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64ECD0FE-43DB-428C-A95F-E3DBA65DCC6A}" xr6:coauthVersionLast="47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MAT. DE OFIC." sheetId="2" state="hidden" r:id="rId1"/>
    <sheet name="MAT. DE OF." sheetId="15" r:id="rId2"/>
    <sheet name="TALLER" sheetId="9" state="hidden" r:id="rId3"/>
    <sheet name="Hoja1" sheetId="17" state="hidden" r:id="rId4"/>
    <sheet name="MAT. DE OFIC. .. (3)" sheetId="16" state="hidden" r:id="rId5"/>
    <sheet name="DONACION " sheetId="10" state="hidden" r:id="rId6"/>
  </sheets>
  <definedNames>
    <definedName name="_xlnm.Print_Area" localSheetId="1">'MAT. DE OF.'!$A$1:$I$343</definedName>
    <definedName name="_xlnm.Print_Area" localSheetId="0">'MAT. DE OFIC.'!$A$1:$I$178</definedName>
    <definedName name="_xlnm.Print_Area" localSheetId="4">'MAT. DE OFIC. .. (3)'!$A$1:$I$121</definedName>
    <definedName name="_xlnm.Print_Area" localSheetId="2">TALLER!$A$1:$I$154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6" l="1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46" i="9"/>
  <c r="I145" i="9"/>
  <c r="I144" i="9"/>
  <c r="I143" i="9"/>
  <c r="I142" i="9"/>
  <c r="I141" i="9"/>
  <c r="I140" i="9"/>
  <c r="I139" i="9"/>
  <c r="I138" i="9"/>
  <c r="I137" i="9"/>
  <c r="F137" i="9"/>
  <c r="I136" i="9"/>
  <c r="I135" i="9"/>
  <c r="I134" i="9"/>
  <c r="I133" i="9"/>
  <c r="I132" i="9"/>
  <c r="F132" i="9"/>
  <c r="I131" i="9"/>
  <c r="F131" i="9"/>
  <c r="I130" i="9"/>
  <c r="I129" i="9"/>
  <c r="I128" i="9"/>
  <c r="I127" i="9"/>
  <c r="I126" i="9"/>
  <c r="I125" i="9"/>
  <c r="F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F73" i="9"/>
  <c r="I72" i="9"/>
  <c r="I71" i="9"/>
  <c r="I70" i="9"/>
  <c r="I69" i="9"/>
  <c r="I68" i="9"/>
  <c r="I67" i="9"/>
  <c r="I66" i="9"/>
  <c r="I65" i="9"/>
  <c r="I64" i="9"/>
  <c r="F64" i="9"/>
  <c r="I63" i="9"/>
  <c r="I62" i="9"/>
  <c r="I61" i="9"/>
  <c r="K60" i="9"/>
  <c r="I60" i="9"/>
  <c r="F60" i="9"/>
  <c r="I59" i="9"/>
  <c r="I58" i="9"/>
  <c r="F58" i="9"/>
  <c r="I57" i="9"/>
  <c r="I56" i="9"/>
  <c r="I55" i="9"/>
  <c r="I54" i="9"/>
  <c r="I53" i="9"/>
  <c r="I52" i="9"/>
  <c r="F52" i="9"/>
  <c r="I51" i="9"/>
  <c r="I50" i="9"/>
  <c r="I49" i="9"/>
  <c r="F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F16" i="9"/>
  <c r="I15" i="9"/>
  <c r="I14" i="9"/>
  <c r="I13" i="9"/>
  <c r="I12" i="9"/>
  <c r="I335" i="15"/>
  <c r="I334" i="15"/>
  <c r="I333" i="15"/>
  <c r="I332" i="15"/>
  <c r="I331" i="15"/>
  <c r="I330" i="15"/>
  <c r="I329" i="15"/>
  <c r="I328" i="15"/>
  <c r="I327" i="15"/>
  <c r="I326" i="15"/>
  <c r="I325" i="15"/>
  <c r="I324" i="15"/>
  <c r="I323" i="15"/>
  <c r="I322" i="15"/>
  <c r="I321" i="15"/>
  <c r="I320" i="15"/>
  <c r="I319" i="15"/>
  <c r="I318" i="15"/>
  <c r="I317" i="15"/>
  <c r="I316" i="15"/>
  <c r="I315" i="15"/>
  <c r="I314" i="15"/>
  <c r="I313" i="15"/>
  <c r="I312" i="15"/>
  <c r="I311" i="15"/>
  <c r="I310" i="15"/>
  <c r="I309" i="15"/>
  <c r="I308" i="15"/>
  <c r="I307" i="15"/>
  <c r="I306" i="15"/>
  <c r="I305" i="15"/>
  <c r="I304" i="15"/>
  <c r="I303" i="15"/>
  <c r="I302" i="15"/>
  <c r="I301" i="15"/>
  <c r="I300" i="15"/>
  <c r="I299" i="15"/>
  <c r="I298" i="15"/>
  <c r="I297" i="15"/>
  <c r="I296" i="15"/>
  <c r="I295" i="15"/>
  <c r="I294" i="15"/>
  <c r="I293" i="15"/>
  <c r="I292" i="15"/>
  <c r="I291" i="15"/>
  <c r="I290" i="15"/>
  <c r="I289" i="15"/>
  <c r="I288" i="15"/>
  <c r="I287" i="15"/>
  <c r="I286" i="15"/>
  <c r="I285" i="15"/>
  <c r="I284" i="15"/>
  <c r="I283" i="15"/>
  <c r="I282" i="15"/>
  <c r="I281" i="15"/>
  <c r="I280" i="15"/>
  <c r="I279" i="15"/>
  <c r="I278" i="15"/>
  <c r="I277" i="15"/>
  <c r="I276" i="15"/>
  <c r="I275" i="15"/>
  <c r="I274" i="15"/>
  <c r="I273" i="15"/>
  <c r="I272" i="15"/>
  <c r="I271" i="15"/>
  <c r="I270" i="15"/>
  <c r="I269" i="15"/>
  <c r="I268" i="15"/>
  <c r="I267" i="15"/>
  <c r="I266" i="15"/>
  <c r="I265" i="15"/>
  <c r="I264" i="15"/>
  <c r="I263" i="15"/>
  <c r="I262" i="15"/>
  <c r="I261" i="15"/>
  <c r="I260" i="15"/>
  <c r="I259" i="15"/>
  <c r="I258" i="15"/>
  <c r="I257" i="15"/>
  <c r="I256" i="15"/>
  <c r="I255" i="15"/>
  <c r="I254" i="15"/>
  <c r="I253" i="15"/>
  <c r="I252" i="15"/>
  <c r="I251" i="15"/>
  <c r="I250" i="15"/>
  <c r="I249" i="15"/>
  <c r="I248" i="15"/>
  <c r="I247" i="15"/>
  <c r="I246" i="15"/>
  <c r="I245" i="15"/>
  <c r="I244" i="15"/>
  <c r="I243" i="15"/>
  <c r="I242" i="15"/>
  <c r="I241" i="15"/>
  <c r="I240" i="15"/>
  <c r="I239" i="15"/>
  <c r="I238" i="15"/>
  <c r="I237" i="15"/>
  <c r="I236" i="15"/>
  <c r="I235" i="15"/>
  <c r="I234" i="15"/>
  <c r="I233" i="15"/>
  <c r="I232" i="15"/>
  <c r="I231" i="15"/>
  <c r="I230" i="15"/>
  <c r="I229" i="15"/>
  <c r="I228" i="15"/>
  <c r="I227" i="15"/>
  <c r="I226" i="15"/>
  <c r="I225" i="15"/>
  <c r="I224" i="15"/>
  <c r="I223" i="15"/>
  <c r="I222" i="15"/>
  <c r="I221" i="15"/>
  <c r="I220" i="15"/>
  <c r="I219" i="15"/>
  <c r="I218" i="15"/>
  <c r="I217" i="15"/>
  <c r="I216" i="15"/>
  <c r="I215" i="15"/>
  <c r="I214" i="15"/>
  <c r="I213" i="15"/>
  <c r="I212" i="15"/>
  <c r="I211" i="15"/>
  <c r="I210" i="15"/>
  <c r="I209" i="15"/>
  <c r="I208" i="15"/>
  <c r="I207" i="15"/>
  <c r="I206" i="15"/>
  <c r="I205" i="15"/>
  <c r="I204" i="15"/>
  <c r="I203" i="15"/>
  <c r="I202" i="15"/>
  <c r="I201" i="15"/>
  <c r="I200" i="15"/>
  <c r="I180" i="15"/>
  <c r="I179" i="15"/>
  <c r="I178" i="15"/>
  <c r="I177" i="15"/>
  <c r="I176" i="15"/>
  <c r="I175" i="15"/>
  <c r="I174" i="15"/>
  <c r="I173" i="15"/>
  <c r="I172" i="15"/>
  <c r="I171" i="15"/>
  <c r="I170" i="15"/>
  <c r="I169" i="15"/>
  <c r="I168" i="15"/>
  <c r="I167" i="15"/>
  <c r="I166" i="15"/>
  <c r="I165" i="15"/>
  <c r="I164" i="15"/>
  <c r="I163" i="15"/>
  <c r="I162" i="15"/>
  <c r="I161" i="15"/>
  <c r="I160" i="15"/>
  <c r="I159" i="15"/>
  <c r="I137" i="15"/>
  <c r="I136" i="15"/>
  <c r="H136" i="15"/>
  <c r="I135" i="15"/>
  <c r="I134" i="15"/>
  <c r="I133" i="15"/>
  <c r="I132" i="15"/>
  <c r="I131" i="15"/>
  <c r="I130" i="15"/>
  <c r="I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H114" i="15"/>
  <c r="I113" i="15"/>
  <c r="I112" i="15"/>
  <c r="I111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70" i="2"/>
  <c r="I169" i="2"/>
  <c r="I168" i="2"/>
  <c r="I167" i="2"/>
  <c r="F167" i="2"/>
  <c r="I166" i="2"/>
  <c r="I165" i="2"/>
  <c r="I164" i="2"/>
  <c r="F164" i="2"/>
  <c r="I163" i="2"/>
  <c r="I162" i="2"/>
  <c r="I161" i="2"/>
  <c r="F161" i="2"/>
  <c r="I160" i="2"/>
  <c r="I159" i="2"/>
  <c r="I158" i="2"/>
  <c r="F158" i="2"/>
  <c r="I157" i="2"/>
  <c r="I156" i="2"/>
  <c r="I155" i="2"/>
  <c r="I154" i="2"/>
  <c r="I153" i="2"/>
  <c r="I152" i="2"/>
  <c r="I151" i="2"/>
  <c r="I150" i="2"/>
  <c r="I149" i="2"/>
  <c r="F149" i="2"/>
  <c r="I148" i="2"/>
  <c r="F148" i="2"/>
  <c r="I147" i="2"/>
  <c r="F147" i="2"/>
  <c r="I146" i="2"/>
  <c r="I145" i="2"/>
  <c r="I144" i="2"/>
  <c r="I143" i="2"/>
  <c r="I142" i="2"/>
  <c r="I141" i="2"/>
  <c r="I140" i="2"/>
  <c r="I139" i="2"/>
  <c r="I138" i="2"/>
  <c r="I137" i="2"/>
  <c r="I136" i="2"/>
  <c r="I125" i="2"/>
  <c r="I124" i="2"/>
  <c r="I123" i="2"/>
  <c r="I122" i="2"/>
  <c r="I120" i="2"/>
  <c r="I119" i="2"/>
  <c r="F119" i="2"/>
  <c r="I118" i="2"/>
  <c r="I117" i="2"/>
  <c r="I116" i="2"/>
  <c r="F116" i="2"/>
  <c r="I115" i="2"/>
  <c r="F115" i="2"/>
  <c r="I114" i="2"/>
  <c r="I113" i="2"/>
  <c r="I112" i="2"/>
  <c r="F112" i="2"/>
  <c r="I111" i="2"/>
  <c r="F111" i="2"/>
  <c r="I110" i="2"/>
  <c r="F110" i="2"/>
  <c r="I109" i="2"/>
  <c r="I108" i="2"/>
  <c r="I107" i="2"/>
  <c r="I106" i="2"/>
  <c r="I105" i="2"/>
  <c r="F105" i="2"/>
  <c r="I104" i="2"/>
  <c r="F104" i="2"/>
  <c r="I103" i="2"/>
  <c r="F103" i="2"/>
  <c r="I102" i="2"/>
  <c r="I101" i="2"/>
  <c r="I100" i="2"/>
  <c r="I99" i="2"/>
  <c r="I98" i="2"/>
  <c r="F98" i="2"/>
  <c r="I97" i="2"/>
  <c r="F97" i="2"/>
  <c r="I96" i="2"/>
  <c r="F96" i="2"/>
  <c r="I95" i="2"/>
  <c r="I94" i="2"/>
  <c r="F94" i="2"/>
  <c r="I93" i="2"/>
  <c r="F93" i="2"/>
  <c r="I92" i="2"/>
  <c r="F92" i="2"/>
  <c r="I91" i="2"/>
  <c r="I90" i="2"/>
  <c r="F90" i="2"/>
  <c r="I89" i="2"/>
  <c r="I86" i="2"/>
  <c r="I85" i="2"/>
  <c r="F85" i="2"/>
  <c r="I84" i="2"/>
  <c r="F84" i="2"/>
  <c r="I83" i="2"/>
  <c r="I82" i="2"/>
  <c r="I81" i="2"/>
  <c r="F81" i="2"/>
  <c r="I80" i="2"/>
  <c r="I79" i="2"/>
  <c r="F79" i="2"/>
  <c r="I78" i="2"/>
  <c r="I77" i="2"/>
  <c r="I76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F52" i="2"/>
  <c r="I51" i="2"/>
  <c r="F51" i="2"/>
  <c r="I50" i="2"/>
  <c r="F50" i="2"/>
  <c r="I48" i="2"/>
  <c r="I47" i="2"/>
  <c r="I46" i="2"/>
  <c r="I45" i="2"/>
  <c r="I44" i="2"/>
  <c r="I43" i="2"/>
  <c r="I42" i="2"/>
  <c r="I41" i="2"/>
  <c r="I40" i="2"/>
  <c r="I39" i="2"/>
  <c r="I38" i="2"/>
  <c r="I37" i="2"/>
  <c r="F37" i="2"/>
  <c r="I36" i="2"/>
  <c r="F36" i="2"/>
  <c r="I35" i="2"/>
  <c r="I34" i="2"/>
  <c r="I33" i="2"/>
  <c r="F33" i="2"/>
  <c r="I32" i="2"/>
  <c r="I31" i="2"/>
  <c r="I30" i="2"/>
  <c r="I29" i="2"/>
  <c r="I28" i="2"/>
  <c r="I27" i="2"/>
  <c r="F27" i="2"/>
  <c r="I26" i="2"/>
  <c r="I25" i="2"/>
  <c r="F25" i="2"/>
  <c r="I24" i="2"/>
  <c r="I23" i="2"/>
  <c r="I22" i="2"/>
  <c r="I21" i="2"/>
  <c r="I20" i="2"/>
  <c r="F20" i="2"/>
  <c r="I19" i="2"/>
  <c r="I18" i="2"/>
  <c r="I17" i="2"/>
  <c r="I16" i="2"/>
  <c r="I15" i="2"/>
  <c r="I14" i="2"/>
  <c r="I13" i="2"/>
  <c r="I12" i="2"/>
</calcChain>
</file>

<file path=xl/sharedStrings.xml><?xml version="1.0" encoding="utf-8"?>
<sst xmlns="http://schemas.openxmlformats.org/spreadsheetml/2006/main" count="2284" uniqueCount="991">
  <si>
    <t xml:space="preserve">                                                          </t>
  </si>
  <si>
    <t>DIRECCION GENERAL DE SEGURIDAD Y TRANSITO DE TRANSPORTE TERRESTRE</t>
  </si>
  <si>
    <t xml:space="preserve"> INVENTARIO MATERIALES DE OFICINA</t>
  </si>
  <si>
    <t>AL 30 DE SEPTIEMBRE 2024</t>
  </si>
  <si>
    <t xml:space="preserve">No. </t>
  </si>
  <si>
    <t>FECHA 
ADQUISICION / 
 REGISTRO</t>
  </si>
  <si>
    <t>FECHA DE  
REGISTRO</t>
  </si>
  <si>
    <t>CODIGO
 INST.</t>
  </si>
  <si>
    <t xml:space="preserve">DESCRIPCION  DEL PRODUCTO </t>
  </si>
  <si>
    <t>CANTIDAD</t>
  </si>
  <si>
    <t>PRECIOS UNIT.</t>
  </si>
  <si>
    <t>TOTAL CANT.</t>
  </si>
  <si>
    <t>02062</t>
  </si>
  <si>
    <t xml:space="preserve">ARCHIVO ACORDEON 8 1/2 X 11 </t>
  </si>
  <si>
    <t>U/D</t>
  </si>
  <si>
    <t>02063</t>
  </si>
  <si>
    <t>ARCHIVO  ACORDEON 8 1/2 X 14</t>
  </si>
  <si>
    <t>02106</t>
  </si>
  <si>
    <t xml:space="preserve">ARGOLLAS </t>
  </si>
  <si>
    <t>02093</t>
  </si>
  <si>
    <t>BANDEJA DE ESCRITORIO 2 NIVELES</t>
  </si>
  <si>
    <t>02002</t>
  </si>
  <si>
    <t>BANDA ELASTICAS</t>
  </si>
  <si>
    <t>02094</t>
  </si>
  <si>
    <t>BINDER NO. 10 COLOR VERDE</t>
  </si>
  <si>
    <t>02108</t>
  </si>
  <si>
    <t>BOLIGRAFOS EN GEL</t>
  </si>
  <si>
    <t>02003</t>
  </si>
  <si>
    <t xml:space="preserve">BOLIGRAFOS </t>
  </si>
  <si>
    <t>02109</t>
  </si>
  <si>
    <t xml:space="preserve">BORRAS </t>
  </si>
  <si>
    <t>02072</t>
  </si>
  <si>
    <t>CORECTOR LIQUIDO BOTELLA, MARCA POINTER.</t>
  </si>
  <si>
    <t>05137</t>
  </si>
  <si>
    <t>CINTA COLOR YMCKO 300</t>
  </si>
  <si>
    <t>02096</t>
  </si>
  <si>
    <t>CINTA ADHESIVA</t>
  </si>
  <si>
    <t>02118</t>
  </si>
  <si>
    <t xml:space="preserve">CHINCHETAS </t>
  </si>
  <si>
    <t>CAJAS</t>
  </si>
  <si>
    <t>02119</t>
  </si>
  <si>
    <t>CLIP NO.1.</t>
  </si>
  <si>
    <t>CLIP 23 CM</t>
  </si>
  <si>
    <t>CLIP  NO.1</t>
  </si>
  <si>
    <t>CLIP NO.1, DE 100/1, MARCA NUSTAR.</t>
  </si>
  <si>
    <t>CLIP BILLETERO DE 51MM NO.2, DE 12/1.</t>
  </si>
  <si>
    <t>02028</t>
  </si>
  <si>
    <t xml:space="preserve">CLIPS PEQUEÑOS </t>
  </si>
  <si>
    <t>02029</t>
  </si>
  <si>
    <t>CLIPS GRANDES</t>
  </si>
  <si>
    <t>02120</t>
  </si>
  <si>
    <t>CLIP BILLETERO 25MM</t>
  </si>
  <si>
    <t>CLIP BILLETERO  NO.1</t>
  </si>
  <si>
    <t>CLIP BILLETERO NO.1</t>
  </si>
  <si>
    <t>02031</t>
  </si>
  <si>
    <t>CLIPS BILLETEROS GRAND.</t>
  </si>
  <si>
    <t>02121</t>
  </si>
  <si>
    <t>CLIP BILLETERO NO.2</t>
  </si>
  <si>
    <t>CLIP BILLETERO   NO.2</t>
  </si>
  <si>
    <t>CLIP  BILLETERO NO.2</t>
  </si>
  <si>
    <t>02033</t>
  </si>
  <si>
    <t xml:space="preserve">DISPENSADOR  DE CINTAS </t>
  </si>
  <si>
    <t>02124</t>
  </si>
  <si>
    <t>FOLDERS MANILA  8 1/2 X 11   1/100</t>
  </si>
  <si>
    <t>02125</t>
  </si>
  <si>
    <t>FOLDERS MANILA 8 1/2 X 14   1/100</t>
  </si>
  <si>
    <t>FOLDERS MANILA 8 1/2 X 14    1/100</t>
  </si>
  <si>
    <t>02122</t>
  </si>
  <si>
    <t xml:space="preserve">FOLDERS PARTITION DE 6 DIV. </t>
  </si>
  <si>
    <t>02039</t>
  </si>
  <si>
    <t>GANCHO DE CARPETA MACHO Y HEMBRA</t>
  </si>
  <si>
    <t>02042</t>
  </si>
  <si>
    <t>GRAPA 0.25</t>
  </si>
  <si>
    <t>02044</t>
  </si>
  <si>
    <t>LAPIZ</t>
  </si>
  <si>
    <t>02160</t>
  </si>
  <si>
    <t>LABEL ADHESIVO PARA FOLDER 10/1</t>
  </si>
  <si>
    <t>02045</t>
  </si>
  <si>
    <t>LIBRETAS RAYADAS 8 1/2 X 11</t>
  </si>
  <si>
    <t>02046</t>
  </si>
  <si>
    <t>LIBRETAS RAYADAS 8 X 5</t>
  </si>
  <si>
    <t>02129</t>
  </si>
  <si>
    <t xml:space="preserve">MARCADORES </t>
  </si>
  <si>
    <t>02049</t>
  </si>
  <si>
    <t>PAPEL PLOTERS 36 x 150´´</t>
  </si>
  <si>
    <t>*</t>
  </si>
  <si>
    <t>PAPEL PLOTERS 11X17</t>
  </si>
  <si>
    <t>RESMA</t>
  </si>
  <si>
    <t>02068</t>
  </si>
  <si>
    <t>TIJERA DE ACERO INOXIDABLE, DE 7 PULGADAS</t>
  </si>
  <si>
    <t>02069</t>
  </si>
  <si>
    <t>CINTA DE EMPAQUE TRANSPARENTE, PAQUETE DE 6/1, MARCA FALCON.</t>
  </si>
  <si>
    <t>02070</t>
  </si>
  <si>
    <t>MARCADORES PERMANENTES DE DIFERENTES COLORES, MARCA NUSTAR.</t>
  </si>
  <si>
    <t>02071</t>
  </si>
  <si>
    <t>RESALTADORES DE DIFERENTES COLORES.</t>
  </si>
  <si>
    <t>02073</t>
  </si>
  <si>
    <t>SACA GRAPA NEGRO, MARCA FALCON.</t>
  </si>
  <si>
    <t>02075</t>
  </si>
  <si>
    <t>TABLA DE CHEQUEO TAMAÑO 8 1/2 X 11, MARCA FALCON.</t>
  </si>
  <si>
    <t>02076</t>
  </si>
  <si>
    <t>LAPIZ NO.2, CAJITA DE 12/1, MARCA POINTER.</t>
  </si>
  <si>
    <t>02077</t>
  </si>
  <si>
    <t>PORTA CLIP CON BORDE DE IMAN EN LA TAPA.</t>
  </si>
  <si>
    <t>02056</t>
  </si>
  <si>
    <t>PORTA LAPIZ, TIPO VASO.</t>
  </si>
  <si>
    <t>02057</t>
  </si>
  <si>
    <t>CINTA ADHESIVA DE 3/4 PARA DISPENSADOR DE ESCRITORIO, MARCA HIGHLAND.</t>
  </si>
  <si>
    <t>02058</t>
  </si>
  <si>
    <t>LIBRETAS RAYADAS AMARILLAS, DE 15X21 CM EN ADELANTE, DE 12/1.</t>
  </si>
  <si>
    <t>02059</t>
  </si>
  <si>
    <t>CAJAS DE SOBRES MANILA 9X12, DE 500/1.</t>
  </si>
  <si>
    <t>02060</t>
  </si>
  <si>
    <t>CAJAS DE SOBRES MANILA 10X13, DE 500/1.</t>
  </si>
  <si>
    <t>02061</t>
  </si>
  <si>
    <t>CAJAS DE SOBRES MANILA NO.7, DE 100/1.</t>
  </si>
  <si>
    <t>02064</t>
  </si>
  <si>
    <t>CAJAS DE FOLDERS MANILA 9 X 12 /8.5 X 11, DE 100/1.</t>
  </si>
  <si>
    <t>02065</t>
  </si>
  <si>
    <t>CAJAS DE FOLDERS MANILA 10 X 13 /8.5 X 13, DE 100/1.</t>
  </si>
  <si>
    <t>02066</t>
  </si>
  <si>
    <t>GANCHO MACHO METALICO, DE 50/1, MARCA FALCON.</t>
  </si>
  <si>
    <t>GRAPAS DE METAL, ESTANDAR, MARCA NUSTAR.</t>
  </si>
  <si>
    <t>BORRA COLOR BLANCO, DE 20/1, MARCA POINTER.</t>
  </si>
  <si>
    <t>LIBRO RECORD DE 500 PAGINAS, MARCA OFI-NOTA.</t>
  </si>
  <si>
    <t>LIBRO RECORD DE 300 PAGINAS, MARCA OFI-NOTA.</t>
  </si>
  <si>
    <t>GRAPADORA MEDIANA DE COLOR NEGRO, MARCA SWINGLINE.</t>
  </si>
  <si>
    <t>GRAPADORA GRANDE CAPAC. PARA 100 HOJAS</t>
  </si>
  <si>
    <t>POST-IT AMARILLO TAMAÑO 2X3, DE 12/1, MARCA FALCON.</t>
  </si>
  <si>
    <t>POST-IT AMARILLO TAMAÑO 3X3, DE 12/1, MARCA OFFICE ESSENTIALS.</t>
  </si>
  <si>
    <t>POST-IT AMARILLO TAMAÑO 3X5, DE 12/1, MARCA OFFICE ESSENTIALS.</t>
  </si>
  <si>
    <t>02052</t>
  </si>
  <si>
    <t>PAPEL BOND 8 1/2 X 11 BLANCO</t>
  </si>
  <si>
    <t>02053</t>
  </si>
  <si>
    <t>PAPEL BOND 8 1/2 X 14 BLANCO</t>
  </si>
  <si>
    <t>02130</t>
  </si>
  <si>
    <t>PERFORADORA DE DOS HOYOS</t>
  </si>
  <si>
    <t>02131</t>
  </si>
  <si>
    <t>PERFORADORA DE TRES HOYOS</t>
  </si>
  <si>
    <t>02100</t>
  </si>
  <si>
    <t xml:space="preserve">PORTA    CLIP </t>
  </si>
  <si>
    <t xml:space="preserve">PORTA CLIP </t>
  </si>
  <si>
    <t>02101</t>
  </si>
  <si>
    <t xml:space="preserve">ROLLO DE PAPEL PLOTER GRANDE </t>
  </si>
  <si>
    <t>02102</t>
  </si>
  <si>
    <t>ROLLO DE PAPEL PLOTER MEDIANO</t>
  </si>
  <si>
    <t xml:space="preserve">PORTA  CLIP </t>
  </si>
  <si>
    <t>PORTA  LAPIZ</t>
  </si>
  <si>
    <t>PORTA LAPIZ</t>
  </si>
  <si>
    <t>POSTIT GRANDE 3X5</t>
  </si>
  <si>
    <t>POSTIT MEDIANO 3X3</t>
  </si>
  <si>
    <t>POSTIT MEDIANO 2X3</t>
  </si>
  <si>
    <t>02074</t>
  </si>
  <si>
    <t>REGLA 12"</t>
  </si>
  <si>
    <t>02054</t>
  </si>
  <si>
    <t>ROLLO DE PAPEL SUMADORA</t>
  </si>
  <si>
    <t>SACAPUNTAS</t>
  </si>
  <si>
    <t>02134</t>
  </si>
  <si>
    <t>SOBRES TIMBRADO NO . 10</t>
  </si>
  <si>
    <t>SOBRES TIMBRADO NO. 10</t>
  </si>
  <si>
    <t>SOBRES EN HILO TIMBRADO NO. 10</t>
  </si>
  <si>
    <t>CAJA</t>
  </si>
  <si>
    <t>02133</t>
  </si>
  <si>
    <t>SOBRE MANILA 9X12 500/1</t>
  </si>
  <si>
    <t>SOBRE MANILA NO.7 100/1</t>
  </si>
  <si>
    <t>02135</t>
  </si>
  <si>
    <t>TABLA DE CHEQUEO</t>
  </si>
  <si>
    <t xml:space="preserve">TALONARIOS SALIDA  DE ALMACEN </t>
  </si>
  <si>
    <t xml:space="preserve"> 27/12/2019</t>
  </si>
  <si>
    <t>02067</t>
  </si>
  <si>
    <t>TALONARIOS DE PEDIDO DE ALMACEN</t>
  </si>
  <si>
    <t xml:space="preserve">TINTA PARA  SELLOS </t>
  </si>
  <si>
    <t>02009</t>
  </si>
  <si>
    <t>CARTUCHO CYAN(4836A)</t>
  </si>
  <si>
    <t>02010</t>
  </si>
  <si>
    <t>CARTUCHO MARGETA(4837A)</t>
  </si>
  <si>
    <t>02099</t>
  </si>
  <si>
    <t>PAPEL TIMBRADO 8 1/2 X 14</t>
  </si>
  <si>
    <t>02050</t>
  </si>
  <si>
    <t xml:space="preserve">PAPEL TIMBRADO 8 1/2 X 11 </t>
  </si>
  <si>
    <t>PAPEL  TIMBRADO 8 1/2 X 14</t>
  </si>
  <si>
    <t xml:space="preserve">PAPEL TIMBRADO   8 1/2 X 11 </t>
  </si>
  <si>
    <t>02011</t>
  </si>
  <si>
    <t>CARTUCHO YELLOW(4838A)</t>
  </si>
  <si>
    <t>02136</t>
  </si>
  <si>
    <t xml:space="preserve">TONER HP CE285A </t>
  </si>
  <si>
    <t>02137</t>
  </si>
  <si>
    <t xml:space="preserve">TONER HP  CF217A </t>
  </si>
  <si>
    <t>02138</t>
  </si>
  <si>
    <t xml:space="preserve">TONER HP  CF283A </t>
  </si>
  <si>
    <t xml:space="preserve">TONER HP CF217A </t>
  </si>
  <si>
    <t xml:space="preserve">TONER HP CF283A </t>
  </si>
  <si>
    <t>02140</t>
  </si>
  <si>
    <t xml:space="preserve">TONER HP CB2435A </t>
  </si>
  <si>
    <t>02139</t>
  </si>
  <si>
    <t>TONER HP 278 A</t>
  </si>
  <si>
    <t>TONER HP 35 A</t>
  </si>
  <si>
    <t>TONER HP CF278 A</t>
  </si>
  <si>
    <t>05135</t>
  </si>
  <si>
    <t>TONER CF230A/051CANON</t>
  </si>
  <si>
    <t>05136</t>
  </si>
  <si>
    <t>TONER BLACK 131/CF210</t>
  </si>
  <si>
    <t>TONER CYAN 131A</t>
  </si>
  <si>
    <t>05138</t>
  </si>
  <si>
    <t>TONER HP 26 A</t>
  </si>
  <si>
    <t>05139</t>
  </si>
  <si>
    <t xml:space="preserve">TONER HP CF280A </t>
  </si>
  <si>
    <t>05140</t>
  </si>
  <si>
    <t>TINTA GT 53 BLACK</t>
  </si>
  <si>
    <t>02156</t>
  </si>
  <si>
    <t>TINTA GT 52 MAGENTA</t>
  </si>
  <si>
    <t>02157</t>
  </si>
  <si>
    <t>TINTA GT 52 YELLOW</t>
  </si>
  <si>
    <t>02158</t>
  </si>
  <si>
    <t>TINTA GT 52 CYAN</t>
  </si>
  <si>
    <t>02159</t>
  </si>
  <si>
    <t>TINTA PLOTTER YELLOW</t>
  </si>
  <si>
    <t xml:space="preserve">TINTA PLOTTER CYAN </t>
  </si>
  <si>
    <t>02161</t>
  </si>
  <si>
    <t>TINTA PLOTTER MAGENTA</t>
  </si>
  <si>
    <t>02162</t>
  </si>
  <si>
    <t>TINTA PLOTTER BLACK</t>
  </si>
  <si>
    <t>TONER CYAN 131A/CF212</t>
  </si>
  <si>
    <t>TONER CYAN 131A/CF213</t>
  </si>
  <si>
    <t>TINTA BROTHERS BLACK  BTD60</t>
  </si>
  <si>
    <t>05141</t>
  </si>
  <si>
    <t>TINTA BROTHEDERS CYAN  BT5001</t>
  </si>
  <si>
    <t>TINTA BHODERS YELLOW  BT5001</t>
  </si>
  <si>
    <t>05142</t>
  </si>
  <si>
    <t>TINTA BROTHERS MAGENTA BT5001</t>
  </si>
  <si>
    <t>02142</t>
  </si>
  <si>
    <t>TINTA EPSON T544 BLACK</t>
  </si>
  <si>
    <t>02143</t>
  </si>
  <si>
    <t>TINTA EPSON CYAN T544</t>
  </si>
  <si>
    <t>02144</t>
  </si>
  <si>
    <t>TINTA EPSON YELOW T544</t>
  </si>
  <si>
    <t>02145</t>
  </si>
  <si>
    <t>TINTA EPSON MAGENTA  T544</t>
  </si>
  <si>
    <t>02141</t>
  </si>
  <si>
    <t xml:space="preserve">TONER HP C F280A </t>
  </si>
  <si>
    <t xml:space="preserve">TINTA EPSON T544 BLACK  </t>
  </si>
  <si>
    <t xml:space="preserve">TINTA EPSON T544 YELLOW </t>
  </si>
  <si>
    <t>TINTA EPSON T544 MAGENTA</t>
  </si>
  <si>
    <t>02146</t>
  </si>
  <si>
    <t xml:space="preserve">TINTA EPSON T664  BLACK </t>
  </si>
  <si>
    <t xml:space="preserve">TINTA EPSON T664 BLACK </t>
  </si>
  <si>
    <t>02147</t>
  </si>
  <si>
    <t>TINTA   EPSON T664 CYAN</t>
  </si>
  <si>
    <t>TINTA EPSON T664 CYAN</t>
  </si>
  <si>
    <t>02148</t>
  </si>
  <si>
    <t>TINTA EPSON T664  YELLOW</t>
  </si>
  <si>
    <t>TINTA  EPSON T664  YELLOW</t>
  </si>
  <si>
    <t>02149</t>
  </si>
  <si>
    <t>TINTA EPSON T664  MAGENTA</t>
  </si>
  <si>
    <t>TINTA EPSON T664    MAGENTA</t>
  </si>
  <si>
    <t>02154</t>
  </si>
  <si>
    <t>TINTA 51 BLACK</t>
  </si>
  <si>
    <t>TINTA 51  BLACK</t>
  </si>
  <si>
    <t>TINTA 51   BLACK</t>
  </si>
  <si>
    <t>02155</t>
  </si>
  <si>
    <t>TINTA 51 CYAN</t>
  </si>
  <si>
    <t>TINTA 51   CYAN</t>
  </si>
  <si>
    <t>TINTA 51  CYAN</t>
  </si>
  <si>
    <t>TINTA 52 MAGENTA</t>
  </si>
  <si>
    <t>TINTA  52 MAGENTA</t>
  </si>
  <si>
    <t>TINTA 52   MAGENTA</t>
  </si>
  <si>
    <t>TINTA   52 YELLOW</t>
  </si>
  <si>
    <t>TINTA 52  YELLOW</t>
  </si>
  <si>
    <t>TINTA 52 YELLOW</t>
  </si>
  <si>
    <t>TOTAL FINAL $</t>
  </si>
  <si>
    <t>ÁNGEL RAMÓN VICENTE JEREZ</t>
  </si>
  <si>
    <t>Capitán, P.N.</t>
  </si>
  <si>
    <r>
      <rPr>
        <sz val="12"/>
        <color theme="1"/>
        <rFont val="Arial"/>
        <charset val="134"/>
      </rPr>
      <t xml:space="preserve">Encargado de la División de Almacén y Suministro, </t>
    </r>
    <r>
      <rPr>
        <b/>
        <sz val="12"/>
        <color theme="1"/>
        <rFont val="Arial"/>
        <charset val="134"/>
      </rPr>
      <t>DIGESETT</t>
    </r>
    <r>
      <rPr>
        <sz val="12"/>
        <color theme="1"/>
        <rFont val="Arial"/>
        <charset val="134"/>
      </rPr>
      <t>.</t>
    </r>
  </si>
  <si>
    <t>VJ. -</t>
  </si>
  <si>
    <t>ml. -</t>
  </si>
  <si>
    <t>DIRECCIÒN GENERAL DE SEGURIDAD TRANSITO Y TRANSPORTE TERRESTRE, DIGESETT</t>
  </si>
  <si>
    <t>ENERO - MARZO 2025</t>
  </si>
  <si>
    <t xml:space="preserve">EXISTENCIA 
</t>
  </si>
  <si>
    <t>$ VALOR UNIT.</t>
  </si>
  <si>
    <t>$ VALOR TOTAL</t>
  </si>
  <si>
    <t>01001</t>
  </si>
  <si>
    <t>01002</t>
  </si>
  <si>
    <t>01003</t>
  </si>
  <si>
    <t xml:space="preserve">ARCHIVO ACORDEON 13 DIVISIÓN </t>
  </si>
  <si>
    <t>01004</t>
  </si>
  <si>
    <t>ARCHIVO  ACORDEON 5 DIVISIÓN</t>
  </si>
  <si>
    <t>01005</t>
  </si>
  <si>
    <t xml:space="preserve">BANDEJA DE ESCRITORIO 2 NIVELES </t>
  </si>
  <si>
    <t>UD</t>
  </si>
  <si>
    <t>01006</t>
  </si>
  <si>
    <t xml:space="preserve">CAJA </t>
  </si>
  <si>
    <t>01007</t>
  </si>
  <si>
    <t xml:space="preserve">BOLIGRAFO FABER CASTELL </t>
  </si>
  <si>
    <t>01008</t>
  </si>
  <si>
    <t xml:space="preserve">CARPETA BINDER NO. 10 </t>
  </si>
  <si>
    <t>01009</t>
  </si>
  <si>
    <t>CARPETA TRIMBRADA LOGO DIGESETT</t>
  </si>
  <si>
    <t>01010</t>
  </si>
  <si>
    <t>01011</t>
  </si>
  <si>
    <t>BORRAS PEQUEÑA</t>
  </si>
  <si>
    <t>01012</t>
  </si>
  <si>
    <t>01013</t>
  </si>
  <si>
    <t>01014</t>
  </si>
  <si>
    <t>CINTA  ADHESIVA</t>
  </si>
  <si>
    <t>01015</t>
  </si>
  <si>
    <t>01016</t>
  </si>
  <si>
    <t>01017</t>
  </si>
  <si>
    <t>01018</t>
  </si>
  <si>
    <t>01019</t>
  </si>
  <si>
    <t>CLIP BILLETERO DE 25 MM NO. 1 TALBOT</t>
  </si>
  <si>
    <t>01020</t>
  </si>
  <si>
    <t>01021</t>
  </si>
  <si>
    <t>01022</t>
  </si>
  <si>
    <t>01023</t>
  </si>
  <si>
    <t>01024</t>
  </si>
  <si>
    <t>01025</t>
  </si>
  <si>
    <t>GRAPAS 0.25</t>
  </si>
  <si>
    <t>01026</t>
  </si>
  <si>
    <t>GRAPAS GRANDE</t>
  </si>
  <si>
    <t>01027</t>
  </si>
  <si>
    <t>01028</t>
  </si>
  <si>
    <t>LAPIZ NO. 2 POINTER 12/1</t>
  </si>
  <si>
    <t>01029</t>
  </si>
  <si>
    <t>01030</t>
  </si>
  <si>
    <t>01031</t>
  </si>
  <si>
    <t>01032</t>
  </si>
  <si>
    <t>LIBRO RECORD 500 PG</t>
  </si>
  <si>
    <t>01033</t>
  </si>
  <si>
    <t>LIBRO RECORD 300 PG</t>
  </si>
  <si>
    <t>01034</t>
  </si>
  <si>
    <t>01035</t>
  </si>
  <si>
    <t>01036</t>
  </si>
  <si>
    <t>POST IT 2 X  3   12/1</t>
  </si>
  <si>
    <t>PQT</t>
  </si>
  <si>
    <t>01037</t>
  </si>
  <si>
    <t>POST IT 3 X  3   12/1</t>
  </si>
  <si>
    <t>01038</t>
  </si>
  <si>
    <t>POST IT 3 X  5   12/1</t>
  </si>
  <si>
    <t>01039</t>
  </si>
  <si>
    <t>01040</t>
  </si>
  <si>
    <t>01041</t>
  </si>
  <si>
    <t>PAPEL TIMBRADO 8 1/2 X 11</t>
  </si>
  <si>
    <t>01042</t>
  </si>
  <si>
    <t>01043</t>
  </si>
  <si>
    <t>01044</t>
  </si>
  <si>
    <t>01045</t>
  </si>
  <si>
    <t>REGLA</t>
  </si>
  <si>
    <t>01046</t>
  </si>
  <si>
    <t>01047</t>
  </si>
  <si>
    <t xml:space="preserve">SOBRE MANILA 9 X 12 DE 500/1 </t>
  </si>
  <si>
    <t>01048</t>
  </si>
  <si>
    <t xml:space="preserve">SOBRE MANILA NO. 7 100/1 </t>
  </si>
  <si>
    <t>01049</t>
  </si>
  <si>
    <t xml:space="preserve">TIJERA </t>
  </si>
  <si>
    <t>01050</t>
  </si>
  <si>
    <t xml:space="preserve">TABLA DE CHEQUEO </t>
  </si>
  <si>
    <t>01051</t>
  </si>
  <si>
    <t>TONER HP cf217a</t>
  </si>
  <si>
    <t>01052</t>
  </si>
  <si>
    <t>TONER HP cf283a</t>
  </si>
  <si>
    <t>01053</t>
  </si>
  <si>
    <t>TONER HP cf285a</t>
  </si>
  <si>
    <t>01054</t>
  </si>
  <si>
    <t>TONER HP cf278a</t>
  </si>
  <si>
    <t>01055</t>
  </si>
  <si>
    <t>TONER HP cf248a</t>
  </si>
  <si>
    <t>01056</t>
  </si>
  <si>
    <t>TONER HP cf280a</t>
  </si>
  <si>
    <t>01057</t>
  </si>
  <si>
    <t>TONER CANON 051 /30A</t>
  </si>
  <si>
    <t>01058</t>
  </si>
  <si>
    <t>TONER CANON  069/COMPATIBLE BLACK</t>
  </si>
  <si>
    <t>01059</t>
  </si>
  <si>
    <t xml:space="preserve">TONER CANON  069/CYAN /COMPATIBLE </t>
  </si>
  <si>
    <t>01060</t>
  </si>
  <si>
    <t xml:space="preserve">TONER CANON  069/YELOW/COMPATIBLE </t>
  </si>
  <si>
    <t>01061</t>
  </si>
  <si>
    <t>TONER CANON  069/COMPATIBLE  MAGENTA</t>
  </si>
  <si>
    <t>01062</t>
  </si>
  <si>
    <t>TONER CANON  125 NEGRO  COMAPTIBLE</t>
  </si>
  <si>
    <t>01063</t>
  </si>
  <si>
    <t>TINTA BROTHER btd60 BLACK</t>
  </si>
  <si>
    <t>01064</t>
  </si>
  <si>
    <t>TINTA BROTHER btd60 CYAN</t>
  </si>
  <si>
    <t>01065</t>
  </si>
  <si>
    <t>TINTA BROTHER btd5001 YELLOW</t>
  </si>
  <si>
    <t>01066</t>
  </si>
  <si>
    <t xml:space="preserve">TINTA BROTHER btd5001 MAGENTA </t>
  </si>
  <si>
    <t>01067</t>
  </si>
  <si>
    <t>CARTUCHO HP 131A (cf210a) BLACK</t>
  </si>
  <si>
    <t>01068</t>
  </si>
  <si>
    <t>CARTUCHO HP 131A (cf211a) CYAN</t>
  </si>
  <si>
    <t>01069</t>
  </si>
  <si>
    <t xml:space="preserve">CARTUCHO HP 131A (cf212a) YELLOW </t>
  </si>
  <si>
    <t>01070</t>
  </si>
  <si>
    <t>CARTUCHO HP 131A (cf212a) MAGENTA</t>
  </si>
  <si>
    <t>01071</t>
  </si>
  <si>
    <t>CARTUCHO CANON 057 mf455 dw</t>
  </si>
  <si>
    <t>01072</t>
  </si>
  <si>
    <t>TINTA EPSON 504 BLACK</t>
  </si>
  <si>
    <t>01073</t>
  </si>
  <si>
    <t>TINTA EPSON 504 CYAN</t>
  </si>
  <si>
    <t>01074</t>
  </si>
  <si>
    <t xml:space="preserve">TINTA EPSON 504 MAGENTA </t>
  </si>
  <si>
    <t>01075</t>
  </si>
  <si>
    <t>TINTA EPSON 504 YELLOW</t>
  </si>
  <si>
    <t>01076</t>
  </si>
  <si>
    <t>TINTA EPSON T544 COLOR NEGRO</t>
  </si>
  <si>
    <t>01077</t>
  </si>
  <si>
    <t xml:space="preserve">TINTA EPSON  T544 COLOR AZUL </t>
  </si>
  <si>
    <t>01078</t>
  </si>
  <si>
    <t>TINTA EPSON  T544 COLOR AMARILLO</t>
  </si>
  <si>
    <t>01079</t>
  </si>
  <si>
    <t>TINTA EPSON   T544 COLOR ROSADO</t>
  </si>
  <si>
    <t xml:space="preserve">        Lic.  NEREYDA  Y.  NAVARRO MATEO</t>
  </si>
  <si>
    <t xml:space="preserve">         Tte. Coronel, P.N. </t>
  </si>
  <si>
    <t xml:space="preserve">           Enc. División de Almacén y Suministro, DIGESETT.</t>
  </si>
  <si>
    <t xml:space="preserve">                                                    </t>
  </si>
  <si>
    <t xml:space="preserve">INVENTARIO PRENDAS DE VESTIR </t>
  </si>
  <si>
    <t>No.</t>
  </si>
  <si>
    <t>FECHA DE ADQUISICION Y REGISTRO</t>
  </si>
  <si>
    <t>FECHA DE  REGISTRO</t>
  </si>
  <si>
    <t>CODIGO INST.</t>
  </si>
  <si>
    <t>DESCRIPCION</t>
  </si>
  <si>
    <t>02001</t>
  </si>
  <si>
    <t>BASTON DE TRAFICO CON LUCES LED MULTIUSOS</t>
  </si>
  <si>
    <t xml:space="preserve">BANDERA INSTITUCIONAL </t>
  </si>
  <si>
    <t>BASTON EXTENDIBLE (MACANA)</t>
  </si>
  <si>
    <t>02004</t>
  </si>
  <si>
    <t>BOTAS TIPO POLICIAL O MILITAR</t>
  </si>
  <si>
    <t>02005</t>
  </si>
  <si>
    <t>CAMISAS MANGA CORTA</t>
  </si>
  <si>
    <t>02006</t>
  </si>
  <si>
    <t xml:space="preserve">CAMISAS MANGA LARGA </t>
  </si>
  <si>
    <t>02007</t>
  </si>
  <si>
    <t xml:space="preserve">CINTURON RICHER </t>
  </si>
  <si>
    <t>02008</t>
  </si>
  <si>
    <t>CORBATAS NEGRA</t>
  </si>
  <si>
    <t xml:space="preserve">CHALECOS MULTIUSOS </t>
  </si>
  <si>
    <t xml:space="preserve">CHALECOS REFLECTIVOS </t>
  </si>
  <si>
    <t>CHALECO REFLECTIVO CON LUCES LED</t>
  </si>
  <si>
    <t>02012</t>
  </si>
  <si>
    <t xml:space="preserve">CHAMACO VERDE DE FAENA PARA ENTRENAMIENTO </t>
  </si>
  <si>
    <t>02013</t>
  </si>
  <si>
    <t xml:space="preserve">CAPA DE LUVIA </t>
  </si>
  <si>
    <t>02014</t>
  </si>
  <si>
    <t>FRAZADA DE LANA TIPO MILITAR</t>
  </si>
  <si>
    <t>02015</t>
  </si>
  <si>
    <t>GORRAS VERDE DIGESETT</t>
  </si>
  <si>
    <t>02016</t>
  </si>
  <si>
    <t xml:space="preserve">GUANTES BLANCO </t>
  </si>
  <si>
    <t>02017</t>
  </si>
  <si>
    <t>KIT DE BENGALAS REFLECTIVAS</t>
  </si>
  <si>
    <t>02018</t>
  </si>
  <si>
    <t>MACANA POLICIAL NEGRA EN MADERA</t>
  </si>
  <si>
    <t>02019</t>
  </si>
  <si>
    <t>OVEROL DIGESETT PARA GRUEROS</t>
  </si>
  <si>
    <t>02020</t>
  </si>
  <si>
    <t xml:space="preserve">PANTALONES VERDE OLIVO </t>
  </si>
  <si>
    <t>02021</t>
  </si>
  <si>
    <t xml:space="preserve">PORTA TALONARIO </t>
  </si>
  <si>
    <t>02022</t>
  </si>
  <si>
    <t>PINES TRIANGULAR CON LOGO DIGESETT</t>
  </si>
  <si>
    <t>02023</t>
  </si>
  <si>
    <t>PINES REDONDO CON LOGO DIGESETT (CURSO BASICO)</t>
  </si>
  <si>
    <t>02024</t>
  </si>
  <si>
    <t>SOGA DE NYLON 10MM</t>
  </si>
  <si>
    <t>ROLLO</t>
  </si>
  <si>
    <t>02025</t>
  </si>
  <si>
    <t>T-SHIRT BLANCO TIPO FRANELA</t>
  </si>
  <si>
    <t>02026</t>
  </si>
  <si>
    <t>ZAPATO  TIPO POLICIAL O MILITAR</t>
  </si>
  <si>
    <t xml:space="preserve"> </t>
  </si>
  <si>
    <t xml:space="preserve"> INVENTARIO MATERIALES DE LIMPIEZA</t>
  </si>
  <si>
    <t>FECHA DE ADQUISICION /  REGISTRO</t>
  </si>
  <si>
    <t xml:space="preserve">DESCRIPCION DEL PRODUCTO </t>
  </si>
  <si>
    <t>03003</t>
  </si>
  <si>
    <t>BRILLO VERDE</t>
  </si>
  <si>
    <t>03004</t>
  </si>
  <si>
    <t>CEPILLO DE PARED</t>
  </si>
  <si>
    <t>03005</t>
  </si>
  <si>
    <t>CUBETAS PLASTICAS GRANDE</t>
  </si>
  <si>
    <t>03006</t>
  </si>
  <si>
    <t>CUBETAS PLASTICAS PEQUEÑA</t>
  </si>
  <si>
    <t>03007</t>
  </si>
  <si>
    <t>CLORO LIQUIDO AKOO</t>
  </si>
  <si>
    <t>03008</t>
  </si>
  <si>
    <t xml:space="preserve">DESINFECTANTE SPRAY LYSOL </t>
  </si>
  <si>
    <t>03009</t>
  </si>
  <si>
    <t>DESGRASANTE</t>
  </si>
  <si>
    <t>GAL</t>
  </si>
  <si>
    <t>03010</t>
  </si>
  <si>
    <t xml:space="preserve">DETERGENTE EN POLVO  30LB </t>
  </si>
  <si>
    <t>03011</t>
  </si>
  <si>
    <t xml:space="preserve">DISPENSADOR DE PAPEL </t>
  </si>
  <si>
    <t>03012</t>
  </si>
  <si>
    <t xml:space="preserve">DESINFECTANTE LIQUIDO CON OLOR </t>
  </si>
  <si>
    <t>03014</t>
  </si>
  <si>
    <t>ESCOBA PLASTICA</t>
  </si>
  <si>
    <t>03015</t>
  </si>
  <si>
    <t>SERVILLETAS DOMINO 500/10</t>
  </si>
  <si>
    <t>03016</t>
  </si>
  <si>
    <t>FARDO DE FUNDA BLANCA 25 KG 10/100</t>
  </si>
  <si>
    <t>03017</t>
  </si>
  <si>
    <t>FARDO PAPEL HIGIENICO   12/1</t>
  </si>
  <si>
    <t>03018</t>
  </si>
  <si>
    <t>FARDO PAPEL HIGIENICO  JUMBO  6/1</t>
  </si>
  <si>
    <t>FARDO</t>
  </si>
  <si>
    <t>03019</t>
  </si>
  <si>
    <t>GUANTES DE LIMPIEZA</t>
  </si>
  <si>
    <t>PAR</t>
  </si>
  <si>
    <t>03020</t>
  </si>
  <si>
    <t xml:space="preserve">GALON DE JABON LIQUIDO </t>
  </si>
  <si>
    <t>03021</t>
  </si>
  <si>
    <t>LIMPIADOR DE CERAMICA AKOO</t>
  </si>
  <si>
    <t>03022</t>
  </si>
  <si>
    <t xml:space="preserve">SUAPER NO.36 </t>
  </si>
  <si>
    <t>03023</t>
  </si>
  <si>
    <t>ZAFACON PLASTICOS</t>
  </si>
  <si>
    <t>03024</t>
  </si>
  <si>
    <t xml:space="preserve">ZAFACON DE METAL </t>
  </si>
  <si>
    <t>TOTAL</t>
  </si>
  <si>
    <t xml:space="preserve">INVENTARIO ALMACEN DE PIEZAS MECANICA </t>
  </si>
  <si>
    <t>ENERO -MARZO 2025</t>
  </si>
  <si>
    <t>FECHA DE
  REGISTRO</t>
  </si>
  <si>
    <t xml:space="preserve">DESCRIPCION DESCRIPCION </t>
  </si>
  <si>
    <t>05001</t>
  </si>
  <si>
    <t xml:space="preserve">AUTOMATICO DE ENCENDIDO ISUZU </t>
  </si>
  <si>
    <t>05002</t>
  </si>
  <si>
    <t>AUTOMATICO DE MOTOR DE ARRANQUE PEQUEÑO CAMIONETA</t>
  </si>
  <si>
    <t>05003</t>
  </si>
  <si>
    <t xml:space="preserve">ALTO PARLANTE MODULO </t>
  </si>
  <si>
    <t>05004</t>
  </si>
  <si>
    <t>AUTOMATICO DE MOTOR DE ARRANQUE CAMIÓN</t>
  </si>
  <si>
    <t>05005</t>
  </si>
  <si>
    <t>AROS PARA MOTOCICLETA NO. 17</t>
  </si>
  <si>
    <t>05006</t>
  </si>
  <si>
    <t>AROSPARA PARA MOTOCICLETA NO. 19</t>
  </si>
  <si>
    <t>05007</t>
  </si>
  <si>
    <t>BANDA DELANTERA PARA MOTOR</t>
  </si>
  <si>
    <t>05008</t>
  </si>
  <si>
    <t xml:space="preserve">BANDA TRASERA YAMAHA </t>
  </si>
  <si>
    <t>05009</t>
  </si>
  <si>
    <t>BANDA TRASERA X1000</t>
  </si>
  <si>
    <t>05010</t>
  </si>
  <si>
    <t xml:space="preserve">JUEGO DE BANDA TRASERA PARA VEHICULO </t>
  </si>
  <si>
    <t>05011</t>
  </si>
  <si>
    <t xml:space="preserve">JUEGO DE BANDA DELANTERA PARA VEHICULO </t>
  </si>
  <si>
    <t>05012</t>
  </si>
  <si>
    <t xml:space="preserve">BENDI ISUZU </t>
  </si>
  <si>
    <t>05013</t>
  </si>
  <si>
    <t>BIELA HONDA</t>
  </si>
  <si>
    <t>05014</t>
  </si>
  <si>
    <t xml:space="preserve">BOMBA DE FRENO HONDA </t>
  </si>
  <si>
    <t>05015</t>
  </si>
  <si>
    <t>BOMBILLO H4 A 24 V 100/90/W</t>
  </si>
  <si>
    <t>05016</t>
  </si>
  <si>
    <t>BOMBILLO 1 CONTACTO CHATO 12 V</t>
  </si>
  <si>
    <t>05017</t>
  </si>
  <si>
    <t>BOMBILLO 1 CONTACTO CHATO 24 V</t>
  </si>
  <si>
    <t>05018</t>
  </si>
  <si>
    <t>BOMBILLO H3 24 V</t>
  </si>
  <si>
    <t>05020</t>
  </si>
  <si>
    <t>BOMBILLO 1 CONTACTO  12 V 55/W</t>
  </si>
  <si>
    <t>05021</t>
  </si>
  <si>
    <t xml:space="preserve">BOMBILLO 2 CONTACTO 24 VOLTIO  21/5/W </t>
  </si>
  <si>
    <t>05022</t>
  </si>
  <si>
    <t xml:space="preserve">BOMBILLO 2 CONTACTO E4 / 12V/5/W </t>
  </si>
  <si>
    <t>05023</t>
  </si>
  <si>
    <t xml:space="preserve">BATERIA TRONIC 6V 225 AMP PARA IVERSOR </t>
  </si>
  <si>
    <t>05024</t>
  </si>
  <si>
    <t xml:space="preserve">BATERIA 9/12  MOTOCICLETA </t>
  </si>
  <si>
    <t>18/042024</t>
  </si>
  <si>
    <t>05025</t>
  </si>
  <si>
    <t>BATERIA 12V 12 ªMP HOSUYA JP</t>
  </si>
  <si>
    <t>05026</t>
  </si>
  <si>
    <t>BATERIA 12V 9 ªMP HOSUYA JP</t>
  </si>
  <si>
    <t>05027</t>
  </si>
  <si>
    <t>BATERIA 12V 7 MP HOUYA JP</t>
  </si>
  <si>
    <t>05028</t>
  </si>
  <si>
    <t>CDI SHINERAY ORGINAL</t>
  </si>
  <si>
    <t>05029</t>
  </si>
  <si>
    <t xml:space="preserve">CASCO </t>
  </si>
  <si>
    <t>05030</t>
  </si>
  <si>
    <t xml:space="preserve">COALLARIN </t>
  </si>
  <si>
    <t>05031</t>
  </si>
  <si>
    <t xml:space="preserve">CALIFER DELANTERO CF MOTOR </t>
  </si>
  <si>
    <t>05032</t>
  </si>
  <si>
    <t xml:space="preserve">CALIFER TRASERO CF MOTOR </t>
  </si>
  <si>
    <t>05033</t>
  </si>
  <si>
    <t>CAJA DE BOLA NO. 6301 ORIGINAL</t>
  </si>
  <si>
    <t>05034</t>
  </si>
  <si>
    <t>CAJA DE BOLA No. 6302 ORIGINAL</t>
  </si>
  <si>
    <t>05035</t>
  </si>
  <si>
    <t>CAJA DE BOLA No. 6303 ORIGINAL</t>
  </si>
  <si>
    <t>05036</t>
  </si>
  <si>
    <t>CAJA DE BOLA No. 6305 ORIGINAL</t>
  </si>
  <si>
    <t>05037</t>
  </si>
  <si>
    <t>CAJA DE BOLA NO. 6203 ORIGINAL</t>
  </si>
  <si>
    <t>05038</t>
  </si>
  <si>
    <t>CAJA DE BOLA No. 6204 ORIGINAL</t>
  </si>
  <si>
    <t>05039</t>
  </si>
  <si>
    <t>CAJA DE BOLA NO. 6205 ORIGINAL</t>
  </si>
  <si>
    <t>05040</t>
  </si>
  <si>
    <t xml:space="preserve">CATALINA PEQUEÑA PARA MOTOCICLETA </t>
  </si>
  <si>
    <t>05041</t>
  </si>
  <si>
    <t>CATALINA GRANDE PARA MOTO T49</t>
  </si>
  <si>
    <t>05042</t>
  </si>
  <si>
    <t>CATALINA GRANDE PARA MOTO T52</t>
  </si>
  <si>
    <t>05043</t>
  </si>
  <si>
    <t>CILINDRO MOTOCICLETAS X1000 250 CC ORIGINAL</t>
  </si>
  <si>
    <t>05044</t>
  </si>
  <si>
    <t>CACHIMBO PARA  BUJIA</t>
  </si>
  <si>
    <t>05045</t>
  </si>
  <si>
    <t xml:space="preserve">CAMPO YAMAHA </t>
  </si>
  <si>
    <t>05046</t>
  </si>
  <si>
    <t xml:space="preserve">CADENA PARA MOTOCICLETA </t>
  </si>
  <si>
    <t>05047</t>
  </si>
  <si>
    <t>CABLE DE CLOCHE PARA MOTOCICLETA HONDA BROS</t>
  </si>
  <si>
    <t>05048</t>
  </si>
  <si>
    <t>CABLE DE CLOCHE PARA MOTOCICLETA X1000</t>
  </si>
  <si>
    <t>05049</t>
  </si>
  <si>
    <t>CABLE DE CLOCHE CF MOTO</t>
  </si>
  <si>
    <t>05050</t>
  </si>
  <si>
    <t xml:space="preserve">CABLE DE ACELERADOR HONDA BROS </t>
  </si>
  <si>
    <t>05051</t>
  </si>
  <si>
    <t>CABLE DE ACELERADOR PARA YAMAHA XTZ</t>
  </si>
  <si>
    <t>05052</t>
  </si>
  <si>
    <t>CABLE DE ACELERADOR PARA MOTO</t>
  </si>
  <si>
    <t>05053</t>
  </si>
  <si>
    <t>CENTRO DE CLOUCHE</t>
  </si>
  <si>
    <t>05054</t>
  </si>
  <si>
    <t xml:space="preserve">DISCO DE CLOCHE PARA MOTOCICLETA </t>
  </si>
  <si>
    <t>05055</t>
  </si>
  <si>
    <t xml:space="preserve">DISCO DE FRENO CAMIONTA NISSAN </t>
  </si>
  <si>
    <t>05056</t>
  </si>
  <si>
    <t>DICO DE FRENO CAMIONETA IZUSU</t>
  </si>
  <si>
    <t>05057</t>
  </si>
  <si>
    <t>DISCO DE CLOUCH</t>
  </si>
  <si>
    <t>05058</t>
  </si>
  <si>
    <t>DISCO DE FRENO CF MOTO</t>
  </si>
  <si>
    <t>05059</t>
  </si>
  <si>
    <t xml:space="preserve">DISCO DE FRENO FORTUNER </t>
  </si>
  <si>
    <t>05060</t>
  </si>
  <si>
    <t xml:space="preserve">DIRECCIONALES PARA MOTOCICLETA </t>
  </si>
  <si>
    <t>05061</t>
  </si>
  <si>
    <t>DISCO DE FRENO YAMAHA</t>
  </si>
  <si>
    <t>05062</t>
  </si>
  <si>
    <t>EJE DE CATALINA PEQUEÑA YAMAHA XTZ 125 CC ORIGINAL</t>
  </si>
  <si>
    <t>05063</t>
  </si>
  <si>
    <t xml:space="preserve">ESPARRAGO PARA CAMION </t>
  </si>
  <si>
    <t>05064</t>
  </si>
  <si>
    <t xml:space="preserve">EJE DE LEVA HONDA </t>
  </si>
  <si>
    <t>05065</t>
  </si>
  <si>
    <t xml:space="preserve">GUARDA LODO MOTOCICLETA  HONDA </t>
  </si>
  <si>
    <t>05066</t>
  </si>
  <si>
    <t>GOMA DE TAMBOR X1000</t>
  </si>
  <si>
    <t>05067</t>
  </si>
  <si>
    <t xml:space="preserve">JUEGO DE ESPEJOS RETROVISOR MOTOCICLETAS </t>
  </si>
  <si>
    <t>05068</t>
  </si>
  <si>
    <t xml:space="preserve">JUNTA DE CULATA PARA HONDA </t>
  </si>
  <si>
    <t>05069</t>
  </si>
  <si>
    <t>JUNTA DE CULATA PARA X1000</t>
  </si>
  <si>
    <t>05070</t>
  </si>
  <si>
    <t>JUEGO DE TASA PARA TIMON DE MOTOCICLETA</t>
  </si>
  <si>
    <t>05071</t>
  </si>
  <si>
    <t>JUNTA DE CILINDRO X1000</t>
  </si>
  <si>
    <t>05072</t>
  </si>
  <si>
    <t xml:space="preserve">JUEGO DE ESQUINERO HYUNDAI </t>
  </si>
  <si>
    <t>05073</t>
  </si>
  <si>
    <t>JUEGO DE ESQUINERO IZQUIERDO, GRUA ISUZU</t>
  </si>
  <si>
    <t>05074</t>
  </si>
  <si>
    <t>JUEGO DE PALANCA RETENEDORA</t>
  </si>
  <si>
    <t>05075</t>
  </si>
  <si>
    <t>JUEGOS DE ESCOBILLA DE CARBÓN BRUSS</t>
  </si>
  <si>
    <t>05076</t>
  </si>
  <si>
    <t>JUEGOS DE ESCOBILLA DE CARBÓN 4/1</t>
  </si>
  <si>
    <t>05077</t>
  </si>
  <si>
    <t>JUEGOS DE ESCOBILLA DE MOTOR DE ARRANQUE CF MOTOR ORIGINAL</t>
  </si>
  <si>
    <t>05078</t>
  </si>
  <si>
    <t xml:space="preserve">JUEGO DE RAYOS TRASERO </t>
  </si>
  <si>
    <t>05079</t>
  </si>
  <si>
    <t xml:space="preserve">JUEGO DE RAYOS DELANTERO </t>
  </si>
  <si>
    <t>05080</t>
  </si>
  <si>
    <t>JUEGO DE TORNILLO PARA CATALINA</t>
  </si>
  <si>
    <t>05081</t>
  </si>
  <si>
    <t xml:space="preserve">LUZ TRASERA HILUX </t>
  </si>
  <si>
    <t>05082</t>
  </si>
  <si>
    <t>PANTALLA DELANTERA, CAMIONETA TOYOTA HILUX 2016 (R)</t>
  </si>
  <si>
    <t>05083</t>
  </si>
  <si>
    <t>PANTALLA DELANTERA, CAMIONETA TOYOTA HILUX 2016 (L)</t>
  </si>
  <si>
    <t>05084</t>
  </si>
  <si>
    <t xml:space="preserve">PANTALLA HYUNDAI </t>
  </si>
  <si>
    <t>05085</t>
  </si>
  <si>
    <t xml:space="preserve">PANTALLA MISUBISHI FUSON </t>
  </si>
  <si>
    <t>05086</t>
  </si>
  <si>
    <t>PANTALLA ISUZU</t>
  </si>
  <si>
    <t>05087</t>
  </si>
  <si>
    <t xml:space="preserve">PANTALLA PARA CAMION </t>
  </si>
  <si>
    <t>05088</t>
  </si>
  <si>
    <t>PANTALLA PARA MOTOCICLETA HONDA BROSS</t>
  </si>
  <si>
    <t>05089</t>
  </si>
  <si>
    <t>PANTALLA PARA MOTOCICLETA YAMAHA</t>
  </si>
  <si>
    <t>05090</t>
  </si>
  <si>
    <t>PATEO  PARA MOTOCICLETA</t>
  </si>
  <si>
    <t>05091</t>
  </si>
  <si>
    <t>PALANCA DE VELOCIDAD YAMAHA</t>
  </si>
  <si>
    <t>05092</t>
  </si>
  <si>
    <t xml:space="preserve">POLO POSITIVO PARA BATERIA </t>
  </si>
  <si>
    <t>05093</t>
  </si>
  <si>
    <t xml:space="preserve">POLO NEGATIVO PARA BATERIA </t>
  </si>
  <si>
    <t>05094</t>
  </si>
  <si>
    <t xml:space="preserve">PIÑON DE PATEO YAMAHA </t>
  </si>
  <si>
    <t>05095</t>
  </si>
  <si>
    <t xml:space="preserve">MANECILLAS DE FRENOS MOTOCICLETAS </t>
  </si>
  <si>
    <t>05096</t>
  </si>
  <si>
    <t>MANGUERA DE CALIPER LADO DERECHO, CAMIONETA MAZDA BT50 2018 Y 2021</t>
  </si>
  <si>
    <t>05097</t>
  </si>
  <si>
    <t>MUELITA</t>
  </si>
  <si>
    <t>05098</t>
  </si>
  <si>
    <t>MODULO CONVERTIDOR PARA CENTELLA</t>
  </si>
  <si>
    <t>05099</t>
  </si>
  <si>
    <t xml:space="preserve">MOTOR DE ARRANQUE PARA NISSAN </t>
  </si>
  <si>
    <t>05100</t>
  </si>
  <si>
    <t>MOTOR DE ARRANQUE PARA  CAMION HYUNDAI</t>
  </si>
  <si>
    <t>05101</t>
  </si>
  <si>
    <t>MOTOR DE ARRANQUE PARA GRUA HYUNDAI</t>
  </si>
  <si>
    <t>05102</t>
  </si>
  <si>
    <t>NEUMATICO PARA MOTOCICLETA NO. 18</t>
  </si>
  <si>
    <t>05103</t>
  </si>
  <si>
    <t>NEUMATICO PARA MOTOCICLETA NO. 21</t>
  </si>
  <si>
    <t>05104</t>
  </si>
  <si>
    <t>NEUMATICO 155 / R12 TRACTOR ROADX</t>
  </si>
  <si>
    <t>05105</t>
  </si>
  <si>
    <t>NEUMATIVO 215/75R17.5 BRIDGESTONE R294 126M (JP)</t>
  </si>
  <si>
    <t>05106</t>
  </si>
  <si>
    <t xml:space="preserve">NEUMATICO 700 R16 GRUA </t>
  </si>
  <si>
    <t>05107</t>
  </si>
  <si>
    <t xml:space="preserve">NEUMATICO 255/70R16 </t>
  </si>
  <si>
    <t>05108</t>
  </si>
  <si>
    <t>NEUMATICO 245/70R19.5</t>
  </si>
  <si>
    <t>05109</t>
  </si>
  <si>
    <t xml:space="preserve">NEUMATICO 750 R16 </t>
  </si>
  <si>
    <t>05110</t>
  </si>
  <si>
    <t xml:space="preserve">NEUMATICO 235/70R16 </t>
  </si>
  <si>
    <t>05111</t>
  </si>
  <si>
    <t xml:space="preserve">NEUMATICO 180/55/ZR17 </t>
  </si>
  <si>
    <t>05112</t>
  </si>
  <si>
    <t>NEUMATICO 120/70/ZR17</t>
  </si>
  <si>
    <t>05113</t>
  </si>
  <si>
    <t>NEUMATICO 265/50R20</t>
  </si>
  <si>
    <t>05114</t>
  </si>
  <si>
    <t>NEUMATICO 8.5R17.5</t>
  </si>
  <si>
    <t>05115</t>
  </si>
  <si>
    <t>LUZ TRASERA, GRUA ISUZU</t>
  </si>
  <si>
    <t>05116</t>
  </si>
  <si>
    <t xml:space="preserve">SELLO DE VALVULA </t>
  </si>
  <si>
    <t>05117</t>
  </si>
  <si>
    <t xml:space="preserve">SUPER TANQUE </t>
  </si>
  <si>
    <t>05118</t>
  </si>
  <si>
    <t xml:space="preserve">LUZ TRASERA HYUNDAY </t>
  </si>
  <si>
    <t>05119</t>
  </si>
  <si>
    <t xml:space="preserve">LUZ DE PUERTA HYUNDAI </t>
  </si>
  <si>
    <t>05120</t>
  </si>
  <si>
    <t xml:space="preserve">TIE RAPS 3,6 MM * 10 </t>
  </si>
  <si>
    <t>05121</t>
  </si>
  <si>
    <t xml:space="preserve">TRANSMISION YAMAHA </t>
  </si>
  <si>
    <t>05122</t>
  </si>
  <si>
    <t>TAPON DE RADIADOR PARA CAMIONETA ISUZU</t>
  </si>
  <si>
    <t>05123</t>
  </si>
  <si>
    <t>TUBOS PARA MOTOCICLETAS No. 2.75/3 00-17</t>
  </si>
  <si>
    <t>05124</t>
  </si>
  <si>
    <t>TUBO PARA MOTOCICLETA No. 3.25/3 50-19</t>
  </si>
  <si>
    <t>05125</t>
  </si>
  <si>
    <t>TUBO PARA MOTOCICLETA No. 3.50/400-18</t>
  </si>
  <si>
    <t>05126</t>
  </si>
  <si>
    <t>TUBO PARA MOTOCICLETA No. 2.75/3.00-21</t>
  </si>
  <si>
    <t>05127</t>
  </si>
  <si>
    <t>TIMON PARA MOTOCICLETA</t>
  </si>
  <si>
    <t>05128</t>
  </si>
  <si>
    <t xml:space="preserve">TORNILLO TIRAFONDO </t>
  </si>
  <si>
    <t>05129</t>
  </si>
  <si>
    <t xml:space="preserve">TORNILLO TIRAFONDO CON TUERCA </t>
  </si>
  <si>
    <t>05130</t>
  </si>
  <si>
    <t xml:space="preserve">TAPE NEGRO 3 M </t>
  </si>
  <si>
    <t>05131</t>
  </si>
  <si>
    <t>PLATO DE CLOUCH</t>
  </si>
  <si>
    <t>05132</t>
  </si>
  <si>
    <t>PATA DE CLOUCH PARA CAMIONETA</t>
  </si>
  <si>
    <t>05133</t>
  </si>
  <si>
    <t xml:space="preserve">TAMBOR DELANTERO  PARA MOTOCICLETA </t>
  </si>
  <si>
    <t>05134</t>
  </si>
  <si>
    <t xml:space="preserve"> VALVULA YAMAHA</t>
  </si>
  <si>
    <t>VALVULA MOTO CG</t>
  </si>
  <si>
    <t xml:space="preserve">VALVULA HONDA BROSS </t>
  </si>
  <si>
    <t>AL 31 DE DICIEMBRE  2024</t>
  </si>
  <si>
    <t xml:space="preserve">CANTIDAD
 SISTEMA
</t>
  </si>
  <si>
    <t>PRECIO 
UNITARIO</t>
  </si>
  <si>
    <t>23/042024</t>
  </si>
  <si>
    <t>AUTOMATICO DEL ENCENDIDO YAMAHA XTZ 125 CC ORIGINAL</t>
  </si>
  <si>
    <t>BATERIA 9/12 MOTOCRAFT BXL65 AMER TRATOR</t>
  </si>
  <si>
    <t>BATERIA 13/12 POLO INVERSO MOTOCRAFT BTX24FB AMER.</t>
  </si>
  <si>
    <t>BATERIA 13/12 POLO INVERSO MOTOCRAFT BTX24FB AMER</t>
  </si>
  <si>
    <t>BATERIA 13/12 POLO CONVENCIONAL MOTOCRAFT BTX24A AMER</t>
  </si>
  <si>
    <t>BATERIA 15/12 POLO INVERSO MOTOCRAFT 94R AMER</t>
  </si>
  <si>
    <t>BATERIA 17/12 POLO ATORNILLADO MOTOCRAFT BH31 AMER</t>
  </si>
  <si>
    <t>BATERIA 13/12 POLO CONVENCIONAL MOTOCERFT BTX24A AMER</t>
  </si>
  <si>
    <t>BATERIA 9/12 MOTOCRAFT BXL65 AMER PARA TRATOR</t>
  </si>
  <si>
    <t>BATERIA 12V 5 ªMP HOSUYA JP</t>
  </si>
  <si>
    <t>BANDA F/DELANTERA HONDA XR 150 ORIGINAL</t>
  </si>
  <si>
    <t>BUJIA HONDA XR150 ORIGINAL</t>
  </si>
  <si>
    <t>05158</t>
  </si>
  <si>
    <t xml:space="preserve">BATERIA TRONIC 6V 225 AMP </t>
  </si>
  <si>
    <t xml:space="preserve">BANDA PARA TAMBOR </t>
  </si>
  <si>
    <t>BANDA DE FRENOS TRASERA SHINERAY ORIGINAL</t>
  </si>
  <si>
    <t>BANDA DELANTERA DE FRENO MOTOCICLETAS X1000 250 CC ORIGINAL</t>
  </si>
  <si>
    <t>BANDA TRASERA DE FRENO MOTOCICLETAS X1000 250 CC ORIGINAL</t>
  </si>
  <si>
    <t>BANDA DE FRENO DELANTGERA SHINERAY ORIGINAL</t>
  </si>
  <si>
    <t xml:space="preserve">BANDA F/D DELANTERA YAMAHA XTZ 1125CC ORIGINAL </t>
  </si>
  <si>
    <t xml:space="preserve">BANDA TRASERA YAMAHA XTZ 125CC ORIGINAL </t>
  </si>
  <si>
    <t xml:space="preserve">BOMBA DE FRENO HONDA XR 150CC ORIGINAL </t>
  </si>
  <si>
    <t>BUJIAS MOTOCICLETAS X1000 250 CC ORIGINAL</t>
  </si>
  <si>
    <t>BUJIA YAMAHA XTZ 125 CC ORIGINAL</t>
  </si>
  <si>
    <t>CAMPO SHINERAY ORIGINAL</t>
  </si>
  <si>
    <t>CADENITA DISTRIBUCION HONDA XR150 CC ORIGINAL</t>
  </si>
  <si>
    <t>CABLE ACELERADOR SHINERAY ORIGINAL</t>
  </si>
  <si>
    <t>CABLE DE CLUTCH SHINERAY ORIGINAL</t>
  </si>
  <si>
    <t>CABLE DE ACELERADOR HONDA XR 150CC ORIGINAL</t>
  </si>
  <si>
    <t>CABLE DE ACELERADOR MOTOCICLETAS X1000 2501 CC ORIGINAL</t>
  </si>
  <si>
    <t>CAJA DE BOLA No. 6301 ORIGINAL</t>
  </si>
  <si>
    <t>CABLE DE CLUTCH HONDA XR 150CC ORIGINAL</t>
  </si>
  <si>
    <t>CENTRO DE CLUCH YAMAHA XTZ 125 CC ORIGINAL</t>
  </si>
  <si>
    <t xml:space="preserve">CENTELLAS BARRAS DE LUCES </t>
  </si>
  <si>
    <t>CILINDO STD YAMAHA XTZ 125 CC ORIGINAL</t>
  </si>
  <si>
    <t>COPA DE CENTRIFUGO HONDA XR 150 CC ORIGINAL</t>
  </si>
  <si>
    <t>CACHIMBO DE BIJIA YAMAHA XTZ 125 CC ORIGINAL</t>
  </si>
  <si>
    <t>DISCO DE FRENO DELANTERO YAMAHA XTZ 125 CC ORIGINAL</t>
  </si>
  <si>
    <t>DISCO DE FRENOS TRASERO SHINERAY ORIGINAL</t>
  </si>
  <si>
    <t>EJE DE LEVA HONDA XR 150CC ORIGINAL</t>
  </si>
  <si>
    <t>EJE DE CATRE MOTOCICLETAS X1000 250 CC ORIGINAL</t>
  </si>
  <si>
    <t>JUEGO BANDA DE FRENO DELANTERA, CAMIONETA TOYOTA HILUX 2014</t>
  </si>
  <si>
    <t>JUEGO DE BANDA DE FRENO DELANTERA, GRUA MITSUBISHI FUSON 2014</t>
  </si>
  <si>
    <t>JUEGOS DE FAROLES TRASEROS, GRUA MITSUBISHI FUSON 2014</t>
  </si>
  <si>
    <t>050018</t>
  </si>
  <si>
    <t>JUEGOS DE FAROLES DELANTERA, GRUA MITSUBISHI FUSON</t>
  </si>
  <si>
    <t>JUEGO DE BANDA DE FRENO DELANTERA, CAMIONETA MITSUBISHI L200 SPORETEO 2022</t>
  </si>
  <si>
    <t>JUEGO DE BANDAS DE FRENOS DELANTERAS, GRUA ISUZU</t>
  </si>
  <si>
    <t>JUEGO DE EPARRAGOS DELANTERO L, GRUA ISUZU</t>
  </si>
  <si>
    <t>JUEGO DE DISCO DE CLUTCH SHINERAY ORIGINAL</t>
  </si>
  <si>
    <t>JUEGO DE TAZA SHINERAY ORIGINAL</t>
  </si>
  <si>
    <t>JUEGO DE SELLO DE VALVULA SHINERAY ORIGINAL</t>
  </si>
  <si>
    <t>JUEGO DE LEVA CON SUS PIÑONES SHINERAY ORIGINAL</t>
  </si>
  <si>
    <t>JGO CATALINA Y CADENA HONDA XR150 ORIGINAL</t>
  </si>
  <si>
    <t>JUEGO DE CATALINA Y CADENA SHINERAY ORIGINAL</t>
  </si>
  <si>
    <t>JGO DISCO DE CLUTCH HONDA XR150 ORIGINAL</t>
  </si>
  <si>
    <t>JGO DE TECLA HONDA XR150 CC ORIGINAL</t>
  </si>
  <si>
    <t>JUEDO DE EPARRAGOS DELANTERO R, GRUA ISUZU</t>
  </si>
  <si>
    <t>JUEGO DE EPARRAGOS TRASEROS L, GRUA ISUZU</t>
  </si>
  <si>
    <t>JUEGOS DE LUCES TRASERA CAMION HYNDAY 2022</t>
  </si>
  <si>
    <t>JUEGO ESQUINERO CAMION HYNDAI 2016 Y GRUA HYDAI 2022</t>
  </si>
  <si>
    <t>JUEGO VALVULA ADMISION Y ESCAPE YAMAHA XTZ 125 CC</t>
  </si>
  <si>
    <t xml:space="preserve">DISCO DE CLUTCH YAMAHA </t>
  </si>
  <si>
    <t>PANTALLA DELANTERA, CAMIONETA TOYOTA HILUX 2014</t>
  </si>
  <si>
    <t>PAR DE PANTALLAS DELANTERA CAMION HYNDAY 2016 Y GRUA HYNDAI 2022</t>
  </si>
  <si>
    <t>05019</t>
  </si>
  <si>
    <t>PAR DE PANTALLA DELANTERA, GRUA ISUZU</t>
  </si>
  <si>
    <t>TUBOS PARA MOTOCICLETAS No. 350/400-18</t>
  </si>
  <si>
    <t>NEUMATICO 265/65/R18 112T BRIDGESTONE DUELER HT 684 ll</t>
  </si>
  <si>
    <t xml:space="preserve">NEUMATICO 245/65-R17 </t>
  </si>
  <si>
    <t>JUEGO DE FAROLES TRACEROS, CAMIONETA TOYOTA HILUX 2014</t>
  </si>
  <si>
    <t>JUEGO DE EPARRAGOS TRASEROS R, GRUA ISUZU</t>
  </si>
  <si>
    <t xml:space="preserve">TUBO PARA MOTOCICLETA 275/300 - 21 </t>
  </si>
  <si>
    <t xml:space="preserve">TAMBOR TRASERO  PARA MOTOCICLETA HONDA </t>
  </si>
  <si>
    <t>TUBO PARA MOTOCICLETA 110  / 90 - 17</t>
  </si>
  <si>
    <t xml:space="preserve">LUZ DE PUERTA HYUNDAY </t>
  </si>
  <si>
    <t>MOTOR DE ARRANQUE PARA HYUNDAI</t>
  </si>
  <si>
    <t xml:space="preserve">PANATALLA PARA MOTOCICLETA HONDA </t>
  </si>
  <si>
    <t>MANECILLAS DE FRENOS MOTOCICLETAS X1000 250 CC ORIGINAL</t>
  </si>
  <si>
    <t>MANGUERA DE CALIPER, CAMIONETA MAZDA BT50 2018 Y 2021</t>
  </si>
  <si>
    <t>NEUMATICOS PARA MOTOCICLETAS No. 120/70R17</t>
  </si>
  <si>
    <t>NEUMATICOS PARA MOTOCICLETAS No. 100/90/R18</t>
  </si>
  <si>
    <t>NEUMATICOS PARA MOTOCICLETAS No. 90/90/R21</t>
  </si>
  <si>
    <t>RETENEDORA DE EJE DE CAMBIO YAMAHA XTZ 125 CC ORIGINAL</t>
  </si>
  <si>
    <t>TAPON RADIADOR, GRUA ISUZU</t>
  </si>
  <si>
    <t>PALANCA DE VELICIDADES YAMAHA XTZ 125 CC ORIGINAL</t>
  </si>
  <si>
    <t>PIÑON DEL PATEO YAMAHA XTZ 125 CC ORIGINAL</t>
  </si>
  <si>
    <t>PATAS DE CLOCHES, CAMIONETA NISSAN FRONTIER 2014 Y D25</t>
  </si>
  <si>
    <t>SELLO DE VALVULA YAMAHA XTZ 125 CC ORIGINAL</t>
  </si>
  <si>
    <t>SISTEMA DE ALTOPARLANTE</t>
  </si>
  <si>
    <t>VALVULA DE ESCAPE Y ADMISION SHINERAY ORIGINAL</t>
  </si>
  <si>
    <t>MANECILLA DE CLUTCH SHINERAY ORIGINAL</t>
  </si>
  <si>
    <t>MANECILLA DE FRENO SHINERAY ORIGINAL</t>
  </si>
  <si>
    <t>MANECILLA DE FRENO HONDA XR150 ORIGINAL</t>
  </si>
  <si>
    <t>MANIFOR HONDA XR150 ORIGINAL</t>
  </si>
  <si>
    <t>JGO VALVULA DE ESCAPE Y ADMISION ORIGINAL</t>
  </si>
  <si>
    <t>TIMON HONDA XR 150CC ORIGINAL</t>
  </si>
  <si>
    <t>JGO CATALINA Y CADENA YAMAHA XTZ 125CC ORIGINAL</t>
  </si>
  <si>
    <t>CABLE DE CLUTCH YAMAHA XTZ 125CC ORIGINAL</t>
  </si>
  <si>
    <t>CABLE DE ACELERADOR YAMAHA XTZ 125CC ORIGINAL</t>
  </si>
  <si>
    <t>LUZ DIRECCIONAL L PUERTA IZQUIERDA, GRUA ISUZO</t>
  </si>
  <si>
    <t>LUZ DIRECCIONAL L PUERTA DERECHA, GRUA ISUZU</t>
  </si>
  <si>
    <t>JUEGO DE BANDAS DELANTERAS CAMION HYNDAI 2016 Y GRUA HYDAI 2022</t>
  </si>
  <si>
    <t>JGO ESPEJO RETROVISORES HONDA XR 150 CC ORIGINAL</t>
  </si>
  <si>
    <t>JUNTA DE CULATA HONDA XR150 CC ORIGINAL</t>
  </si>
  <si>
    <t>BANDA DE FRENO DELANTERA, CAMIONETA NISSAN FRONTIER 214 Y D25</t>
  </si>
  <si>
    <t>BANDA DE FRENO TRASERA, CAMIONETA TOYOTA HILUX 2014</t>
  </si>
  <si>
    <t>JUEGO DE GOMA DE TAMBOR SHINERAY ORIGINAL</t>
  </si>
  <si>
    <t>245/70 R19.5 129M SUMITOMO S T718</t>
  </si>
  <si>
    <t>7.00R16 12PR 116/114L BRISDGESTONE R230 (JP) SET</t>
  </si>
  <si>
    <t>245/70R19.5 129M SUMITOMO ST718</t>
  </si>
  <si>
    <t>7.50R16 14PR 123L BRIDGESTONE R220 CARRETERA (JP) SET</t>
  </si>
  <si>
    <t>7.00R16 12PR 116/114L BRIDGESTONE R230 (JP) SET</t>
  </si>
  <si>
    <t>CONOS DE 28 PULGADAS COLOR NARANJA BASE DE GOMA</t>
  </si>
  <si>
    <t>Encargado de la División de Almacén y Suministro, DIGESETT.</t>
  </si>
  <si>
    <t xml:space="preserve">AUTOMATICO DE ENCENDIDO YAMAHA </t>
  </si>
  <si>
    <t xml:space="preserve">BOMBA DE FRENO MOTOCICLETA </t>
  </si>
  <si>
    <t xml:space="preserve">BANDA DE FRENO TRASERA YAMAHA </t>
  </si>
  <si>
    <t xml:space="preserve">BANDA DE FRENO DELANTERA YAMAHA </t>
  </si>
  <si>
    <t xml:space="preserve">BUJIA YAMAHA </t>
  </si>
  <si>
    <t>BOMBILLO H4 24 V100/90/W</t>
  </si>
  <si>
    <t>BOMBILLO H4 24 V 60/55/W</t>
  </si>
  <si>
    <t xml:space="preserve">BOMBILLO 2 CONTACTO 21/5/W </t>
  </si>
  <si>
    <t>CAJA DE BOLA 6301</t>
  </si>
  <si>
    <t>CAJA DE BOLA 6302</t>
  </si>
  <si>
    <t>CAJA DE BOLA 6303</t>
  </si>
  <si>
    <t>CAJA DE BOLA 6203</t>
  </si>
  <si>
    <t>CAJA DE BOLA 6205</t>
  </si>
  <si>
    <t>CAJA DE BOLA 6305</t>
  </si>
  <si>
    <t xml:space="preserve">CACHIMBO DE BUJIA HONDA </t>
  </si>
  <si>
    <t xml:space="preserve">CILINDRO YAMAHA </t>
  </si>
  <si>
    <t>DISCO DE CLOCHE SHINERAY</t>
  </si>
  <si>
    <t xml:space="preserve">DISCO DE CLOCHEHONDA </t>
  </si>
  <si>
    <t xml:space="preserve">EJE DE MANDO YAMAHA </t>
  </si>
  <si>
    <t>JUEGO DE CATALINA Y CADENA CF MOTO</t>
  </si>
  <si>
    <t xml:space="preserve">JUEGO DE LUCES DIRECCIONALES SHINERAY </t>
  </si>
  <si>
    <t xml:space="preserve">JUEGO DE VALVULA HONDA BROSS </t>
  </si>
  <si>
    <t>JUNATA DE CILINDRO X1000</t>
  </si>
  <si>
    <t>JUNTA DE CULATA X1000</t>
  </si>
  <si>
    <t>MANECILLA DE FRENO X1000</t>
  </si>
  <si>
    <t>MANECILLA DE CLOCHE  X1000</t>
  </si>
  <si>
    <t>PALANCA DE ENCENDIDO X1000</t>
  </si>
  <si>
    <t xml:space="preserve">POLO PARA BATERIA POSITIVO </t>
  </si>
  <si>
    <t>POLO PARA BATERIANEGATIVO</t>
  </si>
  <si>
    <t xml:space="preserve">PIANO DE VALVULA YAMAHA </t>
  </si>
  <si>
    <t xml:space="preserve">TAPON DE COMBUSTIBLE YAMAHA </t>
  </si>
  <si>
    <t>TAPON DE COMBUSTIBLE HONDA BROSS</t>
  </si>
  <si>
    <t>VIELA HONDA</t>
  </si>
  <si>
    <t>AL 31 DE DICIEMBRE 2024</t>
  </si>
  <si>
    <t xml:space="preserve">ARCHIVO ACORDEON 13 DIVISION </t>
  </si>
  <si>
    <t xml:space="preserve">ARCHIVO ACORDEON 5 DIVISION </t>
  </si>
  <si>
    <t>BANDA ELASTICA</t>
  </si>
  <si>
    <t xml:space="preserve">BOLIGRAFO PONTER </t>
  </si>
  <si>
    <t xml:space="preserve">BORRA CAJAS DE </t>
  </si>
  <si>
    <t>02110</t>
  </si>
  <si>
    <t xml:space="preserve">CORRECTOR LIQUIDO </t>
  </si>
  <si>
    <t xml:space="preserve">CINTA  ADHESIVO </t>
  </si>
  <si>
    <t xml:space="preserve">CINTA DE EMPAQUE </t>
  </si>
  <si>
    <t>CLIP NO. 1 SYSABE</t>
  </si>
  <si>
    <t>CLIP BILLETERO DE 51 MM NO. 2 TALBOT</t>
  </si>
  <si>
    <t>FOLDER MANILA 8.5 X 11 100/1</t>
  </si>
  <si>
    <t>FOLDER MANILA 8.5 X 13 100/1</t>
  </si>
  <si>
    <t xml:space="preserve">GRAPAS DE METAL PONTER </t>
  </si>
  <si>
    <t xml:space="preserve">GANCHO MACHO Y HEMBRA </t>
  </si>
  <si>
    <t xml:space="preserve">LAPIZ NO. 2 POINTER </t>
  </si>
  <si>
    <t xml:space="preserve">LABEL ADHESIVO </t>
  </si>
  <si>
    <t xml:space="preserve">LIBRETA RAYADA 5 X 8 </t>
  </si>
  <si>
    <t xml:space="preserve">PORTA LAPIZ </t>
  </si>
  <si>
    <t xml:space="preserve">POST IT 2 X  3 </t>
  </si>
  <si>
    <t xml:space="preserve">POST IT 3 X  3 </t>
  </si>
  <si>
    <t>POST IT 3 X  5</t>
  </si>
  <si>
    <t xml:space="preserve">RESALTADORES </t>
  </si>
  <si>
    <t>OFIMAK</t>
  </si>
  <si>
    <t>SOBRE MANILA 10 X 13 DE 500/2</t>
  </si>
  <si>
    <t>SOBRE MANILA NO. 7 100/1 CAJA 500 UD</t>
  </si>
  <si>
    <t>SOBRES MANILA 9X12, DE 500/1.</t>
  </si>
  <si>
    <t>SOBRES MANILA 10X13, DE 500/1.</t>
  </si>
  <si>
    <t>SACA GRAPAS</t>
  </si>
  <si>
    <t>TONER HP CF278A</t>
  </si>
  <si>
    <t>INVENTARIO DONACION</t>
  </si>
  <si>
    <t>FECHA DE 
ADQUISICION</t>
  </si>
  <si>
    <t>PRECIO UNITARIO</t>
  </si>
  <si>
    <t>CANASTILLA</t>
  </si>
  <si>
    <t>UND</t>
  </si>
  <si>
    <t>ROLLO DE SOGA</t>
  </si>
  <si>
    <t>MACANA TONFA</t>
  </si>
  <si>
    <t>MACANA EXTENSIBLE</t>
  </si>
  <si>
    <t xml:space="preserve">COLCHONES </t>
  </si>
  <si>
    <t xml:space="preserve">CORBATIN </t>
  </si>
  <si>
    <t xml:space="preserve">SILBATO CON SU CADENA (PITO) </t>
  </si>
  <si>
    <t xml:space="preserve">PORTA SILBATO POLICIAL </t>
  </si>
  <si>
    <t>CADENA  PARA SILBATO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</si>
</sst>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3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color rgb="FF0070C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sz val="10"/>
      <color theme="0"/>
      <name val="Calibri"/>
      <charset val="134"/>
      <scheme val="minor"/>
    </font>
    <font>
      <sz val="12"/>
      <name val="Calibri"/>
      <charset val="134"/>
      <scheme val="minor"/>
    </font>
    <font>
      <sz val="10"/>
      <name val="Calibri"/>
      <charset val="134"/>
      <scheme val="minor"/>
    </font>
    <font>
      <sz val="11"/>
      <color rgb="FF00B0F0"/>
      <name val="Calibri"/>
      <charset val="134"/>
      <scheme val="minor"/>
    </font>
    <font>
      <sz val="11"/>
      <color theme="5"/>
      <name val="Calibri"/>
      <charset val="134"/>
      <scheme val="minor"/>
    </font>
    <font>
      <sz val="10"/>
      <color rgb="FF00B0F0"/>
      <name val="Calibri"/>
      <charset val="134"/>
      <scheme val="minor"/>
    </font>
    <font>
      <sz val="10"/>
      <color theme="5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00B050"/>
      <name val="Calibri"/>
      <charset val="134"/>
      <scheme val="minor"/>
    </font>
    <font>
      <sz val="11"/>
      <color rgb="FF92D05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0"/>
      <color rgb="FF00B050"/>
      <name val="Calibri"/>
      <charset val="134"/>
      <scheme val="minor"/>
    </font>
    <font>
      <sz val="10"/>
      <color rgb="FF92D05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0"/>
      <color rgb="FF00B0F0"/>
      <name val="Calibri"/>
      <charset val="134"/>
      <scheme val="minor"/>
    </font>
    <font>
      <sz val="12"/>
      <color rgb="FF00B0F0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rgb="FF0070C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8"/>
      <name val="Calibri"/>
      <charset val="134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4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9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justify" vertical="center"/>
    </xf>
    <xf numFmtId="0" fontId="8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justify" vertical="center"/>
    </xf>
    <xf numFmtId="0" fontId="8" fillId="4" borderId="2" xfId="1" applyNumberFormat="1" applyFont="1" applyFill="1" applyBorder="1" applyAlignment="1">
      <alignment horizontal="center" vertical="center"/>
    </xf>
    <xf numFmtId="165" fontId="0" fillId="2" borderId="0" xfId="0" applyNumberFormat="1" applyFill="1"/>
    <xf numFmtId="0" fontId="9" fillId="2" borderId="0" xfId="0" applyFont="1" applyFill="1"/>
    <xf numFmtId="0" fontId="10" fillId="0" borderId="0" xfId="0" applyFont="1"/>
    <xf numFmtId="0" fontId="10" fillId="0" borderId="2" xfId="0" applyFont="1" applyBorder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14" fontId="11" fillId="2" borderId="2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/>
    </xf>
    <xf numFmtId="43" fontId="11" fillId="2" borderId="3" xfId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/>
    </xf>
    <xf numFmtId="49" fontId="12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10" fillId="0" borderId="2" xfId="1" applyFont="1" applyBorder="1" applyAlignment="1">
      <alignment horizontal="center"/>
    </xf>
    <xf numFmtId="0" fontId="10" fillId="0" borderId="5" xfId="0" applyFont="1" applyBorder="1"/>
    <xf numFmtId="43" fontId="11" fillId="2" borderId="2" xfId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 applyAlignment="1">
      <alignment horizontal="center" vertical="center"/>
    </xf>
    <xf numFmtId="0" fontId="11" fillId="2" borderId="6" xfId="0" applyFont="1" applyFill="1" applyBorder="1"/>
    <xf numFmtId="0" fontId="10" fillId="0" borderId="2" xfId="0" applyFont="1" applyBorder="1" applyAlignment="1">
      <alignment horizontal="center"/>
    </xf>
    <xf numFmtId="43" fontId="10" fillId="0" borderId="2" xfId="0" applyNumberFormat="1" applyFont="1" applyBorder="1" applyAlignment="1">
      <alignment horizontal="right" vertical="center"/>
    </xf>
    <xf numFmtId="43" fontId="11" fillId="2" borderId="2" xfId="1" applyFont="1" applyFill="1" applyBorder="1"/>
    <xf numFmtId="43" fontId="11" fillId="2" borderId="6" xfId="1" applyFont="1" applyFill="1" applyBorder="1"/>
    <xf numFmtId="0" fontId="9" fillId="0" borderId="2" xfId="0" applyFont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/>
    </xf>
    <xf numFmtId="0" fontId="13" fillId="4" borderId="7" xfId="0" applyFont="1" applyFill="1" applyBorder="1"/>
    <xf numFmtId="0" fontId="13" fillId="2" borderId="0" xfId="0" applyFont="1" applyFill="1"/>
    <xf numFmtId="0" fontId="16" fillId="2" borderId="0" xfId="0" applyFont="1" applyFill="1" applyAlignment="1">
      <alignment horizontal="center"/>
    </xf>
    <xf numFmtId="165" fontId="13" fillId="4" borderId="7" xfId="0" applyNumberFormat="1" applyFont="1" applyFill="1" applyBorder="1"/>
    <xf numFmtId="165" fontId="13" fillId="2" borderId="0" xfId="0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0" fontId="0" fillId="5" borderId="0" xfId="0" applyFill="1"/>
    <xf numFmtId="0" fontId="17" fillId="2" borderId="0" xfId="0" applyFont="1" applyFill="1"/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justify" vertical="center" wrapText="1"/>
    </xf>
    <xf numFmtId="165" fontId="8" fillId="2" borderId="3" xfId="1" applyNumberFormat="1" applyFont="1" applyFill="1" applyBorder="1" applyAlignment="1">
      <alignment horizontal="right" vertical="center"/>
    </xf>
    <xf numFmtId="14" fontId="9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center" vertical="center"/>
    </xf>
    <xf numFmtId="165" fontId="11" fillId="2" borderId="2" xfId="1" applyNumberFormat="1" applyFont="1" applyFill="1" applyBorder="1" applyAlignment="1">
      <alignment horizontal="right" vertical="center"/>
    </xf>
    <xf numFmtId="14" fontId="0" fillId="2" borderId="2" xfId="0" applyNumberFormat="1" applyFill="1" applyBorder="1" applyAlignment="1">
      <alignment horizontal="center"/>
    </xf>
    <xf numFmtId="165" fontId="8" fillId="2" borderId="2" xfId="1" applyNumberFormat="1" applyFont="1" applyFill="1" applyBorder="1" applyAlignment="1">
      <alignment horizontal="right" vertical="center"/>
    </xf>
    <xf numFmtId="165" fontId="11" fillId="2" borderId="3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14" fontId="17" fillId="2" borderId="2" xfId="0" applyNumberFormat="1" applyFont="1" applyFill="1" applyBorder="1" applyAlignment="1">
      <alignment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justify" vertical="center" wrapText="1"/>
    </xf>
    <xf numFmtId="0" fontId="20" fillId="2" borderId="2" xfId="0" applyFont="1" applyFill="1" applyBorder="1" applyAlignment="1">
      <alignment horizontal="center" vertical="center"/>
    </xf>
    <xf numFmtId="165" fontId="20" fillId="2" borderId="3" xfId="1" applyNumberFormat="1" applyFont="1" applyFill="1" applyBorder="1" applyAlignment="1">
      <alignment horizontal="right" vertical="center"/>
    </xf>
    <xf numFmtId="0" fontId="21" fillId="0" borderId="2" xfId="0" applyFont="1" applyBorder="1"/>
    <xf numFmtId="0" fontId="17" fillId="0" borderId="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14" fontId="18" fillId="2" borderId="2" xfId="0" applyNumberFormat="1" applyFont="1" applyFill="1" applyBorder="1" applyAlignment="1">
      <alignment horizontal="center"/>
    </xf>
    <xf numFmtId="14" fontId="18" fillId="2" borderId="2" xfId="0" applyNumberFormat="1" applyFont="1" applyFill="1" applyBorder="1" applyAlignment="1">
      <alignment vertical="center"/>
    </xf>
    <xf numFmtId="49" fontId="22" fillId="2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justify" vertical="center" wrapText="1"/>
    </xf>
    <xf numFmtId="0" fontId="22" fillId="2" borderId="2" xfId="0" applyFont="1" applyFill="1" applyBorder="1" applyAlignment="1">
      <alignment horizontal="center" vertical="center"/>
    </xf>
    <xf numFmtId="165" fontId="22" fillId="2" borderId="2" xfId="1" applyNumberFormat="1" applyFont="1" applyFill="1" applyBorder="1" applyAlignment="1">
      <alignment horizontal="right" vertical="center"/>
    </xf>
    <xf numFmtId="165" fontId="22" fillId="2" borderId="3" xfId="1" applyNumberFormat="1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center"/>
    </xf>
    <xf numFmtId="14" fontId="19" fillId="2" borderId="2" xfId="0" applyNumberFormat="1" applyFont="1" applyFill="1" applyBorder="1" applyAlignment="1">
      <alignment horizontal="center"/>
    </xf>
    <xf numFmtId="14" fontId="19" fillId="2" borderId="2" xfId="0" applyNumberFormat="1" applyFont="1" applyFill="1" applyBorder="1" applyAlignment="1">
      <alignment vertical="center"/>
    </xf>
    <xf numFmtId="49" fontId="23" fillId="2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justify" vertical="center" wrapText="1"/>
    </xf>
    <xf numFmtId="0" fontId="23" fillId="2" borderId="2" xfId="0" applyFont="1" applyFill="1" applyBorder="1" applyAlignment="1">
      <alignment horizontal="center" vertical="center"/>
    </xf>
    <xf numFmtId="165" fontId="23" fillId="2" borderId="2" xfId="1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14" fontId="0" fillId="5" borderId="2" xfId="0" applyNumberFormat="1" applyFill="1" applyBorder="1" applyAlignment="1">
      <alignment vertical="center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center" vertical="center"/>
    </xf>
    <xf numFmtId="165" fontId="8" fillId="5" borderId="2" xfId="1" applyNumberFormat="1" applyFont="1" applyFill="1" applyBorder="1" applyAlignment="1">
      <alignment horizontal="right" vertical="center"/>
    </xf>
    <xf numFmtId="165" fontId="20" fillId="2" borderId="2" xfId="1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5" borderId="0" xfId="0" applyFont="1" applyFill="1"/>
    <xf numFmtId="0" fontId="17" fillId="5" borderId="0" xfId="0" applyFont="1" applyFill="1" applyAlignment="1">
      <alignment horizontal="center"/>
    </xf>
    <xf numFmtId="0" fontId="11" fillId="0" borderId="2" xfId="0" applyFont="1" applyBorder="1"/>
    <xf numFmtId="0" fontId="24" fillId="0" borderId="2" xfId="0" applyFont="1" applyBorder="1"/>
    <xf numFmtId="14" fontId="9" fillId="2" borderId="2" xfId="0" applyNumberFormat="1" applyFont="1" applyFill="1" applyBorder="1"/>
    <xf numFmtId="49" fontId="25" fillId="2" borderId="2" xfId="0" applyNumberFormat="1" applyFont="1" applyFill="1" applyBorder="1" applyAlignment="1">
      <alignment horizontal="center"/>
    </xf>
    <xf numFmtId="0" fontId="9" fillId="0" borderId="2" xfId="0" applyFont="1" applyBorder="1"/>
    <xf numFmtId="0" fontId="26" fillId="0" borderId="2" xfId="0" applyFont="1" applyBorder="1" applyAlignment="1">
      <alignment horizontal="center" vertical="center"/>
    </xf>
    <xf numFmtId="0" fontId="17" fillId="0" borderId="2" xfId="0" applyFont="1" applyBorder="1"/>
    <xf numFmtId="0" fontId="21" fillId="0" borderId="2" xfId="0" applyFont="1" applyBorder="1" applyAlignment="1">
      <alignment horizontal="center" vertical="center"/>
    </xf>
    <xf numFmtId="0" fontId="21" fillId="0" borderId="0" xfId="0" applyFont="1"/>
    <xf numFmtId="166" fontId="9" fillId="2" borderId="0" xfId="0" applyNumberFormat="1" applyFont="1" applyFill="1" applyAlignment="1">
      <alignment horizontal="center"/>
    </xf>
    <xf numFmtId="14" fontId="0" fillId="2" borderId="2" xfId="0" applyNumberFormat="1" applyFill="1" applyBorder="1"/>
    <xf numFmtId="49" fontId="27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165" fontId="28" fillId="4" borderId="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166" fontId="17" fillId="2" borderId="0" xfId="0" applyNumberFormat="1" applyFont="1" applyFill="1" applyAlignment="1">
      <alignment horizontal="center"/>
    </xf>
    <xf numFmtId="165" fontId="13" fillId="4" borderId="2" xfId="0" applyNumberFormat="1" applyFont="1" applyFill="1" applyBorder="1"/>
    <xf numFmtId="0" fontId="1" fillId="2" borderId="2" xfId="0" applyFont="1" applyFill="1" applyBorder="1"/>
    <xf numFmtId="0" fontId="0" fillId="4" borderId="0" xfId="0" applyFill="1"/>
    <xf numFmtId="14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/>
    <xf numFmtId="43" fontId="8" fillId="2" borderId="3" xfId="1" applyFont="1" applyFill="1" applyBorder="1" applyAlignment="1">
      <alignment horizontal="center" vertical="center"/>
    </xf>
    <xf numFmtId="0" fontId="8" fillId="2" borderId="5" xfId="0" applyFont="1" applyFill="1" applyBorder="1"/>
    <xf numFmtId="43" fontId="8" fillId="2" borderId="2" xfId="1" applyFont="1" applyFill="1" applyBorder="1" applyAlignment="1">
      <alignment horizontal="center"/>
    </xf>
    <xf numFmtId="43" fontId="8" fillId="2" borderId="2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43" fontId="8" fillId="2" borderId="6" xfId="1" applyFont="1" applyFill="1" applyBorder="1" applyAlignment="1">
      <alignment horizontal="center" vertical="center"/>
    </xf>
    <xf numFmtId="0" fontId="8" fillId="2" borderId="6" xfId="0" applyFont="1" applyFill="1" applyBorder="1"/>
    <xf numFmtId="43" fontId="8" fillId="2" borderId="2" xfId="0" applyNumberFormat="1" applyFont="1" applyFill="1" applyBorder="1" applyAlignment="1">
      <alignment horizontal="right" vertical="center"/>
    </xf>
    <xf numFmtId="0" fontId="29" fillId="2" borderId="2" xfId="0" applyFont="1" applyFill="1" applyBorder="1"/>
    <xf numFmtId="43" fontId="8" fillId="2" borderId="2" xfId="1" applyFont="1" applyFill="1" applyBorder="1"/>
    <xf numFmtId="43" fontId="8" fillId="2" borderId="6" xfId="1" applyFont="1" applyFill="1" applyBorder="1"/>
    <xf numFmtId="43" fontId="8" fillId="2" borderId="3" xfId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166" fontId="8" fillId="2" borderId="3" xfId="1" applyNumberFormat="1" applyFont="1" applyFill="1" applyBorder="1" applyAlignment="1">
      <alignment horizontal="right" vertical="center"/>
    </xf>
    <xf numFmtId="166" fontId="8" fillId="2" borderId="2" xfId="1" applyNumberFormat="1" applyFont="1" applyFill="1" applyBorder="1" applyAlignment="1">
      <alignment horizontal="right" vertical="center"/>
    </xf>
    <xf numFmtId="0" fontId="13" fillId="4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1" fillId="2" borderId="2" xfId="0" applyFont="1" applyFill="1" applyBorder="1" applyAlignment="1">
      <alignment horizontal="right"/>
    </xf>
    <xf numFmtId="43" fontId="1" fillId="2" borderId="2" xfId="1" applyFont="1" applyFill="1" applyBorder="1" applyAlignment="1">
      <alignment horizontal="right"/>
    </xf>
    <xf numFmtId="43" fontId="1" fillId="2" borderId="2" xfId="1" applyFont="1" applyFill="1" applyBorder="1"/>
    <xf numFmtId="0" fontId="7" fillId="2" borderId="3" xfId="0" applyFont="1" applyFill="1" applyBorder="1" applyAlignment="1">
      <alignment horizontal="left"/>
    </xf>
    <xf numFmtId="0" fontId="13" fillId="4" borderId="2" xfId="0" applyFont="1" applyFill="1" applyBorder="1"/>
    <xf numFmtId="0" fontId="29" fillId="2" borderId="0" xfId="0" applyFont="1" applyFill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wrapText="1"/>
    </xf>
    <xf numFmtId="165" fontId="2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4" fontId="29" fillId="2" borderId="2" xfId="0" applyNumberFormat="1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165" fontId="8" fillId="2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justify" vertical="center" wrapText="1"/>
    </xf>
    <xf numFmtId="14" fontId="29" fillId="2" borderId="2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justify" vertical="center" wrapText="1"/>
    </xf>
    <xf numFmtId="4" fontId="8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165" fontId="27" fillId="4" borderId="7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165" fontId="27" fillId="2" borderId="0" xfId="0" applyNumberFormat="1" applyFont="1" applyFill="1" applyAlignment="1">
      <alignment horizontal="center"/>
    </xf>
    <xf numFmtId="165" fontId="27" fillId="4" borderId="7" xfId="0" applyNumberFormat="1" applyFont="1" applyFill="1" applyBorder="1" applyAlignment="1">
      <alignment horizontal="center"/>
    </xf>
    <xf numFmtId="0" fontId="17" fillId="4" borderId="0" xfId="0" applyFont="1" applyFill="1"/>
    <xf numFmtId="49" fontId="8" fillId="2" borderId="2" xfId="0" applyNumberFormat="1" applyFont="1" applyFill="1" applyBorder="1" applyAlignment="1">
      <alignment horizontal="center"/>
    </xf>
    <xf numFmtId="14" fontId="20" fillId="2" borderId="2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/>
    </xf>
    <xf numFmtId="0" fontId="20" fillId="2" borderId="2" xfId="0" applyFont="1" applyFill="1" applyBorder="1"/>
    <xf numFmtId="43" fontId="20" fillId="2" borderId="3" xfId="1" applyFont="1" applyFill="1" applyBorder="1" applyAlignment="1">
      <alignment horizontal="center" vertical="center"/>
    </xf>
    <xf numFmtId="43" fontId="20" fillId="2" borderId="2" xfId="1" applyFont="1" applyFill="1" applyBorder="1" applyAlignment="1">
      <alignment horizontal="center" vertical="center"/>
    </xf>
    <xf numFmtId="43" fontId="20" fillId="2" borderId="2" xfId="1" applyFont="1" applyFill="1" applyBorder="1"/>
    <xf numFmtId="49" fontId="29" fillId="2" borderId="2" xfId="0" applyNumberFormat="1" applyFont="1" applyFill="1" applyBorder="1" applyAlignment="1">
      <alignment horizontal="center"/>
    </xf>
    <xf numFmtId="43" fontId="29" fillId="2" borderId="2" xfId="1" applyFont="1" applyFill="1" applyBorder="1" applyAlignment="1">
      <alignment horizontal="center" vertical="center"/>
    </xf>
    <xf numFmtId="43" fontId="29" fillId="2" borderId="2" xfId="1" applyFont="1" applyFill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17" fontId="31" fillId="2" borderId="1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2086369</xdr:colOff>
      <xdr:row>1</xdr:row>
      <xdr:rowOff>66677</xdr:rowOff>
    </xdr:from>
    <xdr:ext cx="1294342" cy="1147302"/>
    <xdr:pic>
      <xdr:nvPicPr>
        <xdr:cNvPr id="3" name="Imagen 2" descr="C:\Users\i.santiago\Desktop\Logo-DIGESETT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257175"/>
          <a:ext cx="1294130" cy="1146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1819268</xdr:colOff>
      <xdr:row>0</xdr:row>
      <xdr:rowOff>160610</xdr:rowOff>
    </xdr:from>
    <xdr:ext cx="1294342" cy="1147302"/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0390" y="160020"/>
          <a:ext cx="1294765" cy="114744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1953869</xdr:colOff>
      <xdr:row>100</xdr:row>
      <xdr:rowOff>14496</xdr:rowOff>
    </xdr:from>
    <xdr:to>
      <xdr:col>4</xdr:col>
      <xdr:colOff>3268318</xdr:colOff>
      <xdr:row>105</xdr:row>
      <xdr:rowOff>170072</xdr:rowOff>
    </xdr:to>
    <xdr:pic>
      <xdr:nvPicPr>
        <xdr:cNvPr id="3" name="Imagen 2" descr="C:\Users\i.santiago\Desktop\Logo-DIGESETT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5010" y="19492595"/>
          <a:ext cx="1314450" cy="11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1871870</xdr:colOff>
      <xdr:row>147</xdr:row>
      <xdr:rowOff>174764</xdr:rowOff>
    </xdr:from>
    <xdr:to>
      <xdr:col>4</xdr:col>
      <xdr:colOff>3217012</xdr:colOff>
      <xdr:row>154</xdr:row>
      <xdr:rowOff>3314</xdr:rowOff>
    </xdr:to>
    <xdr:pic>
      <xdr:nvPicPr>
        <xdr:cNvPr id="4" name="Imagen 3" descr="C:\Users\i.santiago\Desktop\Logo-DIGESETT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3095" y="28978225"/>
          <a:ext cx="134556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2120916</xdr:colOff>
      <xdr:row>189</xdr:row>
      <xdr:rowOff>45120</xdr:rowOff>
    </xdr:from>
    <xdr:to>
      <xdr:col>4</xdr:col>
      <xdr:colOff>3244866</xdr:colOff>
      <xdr:row>194</xdr:row>
      <xdr:rowOff>121183</xdr:rowOff>
    </xdr:to>
    <xdr:pic>
      <xdr:nvPicPr>
        <xdr:cNvPr id="5" name="Imagen 4" descr="C:\Users\i.santiago\Desktop\Logo-DIGESETT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650" y="37421185"/>
          <a:ext cx="1123950" cy="1028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2343150</xdr:colOff>
      <xdr:row>1</xdr:row>
      <xdr:rowOff>67177</xdr:rowOff>
    </xdr:from>
    <xdr:to>
      <xdr:col>4</xdr:col>
      <xdr:colOff>3467100</xdr:colOff>
      <xdr:row>6</xdr:row>
      <xdr:rowOff>165603</xdr:rowOff>
    </xdr:to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0" y="257175"/>
          <a:ext cx="1123950" cy="1050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1714500</xdr:colOff>
      <xdr:row>147</xdr:row>
      <xdr:rowOff>104775</xdr:rowOff>
    </xdr:from>
    <xdr:to>
      <xdr:col>4</xdr:col>
      <xdr:colOff>3958590</xdr:colOff>
      <xdr:row>151</xdr:row>
      <xdr:rowOff>92710</xdr:rowOff>
    </xdr:to>
    <xdr:pic>
      <xdr:nvPicPr>
        <xdr:cNvPr id="3" name="Imagen 2" descr="C:\Users\i.santiago\Downloads\WhatsApp Image 2024-05-07 at 9.22.37 AM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6" t="15555" r="7284" b="21778"/>
        <a:stretch>
          <a:fillRect/>
        </a:stretch>
      </xdr:blipFill>
      <xdr:spPr>
        <a:xfrm>
          <a:off x="4419600" y="28603575"/>
          <a:ext cx="2244090" cy="749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2096396</xdr:colOff>
      <xdr:row>0</xdr:row>
      <xdr:rowOff>136861</xdr:rowOff>
    </xdr:from>
    <xdr:ext cx="1294342" cy="1147302"/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1210" y="136525"/>
          <a:ext cx="1294130" cy="114744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1671202</xdr:colOff>
      <xdr:row>114</xdr:row>
      <xdr:rowOff>121709</xdr:rowOff>
    </xdr:from>
    <xdr:to>
      <xdr:col>4</xdr:col>
      <xdr:colOff>3915292</xdr:colOff>
      <xdr:row>118</xdr:row>
      <xdr:rowOff>109645</xdr:rowOff>
    </xdr:to>
    <xdr:pic>
      <xdr:nvPicPr>
        <xdr:cNvPr id="3" name="Imagen 2" descr="C:\Users\i.santiago\Downloads\WhatsApp Image 2024-05-07 at 9.22.37 AM.jpe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6" t="15555" r="7284" b="21778"/>
        <a:stretch>
          <a:fillRect/>
        </a:stretch>
      </xdr:blipFill>
      <xdr:spPr>
        <a:xfrm>
          <a:off x="4175760" y="22200235"/>
          <a:ext cx="2244090" cy="759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1</xdr:row>
      <xdr:rowOff>76702</xdr:rowOff>
    </xdr:from>
    <xdr:to>
      <xdr:col>5</xdr:col>
      <xdr:colOff>1323975</xdr:colOff>
      <xdr:row>6</xdr:row>
      <xdr:rowOff>175128</xdr:rowOff>
    </xdr:to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266700"/>
          <a:ext cx="1123950" cy="1050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179"/>
  <sheetViews>
    <sheetView view="pageBreakPreview" topLeftCell="A22" zoomScaleNormal="115" workbookViewId="0">
      <selection activeCell="A32" sqref="A32:XFD32"/>
    </sheetView>
  </sheetViews>
  <sheetFormatPr baseColWidth="10" defaultColWidth="11.42578125" defaultRowHeight="15"/>
  <cols>
    <col min="1" max="1" width="4.5703125" style="2" customWidth="1"/>
    <col min="2" max="2" width="12.7109375" style="2" customWidth="1"/>
    <col min="3" max="3" width="10.85546875" style="2" customWidth="1"/>
    <col min="4" max="4" width="9.42578125" style="2" customWidth="1"/>
    <col min="5" max="5" width="65" style="2" customWidth="1"/>
    <col min="6" max="7" width="11.42578125" style="2"/>
    <col min="8" max="8" width="14" style="2" customWidth="1"/>
    <col min="9" max="9" width="17.85546875" style="2" customWidth="1"/>
    <col min="10" max="16384" width="11.42578125" style="2"/>
  </cols>
  <sheetData>
    <row r="6" spans="1:9">
      <c r="A6" s="24"/>
      <c r="B6" s="24"/>
      <c r="C6" s="24"/>
      <c r="D6" s="24"/>
      <c r="E6" s="24"/>
      <c r="F6" s="24"/>
      <c r="G6" s="24"/>
      <c r="H6" s="24"/>
      <c r="I6" s="24"/>
    </row>
    <row r="7" spans="1:9">
      <c r="A7" s="190" t="s">
        <v>0</v>
      </c>
      <c r="B7" s="190"/>
      <c r="C7" s="190"/>
      <c r="D7" s="190"/>
      <c r="E7" s="190"/>
      <c r="F7" s="190"/>
      <c r="G7" s="190"/>
      <c r="H7" s="190"/>
      <c r="I7" s="190"/>
    </row>
    <row r="8" spans="1:9" ht="18.75">
      <c r="A8" s="191" t="s">
        <v>1</v>
      </c>
      <c r="B8" s="191"/>
      <c r="C8" s="191"/>
      <c r="D8" s="191"/>
      <c r="E8" s="191"/>
      <c r="F8" s="191"/>
      <c r="G8" s="191"/>
      <c r="H8" s="191"/>
      <c r="I8" s="191"/>
    </row>
    <row r="9" spans="1:9" ht="15.75">
      <c r="A9" s="192" t="s">
        <v>2</v>
      </c>
      <c r="B9" s="192"/>
      <c r="C9" s="192"/>
      <c r="D9" s="192"/>
      <c r="E9" s="192"/>
      <c r="F9" s="192"/>
      <c r="G9" s="192"/>
      <c r="H9" s="192"/>
      <c r="I9" s="192"/>
    </row>
    <row r="10" spans="1:9" ht="15.75">
      <c r="A10" s="193" t="s">
        <v>3</v>
      </c>
      <c r="B10" s="193"/>
      <c r="C10" s="193"/>
      <c r="D10" s="193"/>
      <c r="E10" s="193"/>
      <c r="F10" s="193"/>
      <c r="G10" s="193"/>
      <c r="H10" s="193"/>
      <c r="I10" s="193"/>
    </row>
    <row r="11" spans="1:9" ht="38.25">
      <c r="A11" s="6" t="s">
        <v>4</v>
      </c>
      <c r="B11" s="7" t="s">
        <v>5</v>
      </c>
      <c r="C11" s="7" t="s">
        <v>6</v>
      </c>
      <c r="D11" s="27" t="s">
        <v>7</v>
      </c>
      <c r="E11" s="28" t="s">
        <v>8</v>
      </c>
      <c r="F11" s="194" t="s">
        <v>9</v>
      </c>
      <c r="G11" s="195"/>
      <c r="H11" s="29" t="s">
        <v>10</v>
      </c>
      <c r="I11" s="6" t="s">
        <v>11</v>
      </c>
    </row>
    <row r="12" spans="1:9">
      <c r="A12" s="30">
        <v>1</v>
      </c>
      <c r="B12" s="132">
        <v>45457</v>
      </c>
      <c r="C12" s="132">
        <v>45457</v>
      </c>
      <c r="D12" s="180" t="s">
        <v>12</v>
      </c>
      <c r="E12" s="133" t="s">
        <v>13</v>
      </c>
      <c r="F12" s="30">
        <v>137</v>
      </c>
      <c r="G12" s="30" t="s">
        <v>14</v>
      </c>
      <c r="H12" s="134">
        <v>536.9</v>
      </c>
      <c r="I12" s="143">
        <f t="shared" ref="I12:I17" si="0">+F12*H12</f>
        <v>73555.3</v>
      </c>
    </row>
    <row r="13" spans="1:9">
      <c r="A13" s="30">
        <v>2</v>
      </c>
      <c r="B13" s="132">
        <v>45457</v>
      </c>
      <c r="C13" s="132">
        <v>45457</v>
      </c>
      <c r="D13" s="180" t="s">
        <v>15</v>
      </c>
      <c r="E13" s="133" t="s">
        <v>16</v>
      </c>
      <c r="F13" s="30">
        <v>317</v>
      </c>
      <c r="G13" s="30" t="s">
        <v>14</v>
      </c>
      <c r="H13" s="134">
        <v>702.69</v>
      </c>
      <c r="I13" s="143">
        <f t="shared" si="0"/>
        <v>222752.73</v>
      </c>
    </row>
    <row r="14" spans="1:9" s="63" customFormat="1">
      <c r="A14" s="77">
        <v>4</v>
      </c>
      <c r="B14" s="181">
        <v>44166</v>
      </c>
      <c r="C14" s="181">
        <v>44166</v>
      </c>
      <c r="D14" s="182" t="s">
        <v>17</v>
      </c>
      <c r="E14" s="183" t="s">
        <v>18</v>
      </c>
      <c r="F14" s="77">
        <v>50</v>
      </c>
      <c r="G14" s="77" t="s">
        <v>14</v>
      </c>
      <c r="H14" s="184">
        <v>115.64</v>
      </c>
      <c r="I14" s="186">
        <f t="shared" si="0"/>
        <v>5782</v>
      </c>
    </row>
    <row r="15" spans="1:9">
      <c r="A15" s="30">
        <v>5</v>
      </c>
      <c r="B15" s="132">
        <v>45080</v>
      </c>
      <c r="C15" s="132">
        <v>45080</v>
      </c>
      <c r="D15" s="180" t="s">
        <v>19</v>
      </c>
      <c r="E15" s="133" t="s">
        <v>20</v>
      </c>
      <c r="F15" s="30">
        <v>49</v>
      </c>
      <c r="G15" s="30" t="s">
        <v>14</v>
      </c>
      <c r="H15" s="134">
        <v>450</v>
      </c>
      <c r="I15" s="143">
        <f t="shared" si="0"/>
        <v>22050</v>
      </c>
    </row>
    <row r="16" spans="1:9">
      <c r="A16" s="30">
        <v>6</v>
      </c>
      <c r="B16" s="132">
        <v>45230</v>
      </c>
      <c r="C16" s="132">
        <v>45230</v>
      </c>
      <c r="D16" s="180" t="s">
        <v>21</v>
      </c>
      <c r="E16" s="133" t="s">
        <v>22</v>
      </c>
      <c r="F16" s="30">
        <v>68</v>
      </c>
      <c r="G16" s="30" t="s">
        <v>14</v>
      </c>
      <c r="H16" s="134">
        <v>42.951999999999998</v>
      </c>
      <c r="I16" s="143">
        <f t="shared" si="0"/>
        <v>2920.7359999999999</v>
      </c>
    </row>
    <row r="17" spans="1:9">
      <c r="A17" s="30">
        <v>7</v>
      </c>
      <c r="B17" s="132">
        <v>44796</v>
      </c>
      <c r="C17" s="132">
        <v>44796</v>
      </c>
      <c r="D17" s="180" t="s">
        <v>23</v>
      </c>
      <c r="E17" s="133" t="s">
        <v>24</v>
      </c>
      <c r="F17" s="30">
        <v>58</v>
      </c>
      <c r="G17" s="30" t="s">
        <v>14</v>
      </c>
      <c r="H17" s="134">
        <v>413</v>
      </c>
      <c r="I17" s="143">
        <f t="shared" si="0"/>
        <v>23954</v>
      </c>
    </row>
    <row r="18" spans="1:9">
      <c r="A18" s="30">
        <v>9</v>
      </c>
      <c r="B18" s="132">
        <v>45230</v>
      </c>
      <c r="C18" s="132">
        <v>45230</v>
      </c>
      <c r="D18" s="180" t="s">
        <v>25</v>
      </c>
      <c r="E18" s="133" t="s">
        <v>26</v>
      </c>
      <c r="F18" s="30">
        <v>108</v>
      </c>
      <c r="G18" s="30" t="s">
        <v>14</v>
      </c>
      <c r="H18" s="134">
        <v>240.602</v>
      </c>
      <c r="I18" s="143">
        <f>F18*H18</f>
        <v>25985.016</v>
      </c>
    </row>
    <row r="19" spans="1:9">
      <c r="A19" s="30">
        <v>10</v>
      </c>
      <c r="B19" s="132">
        <v>45230</v>
      </c>
      <c r="C19" s="132">
        <v>45230</v>
      </c>
      <c r="D19" s="180" t="s">
        <v>27</v>
      </c>
      <c r="E19" s="133" t="s">
        <v>28</v>
      </c>
      <c r="F19" s="30">
        <v>996</v>
      </c>
      <c r="G19" s="30" t="s">
        <v>14</v>
      </c>
      <c r="H19" s="134">
        <v>11.829166000000001</v>
      </c>
      <c r="I19" s="143">
        <f>F19*H19</f>
        <v>11781.849335999999</v>
      </c>
    </row>
    <row r="20" spans="1:9" s="63" customFormat="1">
      <c r="A20" s="77">
        <v>11</v>
      </c>
      <c r="B20" s="181">
        <v>45230</v>
      </c>
      <c r="C20" s="181">
        <v>45230</v>
      </c>
      <c r="D20" s="182" t="s">
        <v>29</v>
      </c>
      <c r="E20" s="183" t="s">
        <v>30</v>
      </c>
      <c r="F20" s="77">
        <f>1200-2-11-9-10-13-32-9</f>
        <v>1114</v>
      </c>
      <c r="G20" s="77" t="s">
        <v>14</v>
      </c>
      <c r="H20" s="184">
        <v>14.4998416666</v>
      </c>
      <c r="I20" s="186">
        <f>F20*H20</f>
        <v>16152.823616592401</v>
      </c>
    </row>
    <row r="21" spans="1:9" s="63" customFormat="1">
      <c r="A21" s="77">
        <v>49</v>
      </c>
      <c r="B21" s="181">
        <v>45457</v>
      </c>
      <c r="C21" s="181">
        <v>45457</v>
      </c>
      <c r="D21" s="182" t="s">
        <v>31</v>
      </c>
      <c r="E21" s="183" t="s">
        <v>32</v>
      </c>
      <c r="F21" s="77">
        <v>200</v>
      </c>
      <c r="G21" s="77" t="s">
        <v>14</v>
      </c>
      <c r="H21" s="185">
        <v>30.09</v>
      </c>
      <c r="I21" s="186">
        <f>+F21*H21</f>
        <v>6018</v>
      </c>
    </row>
    <row r="22" spans="1:9">
      <c r="A22" s="30">
        <v>119</v>
      </c>
      <c r="B22" s="132">
        <v>45420</v>
      </c>
      <c r="C22" s="132">
        <v>45420</v>
      </c>
      <c r="D22" s="180" t="s">
        <v>33</v>
      </c>
      <c r="E22" s="133" t="s">
        <v>34</v>
      </c>
      <c r="F22" s="30">
        <v>10</v>
      </c>
      <c r="G22" s="30" t="s">
        <v>14</v>
      </c>
      <c r="H22" s="134">
        <v>10525</v>
      </c>
      <c r="I22" s="143">
        <f>F22*H22</f>
        <v>105250</v>
      </c>
    </row>
    <row r="23" spans="1:9">
      <c r="A23" s="30">
        <v>13</v>
      </c>
      <c r="B23" s="132">
        <v>45230</v>
      </c>
      <c r="C23" s="132">
        <v>45230</v>
      </c>
      <c r="D23" s="66" t="s">
        <v>35</v>
      </c>
      <c r="E23" s="133" t="s">
        <v>36</v>
      </c>
      <c r="F23" s="30">
        <v>189</v>
      </c>
      <c r="G23" s="30" t="s">
        <v>14</v>
      </c>
      <c r="H23" s="134">
        <v>76.11</v>
      </c>
      <c r="I23" s="143">
        <f t="shared" ref="I23:I50" si="1">+F23*H23</f>
        <v>14384.79</v>
      </c>
    </row>
    <row r="24" spans="1:9">
      <c r="A24" s="30">
        <v>16</v>
      </c>
      <c r="B24" s="132">
        <v>44753</v>
      </c>
      <c r="C24" s="132">
        <v>44753</v>
      </c>
      <c r="D24" s="180" t="s">
        <v>37</v>
      </c>
      <c r="E24" s="133" t="s">
        <v>38</v>
      </c>
      <c r="F24" s="30">
        <v>73</v>
      </c>
      <c r="G24" s="30" t="s">
        <v>39</v>
      </c>
      <c r="H24" s="137">
        <v>44.073</v>
      </c>
      <c r="I24" s="143">
        <f t="shared" si="1"/>
        <v>3217.3290000000002</v>
      </c>
    </row>
    <row r="25" spans="1:9" s="63" customFormat="1">
      <c r="A25" s="77">
        <v>17</v>
      </c>
      <c r="B25" s="181">
        <v>44166</v>
      </c>
      <c r="C25" s="181">
        <v>44166</v>
      </c>
      <c r="D25" s="182" t="s">
        <v>40</v>
      </c>
      <c r="E25" s="183" t="s">
        <v>41</v>
      </c>
      <c r="F25" s="77">
        <f>184-15-25-7-12-15</f>
        <v>110</v>
      </c>
      <c r="G25" s="77" t="s">
        <v>39</v>
      </c>
      <c r="H25" s="185">
        <v>130.08320000000001</v>
      </c>
      <c r="I25" s="186">
        <f t="shared" si="1"/>
        <v>14309.152</v>
      </c>
    </row>
    <row r="26" spans="1:9">
      <c r="A26" s="30">
        <v>18</v>
      </c>
      <c r="B26" s="132">
        <v>44748</v>
      </c>
      <c r="C26" s="132">
        <v>44748</v>
      </c>
      <c r="D26" s="180" t="s">
        <v>40</v>
      </c>
      <c r="E26" s="133" t="s">
        <v>42</v>
      </c>
      <c r="F26" s="30">
        <v>1132</v>
      </c>
      <c r="G26" s="30" t="s">
        <v>39</v>
      </c>
      <c r="H26" s="134">
        <v>14.75</v>
      </c>
      <c r="I26" s="143">
        <f t="shared" si="1"/>
        <v>16697</v>
      </c>
    </row>
    <row r="27" spans="1:9" s="63" customFormat="1">
      <c r="A27" s="77">
        <v>19</v>
      </c>
      <c r="B27" s="181">
        <v>45230</v>
      </c>
      <c r="C27" s="181">
        <v>45230</v>
      </c>
      <c r="D27" s="182" t="s">
        <v>40</v>
      </c>
      <c r="E27" s="183" t="s">
        <v>43</v>
      </c>
      <c r="F27" s="77">
        <f>225-1</f>
        <v>224</v>
      </c>
      <c r="G27" s="77" t="s">
        <v>39</v>
      </c>
      <c r="H27" s="184">
        <v>20.532</v>
      </c>
      <c r="I27" s="186">
        <f t="shared" si="1"/>
        <v>4599.1679999999997</v>
      </c>
    </row>
    <row r="28" spans="1:9" s="63" customFormat="1">
      <c r="A28" s="77">
        <v>67</v>
      </c>
      <c r="B28" s="181">
        <v>45457</v>
      </c>
      <c r="C28" s="181">
        <v>45457</v>
      </c>
      <c r="D28" s="182" t="s">
        <v>40</v>
      </c>
      <c r="E28" s="183" t="s">
        <v>44</v>
      </c>
      <c r="F28" s="77">
        <v>225</v>
      </c>
      <c r="G28" s="77" t="s">
        <v>14</v>
      </c>
      <c r="H28" s="185">
        <v>16.52</v>
      </c>
      <c r="I28" s="186">
        <f t="shared" si="1"/>
        <v>3717</v>
      </c>
    </row>
    <row r="29" spans="1:9" s="63" customFormat="1">
      <c r="A29" s="77">
        <v>68</v>
      </c>
      <c r="B29" s="181">
        <v>45457</v>
      </c>
      <c r="C29" s="181">
        <v>45457</v>
      </c>
      <c r="D29" s="182" t="s">
        <v>40</v>
      </c>
      <c r="E29" s="183" t="s">
        <v>45</v>
      </c>
      <c r="F29" s="77">
        <v>840</v>
      </c>
      <c r="G29" s="77" t="s">
        <v>14</v>
      </c>
      <c r="H29" s="185">
        <v>188.8</v>
      </c>
      <c r="I29" s="186">
        <f t="shared" si="1"/>
        <v>158592</v>
      </c>
    </row>
    <row r="30" spans="1:9">
      <c r="A30" s="30">
        <v>20</v>
      </c>
      <c r="B30" s="132">
        <v>43826</v>
      </c>
      <c r="C30" s="132">
        <v>43826</v>
      </c>
      <c r="D30" s="180" t="s">
        <v>46</v>
      </c>
      <c r="E30" s="133" t="s">
        <v>47</v>
      </c>
      <c r="F30" s="30">
        <v>184</v>
      </c>
      <c r="G30" s="30" t="s">
        <v>39</v>
      </c>
      <c r="H30" s="134">
        <v>11.21</v>
      </c>
      <c r="I30" s="143">
        <f t="shared" si="1"/>
        <v>2062.64</v>
      </c>
    </row>
    <row r="31" spans="1:9">
      <c r="A31" s="30">
        <v>21</v>
      </c>
      <c r="B31" s="132">
        <v>43826</v>
      </c>
      <c r="C31" s="132">
        <v>43826</v>
      </c>
      <c r="D31" s="180" t="s">
        <v>48</v>
      </c>
      <c r="E31" s="133" t="s">
        <v>49</v>
      </c>
      <c r="F31" s="30">
        <v>12</v>
      </c>
      <c r="G31" s="30" t="s">
        <v>39</v>
      </c>
      <c r="H31" s="134">
        <v>31.329000000000001</v>
      </c>
      <c r="I31" s="143">
        <f t="shared" si="1"/>
        <v>375.94799999999998</v>
      </c>
    </row>
    <row r="32" spans="1:9" s="63" customFormat="1">
      <c r="A32" s="77">
        <v>22</v>
      </c>
      <c r="B32" s="181">
        <v>45446</v>
      </c>
      <c r="C32" s="181">
        <v>45446</v>
      </c>
      <c r="D32" s="182" t="s">
        <v>50</v>
      </c>
      <c r="E32" s="183" t="s">
        <v>51</v>
      </c>
      <c r="F32" s="77">
        <v>250</v>
      </c>
      <c r="G32" s="77" t="s">
        <v>39</v>
      </c>
      <c r="H32" s="184">
        <v>55</v>
      </c>
      <c r="I32" s="186">
        <f t="shared" ref="I32" si="2">+F32*H32</f>
        <v>13750</v>
      </c>
    </row>
    <row r="33" spans="1:9" s="63" customFormat="1">
      <c r="A33" s="77">
        <v>23</v>
      </c>
      <c r="B33" s="181">
        <v>44748</v>
      </c>
      <c r="C33" s="181">
        <v>44748</v>
      </c>
      <c r="D33" s="182" t="s">
        <v>50</v>
      </c>
      <c r="E33" s="183" t="s">
        <v>52</v>
      </c>
      <c r="F33" s="77">
        <f>156-2-4-14-6-16-5-43-24-12-29</f>
        <v>1</v>
      </c>
      <c r="G33" s="77" t="s">
        <v>39</v>
      </c>
      <c r="H33" s="184">
        <v>34.101999999999997</v>
      </c>
      <c r="I33" s="186">
        <f t="shared" si="1"/>
        <v>34.101999999999997</v>
      </c>
    </row>
    <row r="34" spans="1:9">
      <c r="A34" s="30">
        <v>24</v>
      </c>
      <c r="B34" s="132">
        <v>45230</v>
      </c>
      <c r="C34" s="132">
        <v>45230</v>
      </c>
      <c r="D34" s="180" t="s">
        <v>50</v>
      </c>
      <c r="E34" s="133" t="s">
        <v>53</v>
      </c>
      <c r="F34" s="30">
        <v>25</v>
      </c>
      <c r="G34" s="30" t="s">
        <v>39</v>
      </c>
      <c r="H34" s="134">
        <v>101.952</v>
      </c>
      <c r="I34" s="143">
        <f t="shared" si="1"/>
        <v>2548.8000000000002</v>
      </c>
    </row>
    <row r="35" spans="1:9">
      <c r="A35" s="30">
        <v>25</v>
      </c>
      <c r="B35" s="132">
        <v>43826</v>
      </c>
      <c r="C35" s="132">
        <v>43826</v>
      </c>
      <c r="D35" s="180" t="s">
        <v>54</v>
      </c>
      <c r="E35" s="133" t="s">
        <v>55</v>
      </c>
      <c r="F35" s="30">
        <v>34</v>
      </c>
      <c r="G35" s="30" t="s">
        <v>39</v>
      </c>
      <c r="H35" s="134">
        <v>277.3</v>
      </c>
      <c r="I35" s="143">
        <f t="shared" si="1"/>
        <v>9428.2000000000007</v>
      </c>
    </row>
    <row r="36" spans="1:9" s="63" customFormat="1">
      <c r="A36" s="77">
        <v>26</v>
      </c>
      <c r="B36" s="181">
        <v>44166</v>
      </c>
      <c r="C36" s="181">
        <v>44166</v>
      </c>
      <c r="D36" s="182" t="s">
        <v>56</v>
      </c>
      <c r="E36" s="183" t="s">
        <v>57</v>
      </c>
      <c r="F36" s="77">
        <f>250-1-2-9-3-5-8-2-2-9-2-5-10-10-5-25-10-9-4-6-1-23-3-5</f>
        <v>91</v>
      </c>
      <c r="G36" s="77" t="s">
        <v>39</v>
      </c>
      <c r="H36" s="184">
        <v>141.6</v>
      </c>
      <c r="I36" s="186">
        <f t="shared" si="1"/>
        <v>12885.6</v>
      </c>
    </row>
    <row r="37" spans="1:9" s="63" customFormat="1">
      <c r="A37" s="77">
        <v>27</v>
      </c>
      <c r="B37" s="181">
        <v>44748</v>
      </c>
      <c r="C37" s="181">
        <v>44748</v>
      </c>
      <c r="D37" s="182" t="s">
        <v>56</v>
      </c>
      <c r="E37" s="183" t="s">
        <v>58</v>
      </c>
      <c r="F37" s="77">
        <f>250-3</f>
        <v>247</v>
      </c>
      <c r="G37" s="77" t="s">
        <v>39</v>
      </c>
      <c r="H37" s="184">
        <v>160.36199999999999</v>
      </c>
      <c r="I37" s="186">
        <f t="shared" si="1"/>
        <v>39609.413999999997</v>
      </c>
    </row>
    <row r="38" spans="1:9" s="63" customFormat="1">
      <c r="A38" s="77">
        <v>28</v>
      </c>
      <c r="B38" s="181">
        <v>45230</v>
      </c>
      <c r="C38" s="181">
        <v>45230</v>
      </c>
      <c r="D38" s="182" t="s">
        <v>56</v>
      </c>
      <c r="E38" s="183" t="s">
        <v>59</v>
      </c>
      <c r="F38" s="77">
        <v>250</v>
      </c>
      <c r="G38" s="77" t="s">
        <v>39</v>
      </c>
      <c r="H38" s="184">
        <v>168.50399999999999</v>
      </c>
      <c r="I38" s="186">
        <f t="shared" si="1"/>
        <v>42126</v>
      </c>
    </row>
    <row r="39" spans="1:9">
      <c r="A39" s="30">
        <v>29</v>
      </c>
      <c r="B39" s="132">
        <v>43685</v>
      </c>
      <c r="C39" s="132">
        <v>43685</v>
      </c>
      <c r="D39" s="180" t="s">
        <v>60</v>
      </c>
      <c r="E39" s="133" t="s">
        <v>61</v>
      </c>
      <c r="F39" s="30">
        <v>9</v>
      </c>
      <c r="G39" s="30" t="s">
        <v>14</v>
      </c>
      <c r="H39" s="134">
        <v>259.60000000000002</v>
      </c>
      <c r="I39" s="143">
        <f t="shared" si="1"/>
        <v>2336.4</v>
      </c>
    </row>
    <row r="40" spans="1:9">
      <c r="A40" s="30">
        <v>31</v>
      </c>
      <c r="B40" s="132">
        <v>45230</v>
      </c>
      <c r="C40" s="132">
        <v>45230</v>
      </c>
      <c r="D40" s="180" t="s">
        <v>62</v>
      </c>
      <c r="E40" s="133" t="s">
        <v>63</v>
      </c>
      <c r="F40" s="30">
        <v>334</v>
      </c>
      <c r="G40" s="30" t="s">
        <v>39</v>
      </c>
      <c r="H40" s="137">
        <v>490.29</v>
      </c>
      <c r="I40" s="143">
        <f t="shared" si="1"/>
        <v>163756.85999999999</v>
      </c>
    </row>
    <row r="41" spans="1:9">
      <c r="A41" s="30">
        <v>33</v>
      </c>
      <c r="B41" s="132">
        <v>45230</v>
      </c>
      <c r="C41" s="132">
        <v>45230</v>
      </c>
      <c r="D41" s="180" t="s">
        <v>64</v>
      </c>
      <c r="E41" s="133" t="s">
        <v>65</v>
      </c>
      <c r="F41" s="30">
        <v>210</v>
      </c>
      <c r="G41" s="30" t="s">
        <v>39</v>
      </c>
      <c r="H41" s="137">
        <v>706.23</v>
      </c>
      <c r="I41" s="143">
        <f t="shared" si="1"/>
        <v>148308.29999999999</v>
      </c>
    </row>
    <row r="42" spans="1:9" s="63" customFormat="1">
      <c r="A42" s="77">
        <v>34</v>
      </c>
      <c r="B42" s="181">
        <v>45230</v>
      </c>
      <c r="C42" s="181">
        <v>45230</v>
      </c>
      <c r="D42" s="182" t="s">
        <v>64</v>
      </c>
      <c r="E42" s="183" t="s">
        <v>66</v>
      </c>
      <c r="F42" s="77">
        <v>50</v>
      </c>
      <c r="G42" s="77" t="s">
        <v>39</v>
      </c>
      <c r="H42" s="185">
        <v>685.49739999999997</v>
      </c>
      <c r="I42" s="186">
        <f t="shared" si="1"/>
        <v>34274.870000000003</v>
      </c>
    </row>
    <row r="43" spans="1:9">
      <c r="A43" s="30">
        <v>35</v>
      </c>
      <c r="B43" s="132">
        <v>44897</v>
      </c>
      <c r="C43" s="132">
        <v>44897</v>
      </c>
      <c r="D43" s="180" t="s">
        <v>67</v>
      </c>
      <c r="E43" s="133" t="s">
        <v>68</v>
      </c>
      <c r="F43" s="30">
        <v>9060</v>
      </c>
      <c r="G43" s="30" t="s">
        <v>14</v>
      </c>
      <c r="H43" s="137">
        <v>156.70400000000001</v>
      </c>
      <c r="I43" s="143">
        <f t="shared" si="1"/>
        <v>1419738.24</v>
      </c>
    </row>
    <row r="44" spans="1:9" s="24" customFormat="1">
      <c r="A44" s="30">
        <v>37</v>
      </c>
      <c r="B44" s="132">
        <v>45230</v>
      </c>
      <c r="C44" s="132">
        <v>45230</v>
      </c>
      <c r="D44" s="180" t="s">
        <v>69</v>
      </c>
      <c r="E44" s="133" t="s">
        <v>70</v>
      </c>
      <c r="F44" s="138">
        <v>125</v>
      </c>
      <c r="G44" s="138" t="s">
        <v>39</v>
      </c>
      <c r="H44" s="139">
        <v>267.86</v>
      </c>
      <c r="I44" s="143">
        <f t="shared" si="1"/>
        <v>33482.5</v>
      </c>
    </row>
    <row r="45" spans="1:9">
      <c r="A45" s="30">
        <v>38</v>
      </c>
      <c r="B45" s="132">
        <v>45230</v>
      </c>
      <c r="C45" s="132">
        <v>45230</v>
      </c>
      <c r="D45" s="180" t="s">
        <v>71</v>
      </c>
      <c r="E45" s="140" t="s">
        <v>72</v>
      </c>
      <c r="F45" s="138">
        <v>432</v>
      </c>
      <c r="G45" s="138" t="s">
        <v>39</v>
      </c>
      <c r="H45" s="139">
        <v>65.489999999999995</v>
      </c>
      <c r="I45" s="144">
        <f t="shared" si="1"/>
        <v>28291.68</v>
      </c>
    </row>
    <row r="46" spans="1:9">
      <c r="A46" s="30">
        <v>39</v>
      </c>
      <c r="B46" s="132">
        <v>45230</v>
      </c>
      <c r="C46" s="132">
        <v>45230</v>
      </c>
      <c r="D46" s="180" t="s">
        <v>73</v>
      </c>
      <c r="E46" s="133" t="s">
        <v>74</v>
      </c>
      <c r="F46" s="30">
        <v>1980</v>
      </c>
      <c r="G46" s="30" t="s">
        <v>14</v>
      </c>
      <c r="H46" s="134">
        <v>4.7708333300000003</v>
      </c>
      <c r="I46" s="143">
        <f t="shared" si="1"/>
        <v>9446.2499934000007</v>
      </c>
    </row>
    <row r="47" spans="1:9">
      <c r="A47" s="30">
        <v>40</v>
      </c>
      <c r="B47" s="132">
        <v>45230</v>
      </c>
      <c r="C47" s="132">
        <v>45230</v>
      </c>
      <c r="D47" s="180" t="s">
        <v>75</v>
      </c>
      <c r="E47" s="133" t="s">
        <v>76</v>
      </c>
      <c r="F47" s="30">
        <v>53</v>
      </c>
      <c r="G47" s="30" t="s">
        <v>14</v>
      </c>
      <c r="H47" s="134">
        <v>69.295500000000004</v>
      </c>
      <c r="I47" s="143">
        <f t="shared" si="1"/>
        <v>3672.6615000000002</v>
      </c>
    </row>
    <row r="48" spans="1:9">
      <c r="A48" s="30">
        <v>41</v>
      </c>
      <c r="B48" s="132">
        <v>44166</v>
      </c>
      <c r="C48" s="132">
        <v>44166</v>
      </c>
      <c r="D48" s="180" t="s">
        <v>77</v>
      </c>
      <c r="E48" s="133" t="s">
        <v>78</v>
      </c>
      <c r="F48" s="30">
        <v>2148</v>
      </c>
      <c r="G48" s="30" t="s">
        <v>14</v>
      </c>
      <c r="H48" s="137">
        <v>78.666666000000006</v>
      </c>
      <c r="I48" s="143">
        <f t="shared" si="1"/>
        <v>168975.99856800001</v>
      </c>
    </row>
    <row r="49" spans="1:12">
      <c r="A49" s="30"/>
      <c r="B49" s="132"/>
      <c r="C49" s="132"/>
      <c r="D49" s="180" t="s">
        <v>79</v>
      </c>
      <c r="E49" s="133" t="s">
        <v>80</v>
      </c>
      <c r="F49" s="30">
        <v>1680</v>
      </c>
      <c r="G49" s="30" t="s">
        <v>14</v>
      </c>
      <c r="H49" s="134"/>
      <c r="I49" s="143"/>
    </row>
    <row r="50" spans="1:12" s="63" customFormat="1">
      <c r="A50" s="77">
        <v>42</v>
      </c>
      <c r="B50" s="181">
        <v>45230</v>
      </c>
      <c r="C50" s="181">
        <v>45230</v>
      </c>
      <c r="D50" s="182" t="s">
        <v>81</v>
      </c>
      <c r="E50" s="183" t="s">
        <v>82</v>
      </c>
      <c r="F50" s="77">
        <f>350-75-60-4-90-65-1</f>
        <v>55</v>
      </c>
      <c r="G50" s="77" t="s">
        <v>14</v>
      </c>
      <c r="H50" s="184">
        <v>30.054600000000001</v>
      </c>
      <c r="I50" s="186">
        <f t="shared" si="1"/>
        <v>1653.0029999999999</v>
      </c>
    </row>
    <row r="51" spans="1:12" s="63" customFormat="1">
      <c r="A51" s="77">
        <v>43</v>
      </c>
      <c r="B51" s="181">
        <v>44518</v>
      </c>
      <c r="C51" s="181">
        <v>44518</v>
      </c>
      <c r="D51" s="182" t="s">
        <v>83</v>
      </c>
      <c r="E51" s="183" t="s">
        <v>84</v>
      </c>
      <c r="F51" s="77">
        <f>12-1-2-1-2-1-1-1</f>
        <v>3</v>
      </c>
      <c r="G51" s="77" t="s">
        <v>14</v>
      </c>
      <c r="H51" s="184">
        <v>1172.625</v>
      </c>
      <c r="I51" s="186">
        <f>H51*F51</f>
        <v>3517.875</v>
      </c>
      <c r="L51" s="63" t="s">
        <v>85</v>
      </c>
    </row>
    <row r="52" spans="1:12" s="63" customFormat="1">
      <c r="A52" s="77">
        <v>44</v>
      </c>
      <c r="B52" s="181">
        <v>43329</v>
      </c>
      <c r="C52" s="181">
        <v>43329</v>
      </c>
      <c r="D52" s="182" t="s">
        <v>83</v>
      </c>
      <c r="E52" s="183" t="s">
        <v>86</v>
      </c>
      <c r="F52" s="77">
        <f>36-1-2</f>
        <v>33</v>
      </c>
      <c r="G52" s="77" t="s">
        <v>87</v>
      </c>
      <c r="H52" s="185">
        <v>283.91000000000003</v>
      </c>
      <c r="I52" s="186">
        <f t="shared" ref="I52:I104" si="3">+F52*H52</f>
        <v>9369.0300000000007</v>
      </c>
    </row>
    <row r="53" spans="1:12" s="63" customFormat="1">
      <c r="A53" s="77">
        <v>45</v>
      </c>
      <c r="B53" s="181">
        <v>45457</v>
      </c>
      <c r="C53" s="181">
        <v>45457</v>
      </c>
      <c r="D53" s="182" t="s">
        <v>88</v>
      </c>
      <c r="E53" s="183" t="s">
        <v>89</v>
      </c>
      <c r="F53" s="77">
        <v>90</v>
      </c>
      <c r="G53" s="77" t="s">
        <v>14</v>
      </c>
      <c r="H53" s="185">
        <v>63.72</v>
      </c>
      <c r="I53" s="186">
        <f t="shared" si="3"/>
        <v>5734.8</v>
      </c>
    </row>
    <row r="54" spans="1:12">
      <c r="A54" s="30">
        <v>46</v>
      </c>
      <c r="B54" s="132">
        <v>45457</v>
      </c>
      <c r="C54" s="132">
        <v>45457</v>
      </c>
      <c r="D54" s="180" t="s">
        <v>90</v>
      </c>
      <c r="E54" s="133" t="s">
        <v>91</v>
      </c>
      <c r="F54" s="30">
        <v>189</v>
      </c>
      <c r="G54" s="30" t="s">
        <v>14</v>
      </c>
      <c r="H54" s="137">
        <v>96.76</v>
      </c>
      <c r="I54" s="143">
        <f t="shared" si="3"/>
        <v>18287.64</v>
      </c>
    </row>
    <row r="55" spans="1:12" s="63" customFormat="1">
      <c r="A55" s="77">
        <v>47</v>
      </c>
      <c r="B55" s="181">
        <v>45457</v>
      </c>
      <c r="C55" s="181">
        <v>45457</v>
      </c>
      <c r="D55" s="182" t="s">
        <v>92</v>
      </c>
      <c r="E55" s="183" t="s">
        <v>93</v>
      </c>
      <c r="F55" s="77">
        <v>200</v>
      </c>
      <c r="G55" s="77" t="s">
        <v>14</v>
      </c>
      <c r="H55" s="185">
        <v>28.32</v>
      </c>
      <c r="I55" s="186">
        <f t="shared" si="3"/>
        <v>5664</v>
      </c>
    </row>
    <row r="56" spans="1:12" s="63" customFormat="1">
      <c r="A56" s="77">
        <v>48</v>
      </c>
      <c r="B56" s="181">
        <v>45457</v>
      </c>
      <c r="C56" s="181">
        <v>45457</v>
      </c>
      <c r="D56" s="182" t="s">
        <v>94</v>
      </c>
      <c r="E56" s="183" t="s">
        <v>95</v>
      </c>
      <c r="F56" s="77">
        <v>200</v>
      </c>
      <c r="G56" s="77" t="s">
        <v>14</v>
      </c>
      <c r="H56" s="185">
        <v>18.88</v>
      </c>
      <c r="I56" s="186">
        <f t="shared" si="3"/>
        <v>3776</v>
      </c>
    </row>
    <row r="57" spans="1:12" s="63" customFormat="1">
      <c r="A57" s="77">
        <v>50</v>
      </c>
      <c r="B57" s="181">
        <v>45457</v>
      </c>
      <c r="C57" s="181">
        <v>45457</v>
      </c>
      <c r="D57" s="182" t="s">
        <v>96</v>
      </c>
      <c r="E57" s="183" t="s">
        <v>97</v>
      </c>
      <c r="F57" s="77">
        <v>100</v>
      </c>
      <c r="G57" s="77" t="s">
        <v>14</v>
      </c>
      <c r="H57" s="185">
        <v>40.119999999999997</v>
      </c>
      <c r="I57" s="186">
        <f t="shared" si="3"/>
        <v>4012</v>
      </c>
    </row>
    <row r="58" spans="1:12">
      <c r="A58" s="30">
        <v>52</v>
      </c>
      <c r="B58" s="132">
        <v>45457</v>
      </c>
      <c r="C58" s="132">
        <v>45457</v>
      </c>
      <c r="D58" s="180" t="s">
        <v>98</v>
      </c>
      <c r="E58" s="133" t="s">
        <v>99</v>
      </c>
      <c r="F58" s="30">
        <v>95</v>
      </c>
      <c r="G58" s="30" t="s">
        <v>14</v>
      </c>
      <c r="H58" s="137">
        <v>142.19</v>
      </c>
      <c r="I58" s="143">
        <f t="shared" si="3"/>
        <v>13508.05</v>
      </c>
    </row>
    <row r="59" spans="1:12" s="63" customFormat="1">
      <c r="A59" s="77">
        <v>53</v>
      </c>
      <c r="B59" s="181">
        <v>45457</v>
      </c>
      <c r="C59" s="181">
        <v>45457</v>
      </c>
      <c r="D59" s="182" t="s">
        <v>100</v>
      </c>
      <c r="E59" s="183" t="s">
        <v>101</v>
      </c>
      <c r="F59" s="77">
        <v>300</v>
      </c>
      <c r="G59" s="77" t="s">
        <v>14</v>
      </c>
      <c r="H59" s="185">
        <v>53.5</v>
      </c>
      <c r="I59" s="186">
        <f t="shared" si="3"/>
        <v>16050</v>
      </c>
    </row>
    <row r="60" spans="1:12" s="63" customFormat="1">
      <c r="A60" s="77">
        <v>54</v>
      </c>
      <c r="B60" s="181">
        <v>45457</v>
      </c>
      <c r="C60" s="181">
        <v>45457</v>
      </c>
      <c r="D60" s="182" t="s">
        <v>102</v>
      </c>
      <c r="E60" s="183" t="s">
        <v>103</v>
      </c>
      <c r="F60" s="77">
        <v>100</v>
      </c>
      <c r="G60" s="77" t="s">
        <v>14</v>
      </c>
      <c r="H60" s="185">
        <v>53.5</v>
      </c>
      <c r="I60" s="186">
        <f t="shared" si="3"/>
        <v>5350</v>
      </c>
    </row>
    <row r="61" spans="1:12">
      <c r="A61" s="30">
        <v>55</v>
      </c>
      <c r="B61" s="132">
        <v>45457</v>
      </c>
      <c r="C61" s="132">
        <v>45457</v>
      </c>
      <c r="D61" s="180" t="s">
        <v>104</v>
      </c>
      <c r="E61" s="133" t="s">
        <v>105</v>
      </c>
      <c r="F61" s="30">
        <v>88</v>
      </c>
      <c r="G61" s="30" t="s">
        <v>14</v>
      </c>
      <c r="H61" s="137">
        <v>69.03</v>
      </c>
      <c r="I61" s="143">
        <f t="shared" si="3"/>
        <v>6074.64</v>
      </c>
    </row>
    <row r="62" spans="1:12" s="63" customFormat="1">
      <c r="A62" s="77">
        <v>56</v>
      </c>
      <c r="B62" s="181">
        <v>45457</v>
      </c>
      <c r="C62" s="181">
        <v>45457</v>
      </c>
      <c r="D62" s="182" t="s">
        <v>106</v>
      </c>
      <c r="E62" s="183" t="s">
        <v>107</v>
      </c>
      <c r="F62" s="77">
        <v>200</v>
      </c>
      <c r="G62" s="77" t="s">
        <v>14</v>
      </c>
      <c r="H62" s="185">
        <v>108.678</v>
      </c>
      <c r="I62" s="186">
        <f t="shared" si="3"/>
        <v>21735.599999999999</v>
      </c>
    </row>
    <row r="63" spans="1:12" s="63" customFormat="1">
      <c r="A63" s="77">
        <v>57</v>
      </c>
      <c r="B63" s="181">
        <v>45464</v>
      </c>
      <c r="C63" s="181">
        <v>45464</v>
      </c>
      <c r="D63" s="182" t="s">
        <v>108</v>
      </c>
      <c r="E63" s="183" t="s">
        <v>109</v>
      </c>
      <c r="F63" s="77">
        <v>150</v>
      </c>
      <c r="G63" s="77" t="s">
        <v>14</v>
      </c>
      <c r="H63" s="185">
        <v>478.49</v>
      </c>
      <c r="I63" s="186">
        <f t="shared" si="3"/>
        <v>71773.5</v>
      </c>
    </row>
    <row r="64" spans="1:12">
      <c r="A64" s="30">
        <v>58</v>
      </c>
      <c r="B64" s="132">
        <v>45464</v>
      </c>
      <c r="C64" s="132">
        <v>45464</v>
      </c>
      <c r="D64" s="180" t="s">
        <v>110</v>
      </c>
      <c r="E64" s="133" t="s">
        <v>111</v>
      </c>
      <c r="F64" s="30">
        <v>95</v>
      </c>
      <c r="G64" s="30" t="s">
        <v>14</v>
      </c>
      <c r="H64" s="137">
        <v>2348.1999999999998</v>
      </c>
      <c r="I64" s="143">
        <f t="shared" si="3"/>
        <v>223079</v>
      </c>
    </row>
    <row r="65" spans="1:9">
      <c r="A65" s="30">
        <v>59</v>
      </c>
      <c r="B65" s="132">
        <v>45464</v>
      </c>
      <c r="C65" s="132">
        <v>45464</v>
      </c>
      <c r="D65" s="180" t="s">
        <v>112</v>
      </c>
      <c r="E65" s="133" t="s">
        <v>113</v>
      </c>
      <c r="F65" s="30">
        <v>63</v>
      </c>
      <c r="G65" s="30" t="s">
        <v>14</v>
      </c>
      <c r="H65" s="137">
        <v>2843.8</v>
      </c>
      <c r="I65" s="143">
        <f t="shared" si="3"/>
        <v>179159.4</v>
      </c>
    </row>
    <row r="66" spans="1:9" s="63" customFormat="1">
      <c r="A66" s="77">
        <v>60</v>
      </c>
      <c r="B66" s="181">
        <v>45464</v>
      </c>
      <c r="C66" s="181">
        <v>45464</v>
      </c>
      <c r="D66" s="182" t="s">
        <v>114</v>
      </c>
      <c r="E66" s="183" t="s">
        <v>115</v>
      </c>
      <c r="F66" s="77">
        <v>58</v>
      </c>
      <c r="G66" s="77" t="s">
        <v>14</v>
      </c>
      <c r="H66" s="185">
        <v>163.43</v>
      </c>
      <c r="I66" s="186">
        <f t="shared" si="3"/>
        <v>9478.94</v>
      </c>
    </row>
    <row r="67" spans="1:9" s="63" customFormat="1">
      <c r="A67" s="77">
        <v>63</v>
      </c>
      <c r="B67" s="181">
        <v>45457</v>
      </c>
      <c r="C67" s="181">
        <v>45457</v>
      </c>
      <c r="D67" s="182" t="s">
        <v>116</v>
      </c>
      <c r="E67" s="183" t="s">
        <v>117</v>
      </c>
      <c r="F67" s="77">
        <v>100</v>
      </c>
      <c r="G67" s="77" t="s">
        <v>14</v>
      </c>
      <c r="H67" s="185">
        <v>411.23</v>
      </c>
      <c r="I67" s="186">
        <f t="shared" si="3"/>
        <v>41123</v>
      </c>
    </row>
    <row r="68" spans="1:9" s="63" customFormat="1">
      <c r="A68" s="77">
        <v>64</v>
      </c>
      <c r="B68" s="181">
        <v>45457</v>
      </c>
      <c r="C68" s="181">
        <v>45457</v>
      </c>
      <c r="D68" s="182" t="s">
        <v>118</v>
      </c>
      <c r="E68" s="183" t="s">
        <v>119</v>
      </c>
      <c r="F68" s="77">
        <v>75</v>
      </c>
      <c r="G68" s="77" t="s">
        <v>14</v>
      </c>
      <c r="H68" s="185">
        <v>644.16200000000003</v>
      </c>
      <c r="I68" s="186">
        <f t="shared" si="3"/>
        <v>48312.15</v>
      </c>
    </row>
    <row r="69" spans="1:9" s="63" customFormat="1">
      <c r="A69" s="77">
        <v>65</v>
      </c>
      <c r="B69" s="181">
        <v>45457</v>
      </c>
      <c r="C69" s="181">
        <v>45457</v>
      </c>
      <c r="D69" s="182" t="s">
        <v>120</v>
      </c>
      <c r="E69" s="183" t="s">
        <v>121</v>
      </c>
      <c r="F69" s="77">
        <v>100</v>
      </c>
      <c r="G69" s="77" t="s">
        <v>14</v>
      </c>
      <c r="H69" s="185">
        <v>316.00400000000002</v>
      </c>
      <c r="I69" s="186">
        <f t="shared" si="3"/>
        <v>31600.400000000001</v>
      </c>
    </row>
    <row r="70" spans="1:9" s="63" customFormat="1">
      <c r="A70" s="77">
        <v>69</v>
      </c>
      <c r="B70" s="181">
        <v>45457</v>
      </c>
      <c r="C70" s="181">
        <v>45457</v>
      </c>
      <c r="D70" s="182" t="s">
        <v>88</v>
      </c>
      <c r="E70" s="183" t="s">
        <v>122</v>
      </c>
      <c r="F70" s="77">
        <v>500</v>
      </c>
      <c r="G70" s="77" t="s">
        <v>14</v>
      </c>
      <c r="H70" s="185">
        <v>67.260000000000005</v>
      </c>
      <c r="I70" s="186">
        <f t="shared" si="3"/>
        <v>33630</v>
      </c>
    </row>
    <row r="71" spans="1:9" s="63" customFormat="1">
      <c r="A71" s="77">
        <v>70</v>
      </c>
      <c r="B71" s="181">
        <v>45457</v>
      </c>
      <c r="C71" s="181">
        <v>45457</v>
      </c>
      <c r="D71" s="182" t="s">
        <v>90</v>
      </c>
      <c r="E71" s="183" t="s">
        <v>123</v>
      </c>
      <c r="F71" s="77">
        <v>60</v>
      </c>
      <c r="G71" s="77" t="s">
        <v>14</v>
      </c>
      <c r="H71" s="185">
        <v>318.60000000000002</v>
      </c>
      <c r="I71" s="186">
        <f t="shared" si="3"/>
        <v>19116</v>
      </c>
    </row>
    <row r="72" spans="1:9">
      <c r="A72" s="30">
        <v>71</v>
      </c>
      <c r="B72" s="132">
        <v>45457</v>
      </c>
      <c r="C72" s="132">
        <v>45457</v>
      </c>
      <c r="D72" s="180" t="s">
        <v>92</v>
      </c>
      <c r="E72" s="133" t="s">
        <v>124</v>
      </c>
      <c r="F72" s="30">
        <v>76</v>
      </c>
      <c r="G72" s="30" t="s">
        <v>14</v>
      </c>
      <c r="H72" s="137">
        <v>378.19</v>
      </c>
      <c r="I72" s="143">
        <f t="shared" si="3"/>
        <v>28742.44</v>
      </c>
    </row>
    <row r="73" spans="1:9">
      <c r="A73" s="30">
        <v>72</v>
      </c>
      <c r="B73" s="132">
        <v>45457</v>
      </c>
      <c r="C73" s="132">
        <v>45457</v>
      </c>
      <c r="D73" s="180" t="s">
        <v>94</v>
      </c>
      <c r="E73" s="133" t="s">
        <v>125</v>
      </c>
      <c r="F73" s="30">
        <v>66</v>
      </c>
      <c r="G73" s="30" t="s">
        <v>14</v>
      </c>
      <c r="H73" s="137">
        <v>318.60000000000002</v>
      </c>
      <c r="I73" s="143">
        <f t="shared" si="3"/>
        <v>21027.599999999999</v>
      </c>
    </row>
    <row r="74" spans="1:9">
      <c r="A74" s="30">
        <v>73</v>
      </c>
      <c r="B74" s="132">
        <v>45457</v>
      </c>
      <c r="C74" s="132">
        <v>45457</v>
      </c>
      <c r="D74" s="180" t="s">
        <v>31</v>
      </c>
      <c r="E74" s="133" t="s">
        <v>126</v>
      </c>
      <c r="F74" s="30">
        <v>33</v>
      </c>
      <c r="G74" s="30" t="s">
        <v>14</v>
      </c>
      <c r="H74" s="137">
        <v>690.89</v>
      </c>
      <c r="I74" s="143">
        <f t="shared" si="3"/>
        <v>22799.37</v>
      </c>
    </row>
    <row r="75" spans="1:9">
      <c r="A75" s="30"/>
      <c r="B75" s="132"/>
      <c r="C75" s="132"/>
      <c r="D75" s="180" t="s">
        <v>96</v>
      </c>
      <c r="E75" s="133" t="s">
        <v>127</v>
      </c>
      <c r="F75" s="30">
        <v>38</v>
      </c>
      <c r="G75" s="30" t="s">
        <v>14</v>
      </c>
      <c r="H75" s="137"/>
      <c r="I75" s="143"/>
    </row>
    <row r="76" spans="1:9">
      <c r="A76" s="30">
        <v>76</v>
      </c>
      <c r="B76" s="132">
        <v>45457</v>
      </c>
      <c r="C76" s="132">
        <v>45457</v>
      </c>
      <c r="D76" s="180" t="s">
        <v>98</v>
      </c>
      <c r="E76" s="133" t="s">
        <v>128</v>
      </c>
      <c r="F76" s="30">
        <v>1980</v>
      </c>
      <c r="G76" s="30" t="s">
        <v>14</v>
      </c>
      <c r="H76" s="137">
        <v>407.69</v>
      </c>
      <c r="I76" s="143">
        <f t="shared" si="3"/>
        <v>807226.2</v>
      </c>
    </row>
    <row r="77" spans="1:9">
      <c r="A77" s="30">
        <v>77</v>
      </c>
      <c r="B77" s="132">
        <v>45457</v>
      </c>
      <c r="C77" s="132">
        <v>45457</v>
      </c>
      <c r="D77" s="180" t="s">
        <v>100</v>
      </c>
      <c r="E77" s="133" t="s">
        <v>129</v>
      </c>
      <c r="F77" s="30">
        <v>2640</v>
      </c>
      <c r="G77" s="30" t="s">
        <v>14</v>
      </c>
      <c r="H77" s="137">
        <v>462.56</v>
      </c>
      <c r="I77" s="143">
        <f t="shared" si="3"/>
        <v>1221158.3999999999</v>
      </c>
    </row>
    <row r="78" spans="1:9">
      <c r="A78" s="30">
        <v>78</v>
      </c>
      <c r="B78" s="132">
        <v>45457</v>
      </c>
      <c r="C78" s="132">
        <v>45457</v>
      </c>
      <c r="D78" s="180" t="s">
        <v>102</v>
      </c>
      <c r="E78" s="133" t="s">
        <v>130</v>
      </c>
      <c r="F78" s="30">
        <v>1087</v>
      </c>
      <c r="G78" s="30" t="s">
        <v>14</v>
      </c>
      <c r="H78" s="137">
        <v>649.11800000000005</v>
      </c>
      <c r="I78" s="143">
        <f t="shared" si="3"/>
        <v>705591.26599999995</v>
      </c>
    </row>
    <row r="79" spans="1:9" s="63" customFormat="1">
      <c r="A79" s="77">
        <v>79</v>
      </c>
      <c r="B79" s="181">
        <v>45014</v>
      </c>
      <c r="C79" s="181">
        <v>45014</v>
      </c>
      <c r="D79" s="182" t="s">
        <v>131</v>
      </c>
      <c r="E79" s="183" t="s">
        <v>132</v>
      </c>
      <c r="F79" s="77">
        <f>5000-365-308-190-39-213-262-322-318-125-260-46-144-326-305-907</f>
        <v>870</v>
      </c>
      <c r="G79" s="77" t="s">
        <v>87</v>
      </c>
      <c r="H79" s="185">
        <v>299.36599999999999</v>
      </c>
      <c r="I79" s="186">
        <f t="shared" si="3"/>
        <v>260448.42</v>
      </c>
    </row>
    <row r="80" spans="1:9">
      <c r="A80" s="30"/>
      <c r="B80" s="132">
        <v>45544</v>
      </c>
      <c r="C80" s="132">
        <v>45544</v>
      </c>
      <c r="D80" s="180" t="s">
        <v>131</v>
      </c>
      <c r="E80" s="133" t="s">
        <v>132</v>
      </c>
      <c r="F80" s="30">
        <v>415</v>
      </c>
      <c r="G80" s="30" t="s">
        <v>39</v>
      </c>
      <c r="H80" s="137">
        <v>2532</v>
      </c>
      <c r="I80" s="143">
        <f t="shared" si="3"/>
        <v>1050780</v>
      </c>
    </row>
    <row r="81" spans="1:9" s="63" customFormat="1">
      <c r="A81" s="77">
        <v>80</v>
      </c>
      <c r="B81" s="181">
        <v>44761</v>
      </c>
      <c r="C81" s="181">
        <v>44761</v>
      </c>
      <c r="D81" s="182" t="s">
        <v>133</v>
      </c>
      <c r="E81" s="183" t="s">
        <v>134</v>
      </c>
      <c r="F81" s="77">
        <f>1100-20-32-53-51-34</f>
        <v>910</v>
      </c>
      <c r="G81" s="77" t="s">
        <v>87</v>
      </c>
      <c r="H81" s="185">
        <v>402.99360000000001</v>
      </c>
      <c r="I81" s="186">
        <f t="shared" si="3"/>
        <v>366724.17599999998</v>
      </c>
    </row>
    <row r="82" spans="1:9">
      <c r="A82" s="30"/>
      <c r="B82" s="132">
        <v>45544</v>
      </c>
      <c r="C82" s="132">
        <v>45544</v>
      </c>
      <c r="D82" s="180" t="s">
        <v>133</v>
      </c>
      <c r="E82" s="133" t="s">
        <v>134</v>
      </c>
      <c r="F82" s="30">
        <v>100</v>
      </c>
      <c r="G82" s="30" t="s">
        <v>39</v>
      </c>
      <c r="H82" s="134">
        <v>3210</v>
      </c>
      <c r="I82" s="143">
        <f t="shared" si="3"/>
        <v>321000</v>
      </c>
    </row>
    <row r="83" spans="1:9">
      <c r="A83" s="30">
        <v>81</v>
      </c>
      <c r="B83" s="132">
        <v>44748</v>
      </c>
      <c r="C83" s="132">
        <v>44748</v>
      </c>
      <c r="D83" s="180" t="s">
        <v>135</v>
      </c>
      <c r="E83" s="133" t="s">
        <v>136</v>
      </c>
      <c r="F83" s="30">
        <v>161</v>
      </c>
      <c r="G83" s="30" t="s">
        <v>14</v>
      </c>
      <c r="H83" s="134">
        <v>305.02999999999997</v>
      </c>
      <c r="I83" s="143">
        <f t="shared" si="3"/>
        <v>49109.83</v>
      </c>
    </row>
    <row r="84" spans="1:9" s="63" customFormat="1">
      <c r="A84" s="77">
        <v>82</v>
      </c>
      <c r="B84" s="181">
        <v>44166</v>
      </c>
      <c r="C84" s="181">
        <v>44166</v>
      </c>
      <c r="D84" s="182" t="s">
        <v>137</v>
      </c>
      <c r="E84" s="183" t="s">
        <v>138</v>
      </c>
      <c r="F84" s="77">
        <f>10-1-1</f>
        <v>8</v>
      </c>
      <c r="G84" s="77" t="s">
        <v>14</v>
      </c>
      <c r="H84" s="184">
        <v>554.6</v>
      </c>
      <c r="I84" s="186">
        <f t="shared" si="3"/>
        <v>4436.8</v>
      </c>
    </row>
    <row r="85" spans="1:9" s="63" customFormat="1">
      <c r="A85" s="77">
        <v>83</v>
      </c>
      <c r="B85" s="181">
        <v>44166</v>
      </c>
      <c r="C85" s="181">
        <v>44166</v>
      </c>
      <c r="D85" s="182" t="s">
        <v>139</v>
      </c>
      <c r="E85" s="183" t="s">
        <v>140</v>
      </c>
      <c r="F85" s="77">
        <f>200-5-2-2-1-3-1-1-3-3-4-2-38-10-3-3-3-1-2-1-2-5-4-6-39-44</f>
        <v>12</v>
      </c>
      <c r="G85" s="77" t="s">
        <v>14</v>
      </c>
      <c r="H85" s="184">
        <v>47.2</v>
      </c>
      <c r="I85" s="186">
        <f t="shared" si="3"/>
        <v>566.4</v>
      </c>
    </row>
    <row r="86" spans="1:9">
      <c r="A86" s="30">
        <v>84</v>
      </c>
      <c r="B86" s="132">
        <v>44748</v>
      </c>
      <c r="C86" s="132">
        <v>44748</v>
      </c>
      <c r="D86" s="180" t="s">
        <v>139</v>
      </c>
      <c r="E86" s="133" t="s">
        <v>141</v>
      </c>
      <c r="F86" s="30">
        <v>1029</v>
      </c>
      <c r="G86" s="30" t="s">
        <v>14</v>
      </c>
      <c r="H86" s="134">
        <v>40.71</v>
      </c>
      <c r="I86" s="143">
        <f t="shared" si="3"/>
        <v>41890.589999999997</v>
      </c>
    </row>
    <row r="87" spans="1:9">
      <c r="A87" s="30"/>
      <c r="B87" s="132">
        <v>44380</v>
      </c>
      <c r="C87" s="132">
        <v>44380</v>
      </c>
      <c r="D87" s="180" t="s">
        <v>142</v>
      </c>
      <c r="E87" s="133" t="s">
        <v>143</v>
      </c>
      <c r="F87" s="30">
        <v>9</v>
      </c>
      <c r="G87" s="30" t="s">
        <v>14</v>
      </c>
      <c r="H87" s="134"/>
      <c r="I87" s="143"/>
    </row>
    <row r="88" spans="1:9">
      <c r="A88" s="30"/>
      <c r="B88" s="132">
        <v>44380</v>
      </c>
      <c r="C88" s="132">
        <v>44380</v>
      </c>
      <c r="D88" s="180" t="s">
        <v>144</v>
      </c>
      <c r="E88" s="133" t="s">
        <v>145</v>
      </c>
      <c r="F88" s="30">
        <v>7</v>
      </c>
      <c r="G88" s="30" t="s">
        <v>14</v>
      </c>
      <c r="H88" s="134"/>
      <c r="I88" s="143"/>
    </row>
    <row r="89" spans="1:9" s="63" customFormat="1">
      <c r="A89" s="77">
        <v>85</v>
      </c>
      <c r="B89" s="181">
        <v>45230</v>
      </c>
      <c r="C89" s="181">
        <v>45230</v>
      </c>
      <c r="D89" s="182" t="s">
        <v>139</v>
      </c>
      <c r="E89" s="183" t="s">
        <v>146</v>
      </c>
      <c r="F89" s="77">
        <v>100</v>
      </c>
      <c r="G89" s="77" t="s">
        <v>14</v>
      </c>
      <c r="H89" s="184">
        <v>66.08</v>
      </c>
      <c r="I89" s="186">
        <f t="shared" si="3"/>
        <v>6608</v>
      </c>
    </row>
    <row r="90" spans="1:9" s="63" customFormat="1">
      <c r="A90" s="77">
        <v>86</v>
      </c>
      <c r="B90" s="181">
        <v>44748</v>
      </c>
      <c r="C90" s="181">
        <v>44748</v>
      </c>
      <c r="D90" s="182" t="s">
        <v>104</v>
      </c>
      <c r="E90" s="183" t="s">
        <v>147</v>
      </c>
      <c r="F90" s="77">
        <f>150-4-11-3-7</f>
        <v>125</v>
      </c>
      <c r="G90" s="77" t="s">
        <v>14</v>
      </c>
      <c r="H90" s="184">
        <v>51.33</v>
      </c>
      <c r="I90" s="186">
        <f t="shared" si="3"/>
        <v>6416.25</v>
      </c>
    </row>
    <row r="91" spans="1:9">
      <c r="A91" s="30">
        <v>87</v>
      </c>
      <c r="B91" s="132">
        <v>45230</v>
      </c>
      <c r="C91" s="132">
        <v>45230</v>
      </c>
      <c r="D91" s="180" t="s">
        <v>104</v>
      </c>
      <c r="E91" s="133" t="s">
        <v>148</v>
      </c>
      <c r="F91" s="30">
        <v>294</v>
      </c>
      <c r="G91" s="30" t="s">
        <v>14</v>
      </c>
      <c r="H91" s="134">
        <v>86.73</v>
      </c>
      <c r="I91" s="143">
        <f t="shared" si="3"/>
        <v>25498.62</v>
      </c>
    </row>
    <row r="92" spans="1:9" s="63" customFormat="1">
      <c r="A92" s="77">
        <v>88</v>
      </c>
      <c r="B92" s="181">
        <v>45230</v>
      </c>
      <c r="C92" s="181">
        <v>45230</v>
      </c>
      <c r="D92" s="182" t="s">
        <v>106</v>
      </c>
      <c r="E92" s="183" t="s">
        <v>149</v>
      </c>
      <c r="F92" s="77">
        <f>1200-432</f>
        <v>768</v>
      </c>
      <c r="G92" s="77" t="s">
        <v>14</v>
      </c>
      <c r="H92" s="184">
        <v>64.427999999999997</v>
      </c>
      <c r="I92" s="186">
        <f t="shared" si="3"/>
        <v>49480.703999999998</v>
      </c>
    </row>
    <row r="93" spans="1:9" s="63" customFormat="1">
      <c r="A93" s="77">
        <v>89</v>
      </c>
      <c r="B93" s="181">
        <v>45230</v>
      </c>
      <c r="C93" s="181">
        <v>45230</v>
      </c>
      <c r="D93" s="182" t="s">
        <v>108</v>
      </c>
      <c r="E93" s="183" t="s">
        <v>150</v>
      </c>
      <c r="F93" s="77">
        <f>1800-840</f>
        <v>960</v>
      </c>
      <c r="G93" s="77" t="s">
        <v>14</v>
      </c>
      <c r="H93" s="184">
        <v>41.630400000000002</v>
      </c>
      <c r="I93" s="186">
        <f t="shared" si="3"/>
        <v>39965.184000000001</v>
      </c>
    </row>
    <row r="94" spans="1:9" s="63" customFormat="1">
      <c r="A94" s="77">
        <v>90</v>
      </c>
      <c r="B94" s="181">
        <v>45230</v>
      </c>
      <c r="C94" s="181">
        <v>45230</v>
      </c>
      <c r="D94" s="182" t="s">
        <v>142</v>
      </c>
      <c r="E94" s="183" t="s">
        <v>151</v>
      </c>
      <c r="F94" s="77">
        <f>1800-19-7-55-73-43-89-74-240</f>
        <v>1200</v>
      </c>
      <c r="G94" s="77" t="s">
        <v>14</v>
      </c>
      <c r="H94" s="184">
        <v>38.999983329999999</v>
      </c>
      <c r="I94" s="186">
        <f t="shared" si="3"/>
        <v>46799.979996000002</v>
      </c>
    </row>
    <row r="95" spans="1:9">
      <c r="A95" s="30">
        <v>91</v>
      </c>
      <c r="B95" s="132">
        <v>45457</v>
      </c>
      <c r="C95" s="132">
        <v>45457</v>
      </c>
      <c r="D95" s="180" t="s">
        <v>152</v>
      </c>
      <c r="E95" s="133" t="s">
        <v>153</v>
      </c>
      <c r="F95" s="30">
        <v>167</v>
      </c>
      <c r="G95" s="30" t="s">
        <v>14</v>
      </c>
      <c r="H95" s="134">
        <v>80.098399999999998</v>
      </c>
      <c r="I95" s="143">
        <f t="shared" si="3"/>
        <v>13376.4328</v>
      </c>
    </row>
    <row r="96" spans="1:9" s="63" customFormat="1">
      <c r="A96" s="77">
        <v>92</v>
      </c>
      <c r="B96" s="181">
        <v>44753</v>
      </c>
      <c r="C96" s="181">
        <v>44753</v>
      </c>
      <c r="D96" s="182" t="s">
        <v>154</v>
      </c>
      <c r="E96" s="183" t="s">
        <v>155</v>
      </c>
      <c r="F96" s="77">
        <f>100-3-2-10-12-4-13-16-1</f>
        <v>39</v>
      </c>
      <c r="G96" s="77" t="s">
        <v>14</v>
      </c>
      <c r="H96" s="184">
        <v>17.640999999999998</v>
      </c>
      <c r="I96" s="186">
        <f t="shared" si="3"/>
        <v>687.99900000000002</v>
      </c>
    </row>
    <row r="97" spans="1:9" s="63" customFormat="1">
      <c r="A97" s="77">
        <v>93</v>
      </c>
      <c r="B97" s="181">
        <v>44748</v>
      </c>
      <c r="C97" s="181">
        <v>44748</v>
      </c>
      <c r="D97" s="182" t="s">
        <v>114</v>
      </c>
      <c r="E97" s="183" t="s">
        <v>156</v>
      </c>
      <c r="F97" s="77">
        <f>200-9-105</f>
        <v>86</v>
      </c>
      <c r="G97" s="77" t="s">
        <v>14</v>
      </c>
      <c r="H97" s="184">
        <v>5.31</v>
      </c>
      <c r="I97" s="186">
        <f t="shared" si="3"/>
        <v>456.66</v>
      </c>
    </row>
    <row r="98" spans="1:9" s="63" customFormat="1">
      <c r="A98" s="77">
        <v>94</v>
      </c>
      <c r="B98" s="181">
        <v>44173</v>
      </c>
      <c r="C98" s="181">
        <v>44173</v>
      </c>
      <c r="D98" s="182" t="s">
        <v>157</v>
      </c>
      <c r="E98" s="183" t="s">
        <v>158</v>
      </c>
      <c r="F98" s="77">
        <f>5000-793-250-255-210-180-280-200-160-107-175</f>
        <v>2390</v>
      </c>
      <c r="G98" s="77" t="s">
        <v>14</v>
      </c>
      <c r="H98" s="184">
        <v>4.8097000000000003</v>
      </c>
      <c r="I98" s="186">
        <f t="shared" si="3"/>
        <v>11495.183000000001</v>
      </c>
    </row>
    <row r="99" spans="1:9">
      <c r="A99" s="30">
        <v>95</v>
      </c>
      <c r="B99" s="132">
        <v>45268</v>
      </c>
      <c r="C99" s="132">
        <v>45268</v>
      </c>
      <c r="D99" s="180" t="s">
        <v>157</v>
      </c>
      <c r="E99" s="133" t="s">
        <v>159</v>
      </c>
      <c r="F99" s="30">
        <v>10</v>
      </c>
      <c r="G99" s="30" t="s">
        <v>39</v>
      </c>
      <c r="H99" s="134">
        <v>2885.855</v>
      </c>
      <c r="I99" s="143">
        <f t="shared" si="3"/>
        <v>28858.55</v>
      </c>
    </row>
    <row r="100" spans="1:9" s="63" customFormat="1">
      <c r="A100" s="77">
        <v>96</v>
      </c>
      <c r="B100" s="181">
        <v>45268</v>
      </c>
      <c r="C100" s="181">
        <v>45268</v>
      </c>
      <c r="D100" s="182" t="s">
        <v>157</v>
      </c>
      <c r="E100" s="183" t="s">
        <v>160</v>
      </c>
      <c r="F100" s="77">
        <v>1</v>
      </c>
      <c r="G100" s="77" t="s">
        <v>161</v>
      </c>
      <c r="H100" s="184">
        <v>9274.2099999999991</v>
      </c>
      <c r="I100" s="186">
        <f t="shared" si="3"/>
        <v>9274.2099999999991</v>
      </c>
    </row>
    <row r="101" spans="1:9">
      <c r="A101" s="30">
        <v>97</v>
      </c>
      <c r="B101" s="132">
        <v>45230</v>
      </c>
      <c r="C101" s="132">
        <v>45230</v>
      </c>
      <c r="D101" s="180" t="s">
        <v>162</v>
      </c>
      <c r="E101" s="133" t="s">
        <v>163</v>
      </c>
      <c r="F101" s="30">
        <v>35</v>
      </c>
      <c r="G101" s="30" t="s">
        <v>161</v>
      </c>
      <c r="H101" s="134">
        <v>2545.4960000000001</v>
      </c>
      <c r="I101" s="143">
        <f t="shared" si="3"/>
        <v>89092.36</v>
      </c>
    </row>
    <row r="102" spans="1:9" s="63" customFormat="1">
      <c r="A102" s="77">
        <v>98</v>
      </c>
      <c r="B102" s="181">
        <v>45230</v>
      </c>
      <c r="C102" s="181">
        <v>45230</v>
      </c>
      <c r="D102" s="182" t="s">
        <v>116</v>
      </c>
      <c r="E102" s="183" t="s">
        <v>164</v>
      </c>
      <c r="F102" s="77">
        <v>12</v>
      </c>
      <c r="G102" s="77" t="s">
        <v>161</v>
      </c>
      <c r="H102" s="184">
        <v>118.49550000000001</v>
      </c>
      <c r="I102" s="186">
        <f t="shared" si="3"/>
        <v>1421.9459999999999</v>
      </c>
    </row>
    <row r="103" spans="1:9" s="63" customFormat="1">
      <c r="A103" s="77">
        <v>99</v>
      </c>
      <c r="B103" s="181">
        <v>45230</v>
      </c>
      <c r="C103" s="181">
        <v>45230</v>
      </c>
      <c r="D103" s="182" t="s">
        <v>165</v>
      </c>
      <c r="E103" s="183" t="s">
        <v>166</v>
      </c>
      <c r="F103" s="77">
        <f>100-5-13-5</f>
        <v>77</v>
      </c>
      <c r="G103" s="77" t="s">
        <v>14</v>
      </c>
      <c r="H103" s="184">
        <v>383.5</v>
      </c>
      <c r="I103" s="186">
        <f t="shared" si="3"/>
        <v>29529.5</v>
      </c>
    </row>
    <row r="104" spans="1:9" s="63" customFormat="1">
      <c r="A104" s="77">
        <v>100</v>
      </c>
      <c r="B104" s="181">
        <v>40500</v>
      </c>
      <c r="C104" s="181">
        <v>40500</v>
      </c>
      <c r="D104" s="182" t="s">
        <v>120</v>
      </c>
      <c r="E104" s="183" t="s">
        <v>167</v>
      </c>
      <c r="F104" s="77">
        <f>417-7-6-5-6-5-10-13-18-6-6-6-11-6-4-5-7-6-6-6-6-6-7-5-6-5-6-5-12-8-5-5-5-5-2-6</f>
        <v>184</v>
      </c>
      <c r="G104" s="77" t="s">
        <v>14</v>
      </c>
      <c r="H104" s="184">
        <v>55</v>
      </c>
      <c r="I104" s="186">
        <f t="shared" si="3"/>
        <v>10120</v>
      </c>
    </row>
    <row r="105" spans="1:9" s="63" customFormat="1">
      <c r="A105" s="77">
        <v>101</v>
      </c>
      <c r="B105" s="181" t="s">
        <v>168</v>
      </c>
      <c r="C105" s="181" t="s">
        <v>168</v>
      </c>
      <c r="D105" s="182" t="s">
        <v>169</v>
      </c>
      <c r="E105" s="183" t="s">
        <v>170</v>
      </c>
      <c r="F105" s="77">
        <f>516-14-5-9-6-6-11-7-6-9-3-7-6-6-10-10-8-6-7-5-6-9-15-10-7-16-4-23-7-6-16-6-7-2-10-8-4-9-2-9-15-1</f>
        <v>183</v>
      </c>
      <c r="G105" s="77" t="s">
        <v>14</v>
      </c>
      <c r="H105" s="184">
        <v>110.92</v>
      </c>
      <c r="I105" s="186">
        <f>F105*H105</f>
        <v>20298.36</v>
      </c>
    </row>
    <row r="106" spans="1:9">
      <c r="A106" s="30">
        <v>102</v>
      </c>
      <c r="B106" s="132">
        <v>44748</v>
      </c>
      <c r="C106" s="132">
        <v>44748</v>
      </c>
      <c r="D106" s="180" t="s">
        <v>144</v>
      </c>
      <c r="E106" s="133" t="s">
        <v>171</v>
      </c>
      <c r="F106" s="30">
        <v>39</v>
      </c>
      <c r="G106" s="30" t="s">
        <v>14</v>
      </c>
      <c r="H106" s="134">
        <v>77.644000000000005</v>
      </c>
      <c r="I106" s="143">
        <f>F106*H106</f>
        <v>3028.116</v>
      </c>
    </row>
    <row r="107" spans="1:9" s="63" customFormat="1">
      <c r="A107" s="77">
        <v>103</v>
      </c>
      <c r="B107" s="181">
        <v>44921</v>
      </c>
      <c r="C107" s="181">
        <v>44921</v>
      </c>
      <c r="D107" s="182" t="s">
        <v>172</v>
      </c>
      <c r="E107" s="183" t="s">
        <v>173</v>
      </c>
      <c r="F107" s="77">
        <v>2</v>
      </c>
      <c r="G107" s="77" t="s">
        <v>14</v>
      </c>
      <c r="H107" s="184">
        <v>4472.2</v>
      </c>
      <c r="I107" s="186">
        <f t="shared" ref="I107:I169" si="4">F107*H107</f>
        <v>8944.4</v>
      </c>
    </row>
    <row r="108" spans="1:9" s="63" customFormat="1">
      <c r="A108" s="77">
        <v>104</v>
      </c>
      <c r="B108" s="181">
        <v>44921</v>
      </c>
      <c r="C108" s="181">
        <v>44921</v>
      </c>
      <c r="D108" s="182" t="s">
        <v>174</v>
      </c>
      <c r="E108" s="183" t="s">
        <v>175</v>
      </c>
      <c r="F108" s="77">
        <v>2</v>
      </c>
      <c r="G108" s="77" t="s">
        <v>14</v>
      </c>
      <c r="H108" s="184">
        <v>4472.2</v>
      </c>
      <c r="I108" s="186">
        <f t="shared" si="4"/>
        <v>8944.4</v>
      </c>
    </row>
    <row r="109" spans="1:9">
      <c r="A109" s="165">
        <v>152</v>
      </c>
      <c r="B109" s="164">
        <v>45268</v>
      </c>
      <c r="C109" s="164">
        <v>45268</v>
      </c>
      <c r="D109" s="187" t="s">
        <v>176</v>
      </c>
      <c r="E109" s="142" t="s">
        <v>177</v>
      </c>
      <c r="F109" s="165">
        <v>56</v>
      </c>
      <c r="G109" s="165" t="s">
        <v>161</v>
      </c>
      <c r="H109" s="188">
        <v>9882.5</v>
      </c>
      <c r="I109" s="189">
        <f t="shared" ref="I109:I112" si="5">+F109*H109</f>
        <v>553420</v>
      </c>
    </row>
    <row r="110" spans="1:9" s="63" customFormat="1">
      <c r="A110" s="77">
        <v>153</v>
      </c>
      <c r="B110" s="181">
        <v>45268</v>
      </c>
      <c r="C110" s="181">
        <v>45268</v>
      </c>
      <c r="D110" s="182" t="s">
        <v>178</v>
      </c>
      <c r="E110" s="183" t="s">
        <v>179</v>
      </c>
      <c r="F110" s="77">
        <f>20-1-3-5</f>
        <v>11</v>
      </c>
      <c r="G110" s="77" t="s">
        <v>161</v>
      </c>
      <c r="H110" s="185">
        <v>12223.03</v>
      </c>
      <c r="I110" s="186">
        <f t="shared" si="5"/>
        <v>134453.32999999999</v>
      </c>
    </row>
    <row r="111" spans="1:9" s="63" customFormat="1">
      <c r="A111" s="77">
        <v>154</v>
      </c>
      <c r="B111" s="181">
        <v>45287</v>
      </c>
      <c r="C111" s="181">
        <v>45287</v>
      </c>
      <c r="D111" s="182" t="s">
        <v>176</v>
      </c>
      <c r="E111" s="183" t="s">
        <v>180</v>
      </c>
      <c r="F111" s="77">
        <f>45</f>
        <v>45</v>
      </c>
      <c r="G111" s="77" t="s">
        <v>161</v>
      </c>
      <c r="H111" s="185">
        <v>9882.5</v>
      </c>
      <c r="I111" s="186">
        <f t="shared" si="5"/>
        <v>444712.5</v>
      </c>
    </row>
    <row r="112" spans="1:9" s="63" customFormat="1">
      <c r="A112" s="77">
        <v>155</v>
      </c>
      <c r="B112" s="181">
        <v>45287</v>
      </c>
      <c r="C112" s="181">
        <v>45287</v>
      </c>
      <c r="D112" s="182" t="s">
        <v>178</v>
      </c>
      <c r="E112" s="183" t="s">
        <v>181</v>
      </c>
      <c r="F112" s="77">
        <f>30-2</f>
        <v>28</v>
      </c>
      <c r="G112" s="77" t="s">
        <v>161</v>
      </c>
      <c r="H112" s="185">
        <v>12223.03</v>
      </c>
      <c r="I112" s="186">
        <f t="shared" si="5"/>
        <v>342244.84</v>
      </c>
    </row>
    <row r="113" spans="1:9" s="63" customFormat="1">
      <c r="A113" s="77">
        <v>105</v>
      </c>
      <c r="B113" s="181">
        <v>44921</v>
      </c>
      <c r="C113" s="181">
        <v>44921</v>
      </c>
      <c r="D113" s="182" t="s">
        <v>182</v>
      </c>
      <c r="E113" s="183" t="s">
        <v>183</v>
      </c>
      <c r="F113" s="77">
        <v>2</v>
      </c>
      <c r="G113" s="77" t="s">
        <v>14</v>
      </c>
      <c r="H113" s="184">
        <v>4472.2</v>
      </c>
      <c r="I113" s="186">
        <f t="shared" si="4"/>
        <v>8944.4</v>
      </c>
    </row>
    <row r="114" spans="1:9">
      <c r="A114" s="30">
        <v>106</v>
      </c>
      <c r="B114" s="132">
        <v>44707</v>
      </c>
      <c r="C114" s="132">
        <v>44707</v>
      </c>
      <c r="D114" s="180" t="s">
        <v>184</v>
      </c>
      <c r="E114" s="133" t="s">
        <v>185</v>
      </c>
      <c r="F114" s="30">
        <v>3</v>
      </c>
      <c r="G114" s="30" t="s">
        <v>14</v>
      </c>
      <c r="H114" s="134">
        <v>4804.96</v>
      </c>
      <c r="I114" s="143">
        <f t="shared" si="4"/>
        <v>14414.88</v>
      </c>
    </row>
    <row r="115" spans="1:9" s="63" customFormat="1">
      <c r="A115" s="77">
        <v>107</v>
      </c>
      <c r="B115" s="181">
        <v>44707</v>
      </c>
      <c r="C115" s="181">
        <v>44707</v>
      </c>
      <c r="D115" s="181" t="s">
        <v>186</v>
      </c>
      <c r="E115" s="183" t="s">
        <v>187</v>
      </c>
      <c r="F115" s="77">
        <f>48-2-3-1-8-2</f>
        <v>32</v>
      </c>
      <c r="G115" s="77" t="s">
        <v>14</v>
      </c>
      <c r="H115" s="184">
        <v>4472.2</v>
      </c>
      <c r="I115" s="186">
        <f t="shared" si="4"/>
        <v>143110.39999999999</v>
      </c>
    </row>
    <row r="116" spans="1:9" s="63" customFormat="1">
      <c r="A116" s="77">
        <v>108</v>
      </c>
      <c r="B116" s="181">
        <v>44707</v>
      </c>
      <c r="C116" s="181">
        <v>44707</v>
      </c>
      <c r="D116" s="181" t="s">
        <v>188</v>
      </c>
      <c r="E116" s="183" t="s">
        <v>189</v>
      </c>
      <c r="F116" s="77">
        <f>12-2-2-3-1</f>
        <v>4</v>
      </c>
      <c r="G116" s="77" t="s">
        <v>14</v>
      </c>
      <c r="H116" s="184">
        <v>4487.54</v>
      </c>
      <c r="I116" s="186">
        <f t="shared" si="4"/>
        <v>17950.16</v>
      </c>
    </row>
    <row r="117" spans="1:9" s="179" customFormat="1">
      <c r="A117" s="77">
        <v>112</v>
      </c>
      <c r="B117" s="181">
        <v>44689</v>
      </c>
      <c r="C117" s="181">
        <v>45420</v>
      </c>
      <c r="D117" s="181" t="s">
        <v>186</v>
      </c>
      <c r="E117" s="183" t="s">
        <v>190</v>
      </c>
      <c r="F117" s="77">
        <v>21</v>
      </c>
      <c r="G117" s="77" t="s">
        <v>14</v>
      </c>
      <c r="H117" s="184">
        <v>4472.2</v>
      </c>
      <c r="I117" s="186">
        <f t="shared" si="4"/>
        <v>93916.2</v>
      </c>
    </row>
    <row r="118" spans="1:9">
      <c r="A118" s="30">
        <v>114</v>
      </c>
      <c r="B118" s="132">
        <v>44689</v>
      </c>
      <c r="C118" s="132">
        <v>45420</v>
      </c>
      <c r="D118" s="132" t="s">
        <v>188</v>
      </c>
      <c r="E118" s="133" t="s">
        <v>191</v>
      </c>
      <c r="F118" s="30">
        <v>40</v>
      </c>
      <c r="G118" s="30" t="s">
        <v>14</v>
      </c>
      <c r="H118" s="134">
        <v>4661</v>
      </c>
      <c r="I118" s="143">
        <f t="shared" si="4"/>
        <v>186440</v>
      </c>
    </row>
    <row r="119" spans="1:9" s="63" customFormat="1">
      <c r="A119" s="77">
        <v>109</v>
      </c>
      <c r="B119" s="181">
        <v>44921</v>
      </c>
      <c r="C119" s="181">
        <v>44921</v>
      </c>
      <c r="D119" s="181" t="s">
        <v>192</v>
      </c>
      <c r="E119" s="183" t="s">
        <v>193</v>
      </c>
      <c r="F119" s="77">
        <f>5-1-1-1</f>
        <v>2</v>
      </c>
      <c r="G119" s="77" t="s">
        <v>14</v>
      </c>
      <c r="H119" s="184">
        <v>7268.8</v>
      </c>
      <c r="I119" s="186">
        <f t="shared" si="4"/>
        <v>14537.6</v>
      </c>
    </row>
    <row r="120" spans="1:9">
      <c r="A120" s="30">
        <v>110</v>
      </c>
      <c r="B120" s="132">
        <v>44921</v>
      </c>
      <c r="C120" s="132">
        <v>44921</v>
      </c>
      <c r="D120" s="132" t="s">
        <v>194</v>
      </c>
      <c r="E120" s="133" t="s">
        <v>195</v>
      </c>
      <c r="F120" s="30">
        <v>60</v>
      </c>
      <c r="G120" s="30" t="s">
        <v>14</v>
      </c>
      <c r="H120" s="134">
        <v>8602.2000000000007</v>
      </c>
      <c r="I120" s="143">
        <f t="shared" si="4"/>
        <v>516132</v>
      </c>
    </row>
    <row r="121" spans="1:9">
      <c r="A121" s="30"/>
      <c r="B121" s="132">
        <v>44921</v>
      </c>
      <c r="C121" s="132">
        <v>44921</v>
      </c>
      <c r="D121" s="132" t="s">
        <v>192</v>
      </c>
      <c r="E121" s="133" t="s">
        <v>196</v>
      </c>
      <c r="F121" s="30">
        <v>1</v>
      </c>
      <c r="G121" s="30" t="s">
        <v>14</v>
      </c>
      <c r="H121" s="134"/>
      <c r="I121" s="143"/>
    </row>
    <row r="122" spans="1:9" s="63" customFormat="1">
      <c r="A122" s="77">
        <v>111</v>
      </c>
      <c r="B122" s="181">
        <v>45420</v>
      </c>
      <c r="C122" s="181">
        <v>44921</v>
      </c>
      <c r="D122" s="181" t="s">
        <v>194</v>
      </c>
      <c r="E122" s="183" t="s">
        <v>197</v>
      </c>
      <c r="F122" s="77">
        <v>30</v>
      </c>
      <c r="G122" s="77" t="s">
        <v>14</v>
      </c>
      <c r="H122" s="184">
        <v>5664</v>
      </c>
      <c r="I122" s="186">
        <f t="shared" si="4"/>
        <v>169920</v>
      </c>
    </row>
    <row r="123" spans="1:9">
      <c r="A123" s="30">
        <v>113</v>
      </c>
      <c r="B123" s="132">
        <v>44689</v>
      </c>
      <c r="C123" s="132">
        <v>45420</v>
      </c>
      <c r="D123" s="180" t="s">
        <v>198</v>
      </c>
      <c r="E123" s="133" t="s">
        <v>199</v>
      </c>
      <c r="F123" s="30">
        <v>1</v>
      </c>
      <c r="G123" s="30" t="s">
        <v>14</v>
      </c>
      <c r="H123" s="134">
        <v>7080</v>
      </c>
      <c r="I123" s="143">
        <f t="shared" si="4"/>
        <v>7080</v>
      </c>
    </row>
    <row r="124" spans="1:9" s="63" customFormat="1">
      <c r="A124" s="77">
        <v>115</v>
      </c>
      <c r="B124" s="181">
        <v>45420</v>
      </c>
      <c r="C124" s="181">
        <v>44921</v>
      </c>
      <c r="D124" s="182" t="s">
        <v>200</v>
      </c>
      <c r="E124" s="183" t="s">
        <v>201</v>
      </c>
      <c r="F124" s="77">
        <v>10</v>
      </c>
      <c r="G124" s="77" t="s">
        <v>14</v>
      </c>
      <c r="H124" s="184">
        <v>6619.8</v>
      </c>
      <c r="I124" s="186">
        <f t="shared" si="4"/>
        <v>66198</v>
      </c>
    </row>
    <row r="125" spans="1:9">
      <c r="A125" s="30">
        <v>116</v>
      </c>
      <c r="B125" s="132">
        <v>45420</v>
      </c>
      <c r="C125" s="132">
        <v>45420</v>
      </c>
      <c r="D125" s="180" t="s">
        <v>33</v>
      </c>
      <c r="E125" s="133" t="s">
        <v>202</v>
      </c>
      <c r="F125" s="30">
        <v>31</v>
      </c>
      <c r="G125" s="30" t="s">
        <v>14</v>
      </c>
      <c r="H125" s="134">
        <v>6844</v>
      </c>
      <c r="I125" s="143">
        <f t="shared" si="4"/>
        <v>212164</v>
      </c>
    </row>
    <row r="126" spans="1:9">
      <c r="A126" s="30"/>
      <c r="B126" s="132"/>
      <c r="C126" s="132"/>
      <c r="D126" s="180" t="s">
        <v>203</v>
      </c>
      <c r="E126" s="133" t="s">
        <v>204</v>
      </c>
      <c r="F126" s="30">
        <v>9</v>
      </c>
      <c r="G126" s="30" t="s">
        <v>14</v>
      </c>
      <c r="H126" s="134"/>
      <c r="I126" s="143"/>
    </row>
    <row r="127" spans="1:9">
      <c r="A127" s="30"/>
      <c r="B127" s="132"/>
      <c r="C127" s="132"/>
      <c r="D127" s="180" t="s">
        <v>205</v>
      </c>
      <c r="E127" s="133" t="s">
        <v>206</v>
      </c>
      <c r="F127" s="30">
        <v>6</v>
      </c>
      <c r="G127" s="30" t="s">
        <v>14</v>
      </c>
      <c r="H127" s="134"/>
      <c r="I127" s="143"/>
    </row>
    <row r="128" spans="1:9">
      <c r="A128" s="30"/>
      <c r="B128" s="132"/>
      <c r="C128" s="132"/>
      <c r="D128" s="180" t="s">
        <v>207</v>
      </c>
      <c r="E128" s="133" t="s">
        <v>208</v>
      </c>
      <c r="F128" s="30">
        <v>108</v>
      </c>
      <c r="G128" s="30" t="s">
        <v>14</v>
      </c>
      <c r="H128" s="134"/>
      <c r="I128" s="143"/>
    </row>
    <row r="129" spans="1:9">
      <c r="A129" s="30"/>
      <c r="B129" s="132">
        <v>44921</v>
      </c>
      <c r="C129" s="132">
        <v>44898</v>
      </c>
      <c r="D129" s="180" t="s">
        <v>209</v>
      </c>
      <c r="E129" s="133" t="s">
        <v>210</v>
      </c>
      <c r="F129" s="30">
        <v>50</v>
      </c>
      <c r="G129" s="30" t="s">
        <v>14</v>
      </c>
      <c r="H129" s="134"/>
      <c r="I129" s="143"/>
    </row>
    <row r="130" spans="1:9">
      <c r="A130" s="30"/>
      <c r="B130" s="132">
        <v>44556</v>
      </c>
      <c r="C130" s="132">
        <v>44556</v>
      </c>
      <c r="D130" s="180" t="s">
        <v>211</v>
      </c>
      <c r="E130" s="133" t="s">
        <v>212</v>
      </c>
      <c r="F130" s="30">
        <v>53</v>
      </c>
      <c r="G130" s="30" t="s">
        <v>14</v>
      </c>
      <c r="H130" s="134"/>
      <c r="I130" s="143"/>
    </row>
    <row r="131" spans="1:9">
      <c r="A131" s="30"/>
      <c r="B131" s="132"/>
      <c r="C131" s="132"/>
      <c r="D131" s="180" t="s">
        <v>213</v>
      </c>
      <c r="E131" s="133" t="s">
        <v>214</v>
      </c>
      <c r="F131" s="30">
        <v>49</v>
      </c>
      <c r="G131" s="30" t="s">
        <v>14</v>
      </c>
      <c r="H131" s="134"/>
      <c r="I131" s="143"/>
    </row>
    <row r="132" spans="1:9">
      <c r="A132" s="30"/>
      <c r="B132" s="132"/>
      <c r="C132" s="132"/>
      <c r="D132" s="180" t="s">
        <v>215</v>
      </c>
      <c r="E132" s="133" t="s">
        <v>216</v>
      </c>
      <c r="F132" s="30">
        <v>11</v>
      </c>
      <c r="G132" s="30" t="s">
        <v>14</v>
      </c>
      <c r="H132" s="134"/>
      <c r="I132" s="143"/>
    </row>
    <row r="133" spans="1:9">
      <c r="A133" s="30"/>
      <c r="B133" s="132"/>
      <c r="C133" s="132"/>
      <c r="D133" s="180" t="s">
        <v>75</v>
      </c>
      <c r="E133" s="133" t="s">
        <v>217</v>
      </c>
      <c r="F133" s="30">
        <v>11</v>
      </c>
      <c r="G133" s="30" t="s">
        <v>14</v>
      </c>
      <c r="H133" s="134"/>
      <c r="I133" s="143"/>
    </row>
    <row r="134" spans="1:9">
      <c r="A134" s="30"/>
      <c r="B134" s="132"/>
      <c r="C134" s="132"/>
      <c r="D134" s="180" t="s">
        <v>218</v>
      </c>
      <c r="E134" s="133" t="s">
        <v>219</v>
      </c>
      <c r="F134" s="30">
        <v>11</v>
      </c>
      <c r="G134" s="30" t="s">
        <v>14</v>
      </c>
      <c r="H134" s="134"/>
      <c r="I134" s="143"/>
    </row>
    <row r="135" spans="1:9">
      <c r="A135" s="30"/>
      <c r="B135" s="132"/>
      <c r="C135" s="132"/>
      <c r="D135" s="180" t="s">
        <v>220</v>
      </c>
      <c r="E135" s="133" t="s">
        <v>221</v>
      </c>
      <c r="F135" s="30">
        <v>17</v>
      </c>
      <c r="G135" s="30" t="s">
        <v>14</v>
      </c>
      <c r="H135" s="134"/>
      <c r="I135" s="143"/>
    </row>
    <row r="136" spans="1:9" s="63" customFormat="1">
      <c r="A136" s="77">
        <v>117</v>
      </c>
      <c r="B136" s="181">
        <v>45420</v>
      </c>
      <c r="C136" s="181">
        <v>45420</v>
      </c>
      <c r="D136" s="182" t="s">
        <v>33</v>
      </c>
      <c r="E136" s="183" t="s">
        <v>222</v>
      </c>
      <c r="F136" s="77">
        <v>8</v>
      </c>
      <c r="G136" s="77" t="s">
        <v>14</v>
      </c>
      <c r="H136" s="184">
        <v>6844</v>
      </c>
      <c r="I136" s="186">
        <f t="shared" si="4"/>
        <v>54752</v>
      </c>
    </row>
    <row r="137" spans="1:9" s="63" customFormat="1">
      <c r="A137" s="77">
        <v>118</v>
      </c>
      <c r="B137" s="181">
        <v>45420</v>
      </c>
      <c r="C137" s="181">
        <v>45420</v>
      </c>
      <c r="D137" s="182" t="s">
        <v>33</v>
      </c>
      <c r="E137" s="183" t="s">
        <v>223</v>
      </c>
      <c r="F137" s="77">
        <v>8</v>
      </c>
      <c r="G137" s="77" t="s">
        <v>14</v>
      </c>
      <c r="H137" s="184">
        <v>6844</v>
      </c>
      <c r="I137" s="186">
        <f t="shared" si="4"/>
        <v>54752</v>
      </c>
    </row>
    <row r="138" spans="1:9">
      <c r="A138" s="30">
        <v>120</v>
      </c>
      <c r="B138" s="132">
        <v>45420</v>
      </c>
      <c r="C138" s="132">
        <v>45420</v>
      </c>
      <c r="D138" s="180" t="s">
        <v>207</v>
      </c>
      <c r="E138" s="133" t="s">
        <v>224</v>
      </c>
      <c r="F138" s="30">
        <v>119</v>
      </c>
      <c r="G138" s="30" t="s">
        <v>14</v>
      </c>
      <c r="H138" s="134">
        <v>1888</v>
      </c>
      <c r="I138" s="143">
        <f t="shared" si="4"/>
        <v>224672</v>
      </c>
    </row>
    <row r="139" spans="1:9">
      <c r="A139" s="30">
        <v>121</v>
      </c>
      <c r="B139" s="132">
        <v>45420</v>
      </c>
      <c r="C139" s="132">
        <v>45420</v>
      </c>
      <c r="D139" s="180" t="s">
        <v>225</v>
      </c>
      <c r="E139" s="133" t="s">
        <v>226</v>
      </c>
      <c r="F139" s="30">
        <v>69</v>
      </c>
      <c r="G139" s="30" t="s">
        <v>14</v>
      </c>
      <c r="H139" s="134">
        <v>1888</v>
      </c>
      <c r="I139" s="143">
        <f t="shared" si="4"/>
        <v>130272</v>
      </c>
    </row>
    <row r="140" spans="1:9">
      <c r="A140" s="30">
        <v>122</v>
      </c>
      <c r="B140" s="132">
        <v>45420</v>
      </c>
      <c r="C140" s="132">
        <v>45420</v>
      </c>
      <c r="D140" s="180" t="s">
        <v>225</v>
      </c>
      <c r="E140" s="133" t="s">
        <v>227</v>
      </c>
      <c r="F140" s="30">
        <v>70</v>
      </c>
      <c r="G140" s="30" t="s">
        <v>14</v>
      </c>
      <c r="H140" s="134">
        <v>1888</v>
      </c>
      <c r="I140" s="143">
        <f t="shared" si="4"/>
        <v>132160</v>
      </c>
    </row>
    <row r="141" spans="1:9">
      <c r="A141" s="30">
        <v>123</v>
      </c>
      <c r="B141" s="132">
        <v>45420</v>
      </c>
      <c r="C141" s="132">
        <v>45420</v>
      </c>
      <c r="D141" s="180" t="s">
        <v>228</v>
      </c>
      <c r="E141" s="133" t="s">
        <v>229</v>
      </c>
      <c r="F141" s="30">
        <v>66</v>
      </c>
      <c r="G141" s="30" t="s">
        <v>14</v>
      </c>
      <c r="H141" s="134">
        <v>1888</v>
      </c>
      <c r="I141" s="143">
        <f t="shared" si="4"/>
        <v>124608</v>
      </c>
    </row>
    <row r="142" spans="1:9">
      <c r="A142" s="30">
        <v>124</v>
      </c>
      <c r="B142" s="132">
        <v>45420</v>
      </c>
      <c r="C142" s="132">
        <v>45420</v>
      </c>
      <c r="D142" s="180" t="s">
        <v>230</v>
      </c>
      <c r="E142" s="133" t="s">
        <v>231</v>
      </c>
      <c r="F142" s="30">
        <v>89</v>
      </c>
      <c r="G142" s="30" t="s">
        <v>14</v>
      </c>
      <c r="H142" s="134">
        <v>481.44</v>
      </c>
      <c r="I142" s="143">
        <f t="shared" si="4"/>
        <v>42848.160000000003</v>
      </c>
    </row>
    <row r="143" spans="1:9">
      <c r="A143" s="30">
        <v>125</v>
      </c>
      <c r="B143" s="132">
        <v>45420</v>
      </c>
      <c r="C143" s="132">
        <v>45420</v>
      </c>
      <c r="D143" s="132" t="s">
        <v>232</v>
      </c>
      <c r="E143" s="133" t="s">
        <v>233</v>
      </c>
      <c r="F143" s="30">
        <v>30</v>
      </c>
      <c r="G143" s="30" t="s">
        <v>14</v>
      </c>
      <c r="H143" s="134">
        <v>481.44</v>
      </c>
      <c r="I143" s="143">
        <f t="shared" si="4"/>
        <v>14443.2</v>
      </c>
    </row>
    <row r="144" spans="1:9">
      <c r="A144" s="30">
        <v>126</v>
      </c>
      <c r="B144" s="132">
        <v>45420</v>
      </c>
      <c r="C144" s="132">
        <v>45420</v>
      </c>
      <c r="D144" s="132" t="s">
        <v>234</v>
      </c>
      <c r="E144" s="133" t="s">
        <v>235</v>
      </c>
      <c r="F144" s="30">
        <v>31</v>
      </c>
      <c r="G144" s="30" t="s">
        <v>14</v>
      </c>
      <c r="H144" s="134">
        <v>481.44</v>
      </c>
      <c r="I144" s="143">
        <f t="shared" si="4"/>
        <v>14924.64</v>
      </c>
    </row>
    <row r="145" spans="1:9">
      <c r="A145" s="30">
        <v>127</v>
      </c>
      <c r="B145" s="132">
        <v>45420</v>
      </c>
      <c r="C145" s="132">
        <v>45420</v>
      </c>
      <c r="D145" s="132" t="s">
        <v>236</v>
      </c>
      <c r="E145" s="133" t="s">
        <v>237</v>
      </c>
      <c r="F145" s="30">
        <v>31</v>
      </c>
      <c r="G145" s="30" t="s">
        <v>14</v>
      </c>
      <c r="H145" s="134">
        <v>481.44</v>
      </c>
      <c r="I145" s="143">
        <f t="shared" si="4"/>
        <v>14924.64</v>
      </c>
    </row>
    <row r="146" spans="1:9" s="63" customFormat="1">
      <c r="A146" s="77">
        <v>128</v>
      </c>
      <c r="B146" s="181">
        <v>45420</v>
      </c>
      <c r="C146" s="181">
        <v>45420</v>
      </c>
      <c r="D146" s="181" t="s">
        <v>238</v>
      </c>
      <c r="E146" s="183" t="s">
        <v>239</v>
      </c>
      <c r="F146" s="77">
        <v>20</v>
      </c>
      <c r="G146" s="77" t="s">
        <v>14</v>
      </c>
      <c r="H146" s="184">
        <v>5664</v>
      </c>
      <c r="I146" s="186">
        <f t="shared" si="4"/>
        <v>113280</v>
      </c>
    </row>
    <row r="147" spans="1:9" s="63" customFormat="1">
      <c r="A147" s="77">
        <v>129</v>
      </c>
      <c r="B147" s="181">
        <v>44921</v>
      </c>
      <c r="C147" s="181">
        <v>44921</v>
      </c>
      <c r="D147" s="182" t="s">
        <v>230</v>
      </c>
      <c r="E147" s="183" t="s">
        <v>240</v>
      </c>
      <c r="F147" s="77">
        <f>300-2-4-10-9-9-4-2-6-10-9-10-9-3-8-12-7-23-7</f>
        <v>156</v>
      </c>
      <c r="G147" s="77" t="s">
        <v>14</v>
      </c>
      <c r="H147" s="184">
        <v>766.41</v>
      </c>
      <c r="I147" s="186">
        <f t="shared" si="4"/>
        <v>119559.96</v>
      </c>
    </row>
    <row r="148" spans="1:9" s="63" customFormat="1">
      <c r="A148" s="77">
        <v>130</v>
      </c>
      <c r="B148" s="181">
        <v>44921</v>
      </c>
      <c r="C148" s="181">
        <v>44921</v>
      </c>
      <c r="D148" s="181" t="s">
        <v>234</v>
      </c>
      <c r="E148" s="183" t="s">
        <v>241</v>
      </c>
      <c r="F148" s="77">
        <f>79-1-5-6-3-3-1-5-5-4-4-1-3-10-10-7-10</f>
        <v>1</v>
      </c>
      <c r="G148" s="77" t="s">
        <v>14</v>
      </c>
      <c r="H148" s="184">
        <v>766.41</v>
      </c>
      <c r="I148" s="186">
        <f t="shared" si="4"/>
        <v>766.41</v>
      </c>
    </row>
    <row r="149" spans="1:9" s="63" customFormat="1">
      <c r="A149" s="77">
        <v>131</v>
      </c>
      <c r="B149" s="181">
        <v>44921</v>
      </c>
      <c r="C149" s="181">
        <v>44921</v>
      </c>
      <c r="D149" s="181" t="s">
        <v>236</v>
      </c>
      <c r="E149" s="183" t="s">
        <v>242</v>
      </c>
      <c r="F149" s="77">
        <f>79-1-5-6-3-3-1-5-5-4-4-1-3-10-7-10-3</f>
        <v>8</v>
      </c>
      <c r="G149" s="77" t="s">
        <v>14</v>
      </c>
      <c r="H149" s="184">
        <v>766.41</v>
      </c>
      <c r="I149" s="186">
        <f t="shared" si="4"/>
        <v>6131.28</v>
      </c>
    </row>
    <row r="150" spans="1:9" s="63" customFormat="1">
      <c r="A150" s="77">
        <v>132</v>
      </c>
      <c r="B150" s="181">
        <v>44533</v>
      </c>
      <c r="C150" s="181">
        <v>44533</v>
      </c>
      <c r="D150" s="181" t="s">
        <v>243</v>
      </c>
      <c r="E150" s="183" t="s">
        <v>244</v>
      </c>
      <c r="F150" s="77">
        <v>24</v>
      </c>
      <c r="G150" s="77" t="s">
        <v>14</v>
      </c>
      <c r="H150" s="184">
        <v>572.29999999999995</v>
      </c>
      <c r="I150" s="186">
        <f t="shared" si="4"/>
        <v>13735.2</v>
      </c>
    </row>
    <row r="151" spans="1:9">
      <c r="A151" s="30">
        <v>133</v>
      </c>
      <c r="B151" s="132">
        <v>44707</v>
      </c>
      <c r="C151" s="132">
        <v>44707</v>
      </c>
      <c r="D151" s="132" t="s">
        <v>243</v>
      </c>
      <c r="E151" s="133" t="s">
        <v>245</v>
      </c>
      <c r="F151" s="30">
        <v>38</v>
      </c>
      <c r="G151" s="30" t="s">
        <v>14</v>
      </c>
      <c r="H151" s="134">
        <v>601.79999999999995</v>
      </c>
      <c r="I151" s="143">
        <f t="shared" si="4"/>
        <v>22868.400000000001</v>
      </c>
    </row>
    <row r="152" spans="1:9" s="63" customFormat="1">
      <c r="A152" s="77">
        <v>134</v>
      </c>
      <c r="B152" s="181">
        <v>44533</v>
      </c>
      <c r="C152" s="181">
        <v>44533</v>
      </c>
      <c r="D152" s="181" t="s">
        <v>246</v>
      </c>
      <c r="E152" s="183" t="s">
        <v>247</v>
      </c>
      <c r="F152" s="77">
        <v>16</v>
      </c>
      <c r="G152" s="77" t="s">
        <v>14</v>
      </c>
      <c r="H152" s="184">
        <v>572.29999999999995</v>
      </c>
      <c r="I152" s="186">
        <f t="shared" si="4"/>
        <v>9156.7999999999993</v>
      </c>
    </row>
    <row r="153" spans="1:9">
      <c r="A153" s="30">
        <v>135</v>
      </c>
      <c r="B153" s="132">
        <v>44707</v>
      </c>
      <c r="C153" s="132">
        <v>44707</v>
      </c>
      <c r="D153" s="132" t="s">
        <v>246</v>
      </c>
      <c r="E153" s="133" t="s">
        <v>248</v>
      </c>
      <c r="F153" s="30">
        <v>36</v>
      </c>
      <c r="G153" s="30" t="s">
        <v>14</v>
      </c>
      <c r="H153" s="134">
        <v>601.79999999999995</v>
      </c>
      <c r="I153" s="143">
        <f t="shared" si="4"/>
        <v>21664.799999999999</v>
      </c>
    </row>
    <row r="154" spans="1:9">
      <c r="A154" s="30">
        <v>136</v>
      </c>
      <c r="B154" s="132">
        <v>44533</v>
      </c>
      <c r="C154" s="132">
        <v>44533</v>
      </c>
      <c r="D154" s="132" t="s">
        <v>249</v>
      </c>
      <c r="E154" s="133" t="s">
        <v>250</v>
      </c>
      <c r="F154" s="30">
        <v>36</v>
      </c>
      <c r="G154" s="30" t="s">
        <v>14</v>
      </c>
      <c r="H154" s="134">
        <v>572.29999999999995</v>
      </c>
      <c r="I154" s="143">
        <f t="shared" si="4"/>
        <v>20602.8</v>
      </c>
    </row>
    <row r="155" spans="1:9" s="63" customFormat="1">
      <c r="A155" s="77">
        <v>137</v>
      </c>
      <c r="B155" s="181">
        <v>44707</v>
      </c>
      <c r="C155" s="181">
        <v>44707</v>
      </c>
      <c r="D155" s="181" t="s">
        <v>249</v>
      </c>
      <c r="E155" s="183" t="s">
        <v>251</v>
      </c>
      <c r="F155" s="77">
        <v>20</v>
      </c>
      <c r="G155" s="77" t="s">
        <v>14</v>
      </c>
      <c r="H155" s="184">
        <v>601.79999999999995</v>
      </c>
      <c r="I155" s="186">
        <f t="shared" si="4"/>
        <v>12036</v>
      </c>
    </row>
    <row r="156" spans="1:9">
      <c r="A156" s="30">
        <v>138</v>
      </c>
      <c r="B156" s="132">
        <v>44533</v>
      </c>
      <c r="C156" s="132">
        <v>44533</v>
      </c>
      <c r="D156" s="132" t="s">
        <v>252</v>
      </c>
      <c r="E156" s="133" t="s">
        <v>253</v>
      </c>
      <c r="F156" s="30">
        <v>36</v>
      </c>
      <c r="G156" s="30" t="s">
        <v>14</v>
      </c>
      <c r="H156" s="134">
        <v>572.29999999999995</v>
      </c>
      <c r="I156" s="143">
        <f t="shared" si="4"/>
        <v>20602.8</v>
      </c>
    </row>
    <row r="157" spans="1:9" s="63" customFormat="1">
      <c r="A157" s="77">
        <v>139</v>
      </c>
      <c r="B157" s="181">
        <v>44707</v>
      </c>
      <c r="C157" s="181">
        <v>44707</v>
      </c>
      <c r="D157" s="181" t="s">
        <v>252</v>
      </c>
      <c r="E157" s="183" t="s">
        <v>254</v>
      </c>
      <c r="F157" s="77">
        <v>20</v>
      </c>
      <c r="G157" s="77" t="s">
        <v>14</v>
      </c>
      <c r="H157" s="184">
        <v>601.79999999999995</v>
      </c>
      <c r="I157" s="186">
        <f t="shared" si="4"/>
        <v>12036</v>
      </c>
    </row>
    <row r="158" spans="1:9" s="63" customFormat="1">
      <c r="A158" s="77">
        <v>140</v>
      </c>
      <c r="B158" s="181">
        <v>44533</v>
      </c>
      <c r="C158" s="181">
        <v>44533</v>
      </c>
      <c r="D158" s="182" t="s">
        <v>255</v>
      </c>
      <c r="E158" s="183" t="s">
        <v>256</v>
      </c>
      <c r="F158" s="77">
        <f>50-3-2-1-2-1-3-3-1-1-1-1-4-1-1-2-2-1-1</f>
        <v>19</v>
      </c>
      <c r="G158" s="77" t="s">
        <v>14</v>
      </c>
      <c r="H158" s="184">
        <v>1109.2</v>
      </c>
      <c r="I158" s="186">
        <f t="shared" si="4"/>
        <v>21074.799999999999</v>
      </c>
    </row>
    <row r="159" spans="1:9" s="63" customFormat="1">
      <c r="A159" s="77">
        <v>141</v>
      </c>
      <c r="B159" s="181">
        <v>44707</v>
      </c>
      <c r="C159" s="181">
        <v>44707</v>
      </c>
      <c r="D159" s="182" t="s">
        <v>255</v>
      </c>
      <c r="E159" s="183" t="s">
        <v>257</v>
      </c>
      <c r="F159" s="77">
        <v>40</v>
      </c>
      <c r="G159" s="77" t="s">
        <v>14</v>
      </c>
      <c r="H159" s="184">
        <v>540.44000000000005</v>
      </c>
      <c r="I159" s="186">
        <f t="shared" si="4"/>
        <v>21617.599999999999</v>
      </c>
    </row>
    <row r="160" spans="1:9" s="63" customFormat="1">
      <c r="A160" s="77">
        <v>142</v>
      </c>
      <c r="B160" s="181">
        <v>44921</v>
      </c>
      <c r="C160" s="181">
        <v>44921</v>
      </c>
      <c r="D160" s="182" t="s">
        <v>255</v>
      </c>
      <c r="E160" s="183" t="s">
        <v>258</v>
      </c>
      <c r="F160" s="77">
        <v>50</v>
      </c>
      <c r="G160" s="77" t="s">
        <v>14</v>
      </c>
      <c r="H160" s="184">
        <v>743.4</v>
      </c>
      <c r="I160" s="186">
        <f t="shared" si="4"/>
        <v>37170</v>
      </c>
    </row>
    <row r="161" spans="1:9" s="63" customFormat="1">
      <c r="A161" s="77">
        <v>143</v>
      </c>
      <c r="B161" s="181">
        <v>44533</v>
      </c>
      <c r="C161" s="181">
        <v>44533</v>
      </c>
      <c r="D161" s="182" t="s">
        <v>259</v>
      </c>
      <c r="E161" s="183" t="s">
        <v>260</v>
      </c>
      <c r="F161" s="77">
        <f>25-1-1-1-2-3-1-1-1-1-1-1-2-1-1</f>
        <v>7</v>
      </c>
      <c r="G161" s="77" t="s">
        <v>14</v>
      </c>
      <c r="H161" s="184">
        <v>1433.7</v>
      </c>
      <c r="I161" s="186">
        <f t="shared" si="4"/>
        <v>10035.9</v>
      </c>
    </row>
    <row r="162" spans="1:9" s="63" customFormat="1">
      <c r="A162" s="77">
        <v>144</v>
      </c>
      <c r="B162" s="181">
        <v>44707</v>
      </c>
      <c r="C162" s="181">
        <v>44707</v>
      </c>
      <c r="D162" s="182" t="s">
        <v>259</v>
      </c>
      <c r="E162" s="183" t="s">
        <v>261</v>
      </c>
      <c r="F162" s="77">
        <v>20</v>
      </c>
      <c r="G162" s="77" t="s">
        <v>14</v>
      </c>
      <c r="H162" s="184">
        <v>469.64</v>
      </c>
      <c r="I162" s="186">
        <f t="shared" si="4"/>
        <v>9392.7999999999993</v>
      </c>
    </row>
    <row r="163" spans="1:9" s="63" customFormat="1">
      <c r="A163" s="77">
        <v>145</v>
      </c>
      <c r="B163" s="181">
        <v>44921</v>
      </c>
      <c r="C163" s="181">
        <v>44921</v>
      </c>
      <c r="D163" s="182" t="s">
        <v>259</v>
      </c>
      <c r="E163" s="183" t="s">
        <v>262</v>
      </c>
      <c r="F163" s="77">
        <v>25</v>
      </c>
      <c r="G163" s="77" t="s">
        <v>14</v>
      </c>
      <c r="H163" s="184">
        <v>743.4</v>
      </c>
      <c r="I163" s="186">
        <f t="shared" si="4"/>
        <v>18585</v>
      </c>
    </row>
    <row r="164" spans="1:9" s="63" customFormat="1">
      <c r="A164" s="77">
        <v>146</v>
      </c>
      <c r="B164" s="181">
        <v>44533</v>
      </c>
      <c r="C164" s="181">
        <v>44533</v>
      </c>
      <c r="D164" s="182" t="s">
        <v>209</v>
      </c>
      <c r="E164" s="183" t="s">
        <v>263</v>
      </c>
      <c r="F164" s="77">
        <f>25-1-1-1-2-3-1-1-1-1-1-1-2-1-1</f>
        <v>7</v>
      </c>
      <c r="G164" s="77" t="s">
        <v>14</v>
      </c>
      <c r="H164" s="184">
        <v>1109.2</v>
      </c>
      <c r="I164" s="186">
        <f t="shared" si="4"/>
        <v>7764.4</v>
      </c>
    </row>
    <row r="165" spans="1:9" s="63" customFormat="1">
      <c r="A165" s="77">
        <v>147</v>
      </c>
      <c r="B165" s="181">
        <v>44707</v>
      </c>
      <c r="C165" s="181">
        <v>44707</v>
      </c>
      <c r="D165" s="182" t="s">
        <v>209</v>
      </c>
      <c r="E165" s="183" t="s">
        <v>264</v>
      </c>
      <c r="F165" s="77">
        <v>20</v>
      </c>
      <c r="G165" s="77" t="s">
        <v>14</v>
      </c>
      <c r="H165" s="184">
        <v>469.64</v>
      </c>
      <c r="I165" s="186">
        <f t="shared" si="4"/>
        <v>9392.7999999999993</v>
      </c>
    </row>
    <row r="166" spans="1:9" s="63" customFormat="1">
      <c r="A166" s="77">
        <v>148</v>
      </c>
      <c r="B166" s="181">
        <v>44921</v>
      </c>
      <c r="C166" s="181">
        <v>44921</v>
      </c>
      <c r="D166" s="182" t="s">
        <v>209</v>
      </c>
      <c r="E166" s="183" t="s">
        <v>265</v>
      </c>
      <c r="F166" s="77">
        <v>25</v>
      </c>
      <c r="G166" s="77" t="s">
        <v>14</v>
      </c>
      <c r="H166" s="184">
        <v>743.4</v>
      </c>
      <c r="I166" s="186">
        <f t="shared" si="4"/>
        <v>18585</v>
      </c>
    </row>
    <row r="167" spans="1:9" s="63" customFormat="1">
      <c r="A167" s="77">
        <v>149</v>
      </c>
      <c r="B167" s="181">
        <v>44533</v>
      </c>
      <c r="C167" s="181">
        <v>44533</v>
      </c>
      <c r="D167" s="182" t="s">
        <v>211</v>
      </c>
      <c r="E167" s="183" t="s">
        <v>266</v>
      </c>
      <c r="F167" s="77">
        <f>25-1-1-1-2-3-1-1-1-1-1-1-2-1-1</f>
        <v>7</v>
      </c>
      <c r="G167" s="77" t="s">
        <v>14</v>
      </c>
      <c r="H167" s="184">
        <v>1109.2</v>
      </c>
      <c r="I167" s="186">
        <f t="shared" si="4"/>
        <v>7764.4</v>
      </c>
    </row>
    <row r="168" spans="1:9" s="63" customFormat="1">
      <c r="A168" s="77">
        <v>150</v>
      </c>
      <c r="B168" s="181">
        <v>44707</v>
      </c>
      <c r="C168" s="181">
        <v>44707</v>
      </c>
      <c r="D168" s="182" t="s">
        <v>211</v>
      </c>
      <c r="E168" s="183" t="s">
        <v>267</v>
      </c>
      <c r="F168" s="77">
        <v>20</v>
      </c>
      <c r="G168" s="77" t="s">
        <v>14</v>
      </c>
      <c r="H168" s="184">
        <v>469.64</v>
      </c>
      <c r="I168" s="186">
        <f t="shared" si="4"/>
        <v>9392.7999999999993</v>
      </c>
    </row>
    <row r="169" spans="1:9" s="63" customFormat="1">
      <c r="A169" s="77">
        <v>151</v>
      </c>
      <c r="B169" s="181">
        <v>44921</v>
      </c>
      <c r="C169" s="181">
        <v>44921</v>
      </c>
      <c r="D169" s="182" t="s">
        <v>211</v>
      </c>
      <c r="E169" s="183" t="s">
        <v>268</v>
      </c>
      <c r="F169" s="77">
        <v>25</v>
      </c>
      <c r="G169" s="77" t="s">
        <v>14</v>
      </c>
      <c r="H169" s="184">
        <v>743.4</v>
      </c>
      <c r="I169" s="186">
        <f t="shared" si="4"/>
        <v>18585</v>
      </c>
    </row>
    <row r="170" spans="1:9">
      <c r="A170" s="24"/>
      <c r="B170" s="24"/>
      <c r="C170" s="24"/>
      <c r="D170" s="24"/>
      <c r="E170" s="24"/>
      <c r="F170" s="24"/>
      <c r="G170" s="24"/>
      <c r="H170" s="51" t="s">
        <v>269</v>
      </c>
      <c r="I170" s="54">
        <f>SUM(I12:I169)</f>
        <v>13246422.63281</v>
      </c>
    </row>
    <row r="171" spans="1:9">
      <c r="A171" s="24"/>
      <c r="B171" s="24"/>
      <c r="C171" s="24"/>
      <c r="D171" s="24"/>
      <c r="E171" s="24"/>
      <c r="F171" s="24"/>
      <c r="G171" s="24"/>
      <c r="H171" s="52"/>
      <c r="I171" s="55"/>
    </row>
    <row r="172" spans="1:9">
      <c r="A172" s="24"/>
      <c r="B172" s="24"/>
      <c r="C172" s="24"/>
      <c r="D172" s="24"/>
      <c r="E172" s="24"/>
      <c r="F172" s="24"/>
      <c r="G172" s="24"/>
      <c r="H172" s="52"/>
      <c r="I172" s="55"/>
    </row>
    <row r="173" spans="1:9">
      <c r="A173" s="24"/>
      <c r="B173" s="24"/>
      <c r="C173" s="24"/>
      <c r="D173" s="24"/>
      <c r="E173" s="24"/>
      <c r="F173" s="24"/>
      <c r="G173" s="24"/>
      <c r="H173" s="52"/>
      <c r="I173" s="55"/>
    </row>
    <row r="175" spans="1:9" ht="15.75" customHeight="1">
      <c r="A175" s="196" t="s">
        <v>270</v>
      </c>
      <c r="B175" s="196"/>
      <c r="C175" s="196"/>
      <c r="D175" s="196"/>
      <c r="E175" s="196"/>
      <c r="F175" s="196"/>
      <c r="G175" s="196"/>
      <c r="H175" s="196"/>
      <c r="I175" s="196"/>
    </row>
    <row r="176" spans="1:9" ht="15" customHeight="1">
      <c r="A176" s="197" t="s">
        <v>271</v>
      </c>
      <c r="B176" s="197"/>
      <c r="C176" s="197"/>
      <c r="D176" s="197"/>
      <c r="E176" s="197"/>
      <c r="F176" s="197"/>
      <c r="G176" s="197"/>
      <c r="H176" s="197"/>
      <c r="I176" s="197"/>
    </row>
    <row r="177" spans="1:9" ht="15.75">
      <c r="A177" s="198" t="s">
        <v>272</v>
      </c>
      <c r="B177" s="198"/>
      <c r="C177" s="198"/>
      <c r="D177" s="198"/>
      <c r="E177" s="198"/>
      <c r="F177" s="198"/>
      <c r="G177" s="198"/>
      <c r="H177" s="198"/>
      <c r="I177" s="198"/>
    </row>
    <row r="178" spans="1:9">
      <c r="B178" s="127" t="s">
        <v>273</v>
      </c>
    </row>
    <row r="179" spans="1:9">
      <c r="B179" s="127" t="s">
        <v>274</v>
      </c>
    </row>
  </sheetData>
  <mergeCells count="8">
    <mergeCell ref="A175:I175"/>
    <mergeCell ref="A176:I176"/>
    <mergeCell ref="A177:I177"/>
    <mergeCell ref="A7:I7"/>
    <mergeCell ref="A8:I8"/>
    <mergeCell ref="A9:I9"/>
    <mergeCell ref="A10:I10"/>
    <mergeCell ref="F11:G11"/>
  </mergeCells>
  <conditionalFormatting sqref="E80">
    <cfRule type="duplicateValues" dxfId="131" priority="2"/>
  </conditionalFormatting>
  <conditionalFormatting sqref="E81 E83:E1048576 E1:E79">
    <cfRule type="duplicateValues" dxfId="130" priority="3"/>
  </conditionalFormatting>
  <conditionalFormatting sqref="E82">
    <cfRule type="duplicateValues" dxfId="129" priority="1"/>
  </conditionalFormatting>
  <pageMargins left="1.02362204724409" right="0.15748031496063" top="0.74803149606299202" bottom="0.74803149606299202" header="0.31496062992126" footer="0.31496062992126"/>
  <pageSetup scale="75" orientation="landscape" r:id="rId1"/>
  <rowBreaks count="2" manualBreakCount="2">
    <brk id="42" max="8" man="1"/>
    <brk id="7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S343"/>
  <sheetViews>
    <sheetView tabSelected="1" view="pageBreakPreview" zoomScale="115" zoomScaleNormal="115" workbookViewId="0">
      <selection activeCell="E336" sqref="E336"/>
    </sheetView>
  </sheetViews>
  <sheetFormatPr baseColWidth="10" defaultColWidth="11.42578125" defaultRowHeight="15"/>
  <cols>
    <col min="1" max="1" width="4.5703125" style="2" customWidth="1"/>
    <col min="2" max="2" width="12.7109375" style="4" customWidth="1"/>
    <col min="3" max="3" width="11.85546875" style="4" customWidth="1"/>
    <col min="4" max="4" width="9.42578125" style="23" customWidth="1"/>
    <col min="5" max="5" width="57.140625" style="2" customWidth="1"/>
    <col min="6" max="7" width="11.42578125" style="2"/>
    <col min="8" max="8" width="14" style="2" customWidth="1"/>
    <col min="9" max="9" width="17.85546875" style="24" customWidth="1"/>
    <col min="10" max="16384" width="11.42578125" style="2"/>
  </cols>
  <sheetData>
    <row r="6" spans="1:9">
      <c r="A6" s="24"/>
      <c r="B6" s="25"/>
      <c r="C6" s="25"/>
      <c r="D6" s="5"/>
      <c r="E6" s="24"/>
      <c r="F6" s="24"/>
      <c r="G6" s="24"/>
      <c r="H6" s="24"/>
    </row>
    <row r="7" spans="1:9">
      <c r="A7" s="190" t="s">
        <v>0</v>
      </c>
      <c r="B7" s="190"/>
      <c r="C7" s="190"/>
      <c r="D7" s="190"/>
      <c r="E7" s="190"/>
      <c r="F7" s="190"/>
      <c r="G7" s="190"/>
      <c r="H7" s="190"/>
      <c r="I7" s="190"/>
    </row>
    <row r="8" spans="1:9" ht="18.75">
      <c r="A8" s="191" t="s">
        <v>275</v>
      </c>
      <c r="B8" s="191"/>
      <c r="C8" s="191"/>
      <c r="D8" s="191"/>
      <c r="E8" s="191"/>
      <c r="F8" s="191"/>
      <c r="G8" s="191"/>
      <c r="H8" s="191"/>
      <c r="I8" s="191"/>
    </row>
    <row r="9" spans="1:9" ht="15.75">
      <c r="A9" s="192" t="s">
        <v>2</v>
      </c>
      <c r="B9" s="192"/>
      <c r="C9" s="192"/>
      <c r="D9" s="192"/>
      <c r="E9" s="192"/>
      <c r="F9" s="192"/>
      <c r="G9" s="192"/>
      <c r="H9" s="192"/>
      <c r="I9" s="192"/>
    </row>
    <row r="10" spans="1:9" ht="15.75">
      <c r="A10" s="193" t="s">
        <v>276</v>
      </c>
      <c r="B10" s="193"/>
      <c r="C10" s="193"/>
      <c r="D10" s="193"/>
      <c r="E10" s="193"/>
      <c r="F10" s="193"/>
      <c r="G10" s="193"/>
      <c r="H10" s="193"/>
      <c r="I10" s="193"/>
    </row>
    <row r="11" spans="1:9" ht="39">
      <c r="A11" s="6" t="s">
        <v>4</v>
      </c>
      <c r="B11" s="26" t="s">
        <v>5</v>
      </c>
      <c r="C11" s="7" t="s">
        <v>6</v>
      </c>
      <c r="D11" s="27" t="s">
        <v>7</v>
      </c>
      <c r="E11" s="28" t="s">
        <v>8</v>
      </c>
      <c r="F11" s="194" t="s">
        <v>277</v>
      </c>
      <c r="G11" s="195"/>
      <c r="H11" s="29" t="s">
        <v>278</v>
      </c>
      <c r="I11" s="6" t="s">
        <v>279</v>
      </c>
    </row>
    <row r="12" spans="1:9" s="24" customFormat="1">
      <c r="A12" s="30">
        <v>1</v>
      </c>
      <c r="B12" s="132">
        <v>45457</v>
      </c>
      <c r="C12" s="132">
        <v>45457</v>
      </c>
      <c r="D12" s="66" t="s">
        <v>280</v>
      </c>
      <c r="E12" s="133" t="s">
        <v>13</v>
      </c>
      <c r="F12" s="30">
        <v>196</v>
      </c>
      <c r="G12" s="30" t="s">
        <v>14</v>
      </c>
      <c r="H12" s="134">
        <v>536.9</v>
      </c>
      <c r="I12" s="143">
        <f t="shared" ref="I12:I17" si="0">+F12*H12</f>
        <v>105232.4</v>
      </c>
    </row>
    <row r="13" spans="1:9" s="24" customFormat="1">
      <c r="A13" s="30">
        <v>2</v>
      </c>
      <c r="B13" s="132">
        <v>45457</v>
      </c>
      <c r="C13" s="132">
        <v>45457</v>
      </c>
      <c r="D13" s="66" t="s">
        <v>281</v>
      </c>
      <c r="E13" s="133" t="s">
        <v>16</v>
      </c>
      <c r="F13" s="30">
        <v>372</v>
      </c>
      <c r="G13" s="30" t="s">
        <v>14</v>
      </c>
      <c r="H13" s="134">
        <v>702.69</v>
      </c>
      <c r="I13" s="143">
        <f t="shared" si="0"/>
        <v>261400.68</v>
      </c>
    </row>
    <row r="14" spans="1:9" s="24" customFormat="1">
      <c r="A14" s="30">
        <v>3</v>
      </c>
      <c r="B14" s="132">
        <v>45457</v>
      </c>
      <c r="C14" s="132">
        <v>45457</v>
      </c>
      <c r="D14" s="66" t="s">
        <v>282</v>
      </c>
      <c r="E14" s="133" t="s">
        <v>283</v>
      </c>
      <c r="F14" s="30">
        <v>125</v>
      </c>
      <c r="G14" s="30" t="s">
        <v>14</v>
      </c>
      <c r="H14" s="134">
        <v>536.9</v>
      </c>
      <c r="I14" s="143">
        <f t="shared" si="0"/>
        <v>67112.5</v>
      </c>
    </row>
    <row r="15" spans="1:9" s="24" customFormat="1">
      <c r="A15" s="30">
        <v>4</v>
      </c>
      <c r="B15" s="132">
        <v>45457</v>
      </c>
      <c r="C15" s="132">
        <v>45457</v>
      </c>
      <c r="D15" s="66" t="s">
        <v>284</v>
      </c>
      <c r="E15" s="133" t="s">
        <v>285</v>
      </c>
      <c r="F15" s="30">
        <v>150</v>
      </c>
      <c r="G15" s="30" t="s">
        <v>14</v>
      </c>
      <c r="H15" s="134">
        <v>702.69</v>
      </c>
      <c r="I15" s="143">
        <f t="shared" si="0"/>
        <v>105403.5</v>
      </c>
    </row>
    <row r="16" spans="1:9" s="24" customFormat="1">
      <c r="A16" s="30">
        <v>5</v>
      </c>
      <c r="B16" s="132">
        <v>45617</v>
      </c>
      <c r="C16" s="132">
        <v>45617</v>
      </c>
      <c r="D16" s="66" t="s">
        <v>286</v>
      </c>
      <c r="E16" s="135" t="s">
        <v>287</v>
      </c>
      <c r="F16" s="16">
        <v>86</v>
      </c>
      <c r="G16" s="16" t="s">
        <v>288</v>
      </c>
      <c r="H16" s="136">
        <v>430.7</v>
      </c>
      <c r="I16" s="136">
        <f>F16*H16</f>
        <v>37040.199999999997</v>
      </c>
    </row>
    <row r="17" spans="1:9" s="24" customFormat="1">
      <c r="A17" s="30">
        <v>6</v>
      </c>
      <c r="B17" s="132">
        <v>45230</v>
      </c>
      <c r="C17" s="132">
        <v>45230</v>
      </c>
      <c r="D17" s="66" t="s">
        <v>289</v>
      </c>
      <c r="E17" s="133" t="s">
        <v>22</v>
      </c>
      <c r="F17" s="30">
        <v>115</v>
      </c>
      <c r="G17" s="30" t="s">
        <v>290</v>
      </c>
      <c r="H17" s="134">
        <v>42.951999999999998</v>
      </c>
      <c r="I17" s="143">
        <f t="shared" si="0"/>
        <v>4939.4799999999996</v>
      </c>
    </row>
    <row r="18" spans="1:9" s="24" customFormat="1">
      <c r="A18" s="30">
        <v>7</v>
      </c>
      <c r="B18" s="132">
        <v>45617</v>
      </c>
      <c r="C18" s="132">
        <v>45617</v>
      </c>
      <c r="D18" s="66" t="s">
        <v>291</v>
      </c>
      <c r="E18" s="133" t="s">
        <v>292</v>
      </c>
      <c r="F18" s="16">
        <v>324</v>
      </c>
      <c r="G18" s="16" t="s">
        <v>290</v>
      </c>
      <c r="H18" s="136">
        <v>160.55000000000001</v>
      </c>
      <c r="I18" s="136">
        <f>F18*H18</f>
        <v>52018.2</v>
      </c>
    </row>
    <row r="19" spans="1:9" s="24" customFormat="1">
      <c r="A19" s="30">
        <v>8</v>
      </c>
      <c r="B19" s="132">
        <v>45527</v>
      </c>
      <c r="C19" s="132">
        <v>45527</v>
      </c>
      <c r="D19" s="66" t="s">
        <v>293</v>
      </c>
      <c r="E19" s="133" t="s">
        <v>294</v>
      </c>
      <c r="F19" s="30">
        <v>355</v>
      </c>
      <c r="G19" s="30" t="s">
        <v>14</v>
      </c>
      <c r="H19" s="134">
        <v>649</v>
      </c>
      <c r="I19" s="143">
        <f>+F19*H19</f>
        <v>230395</v>
      </c>
    </row>
    <row r="20" spans="1:9" s="24" customFormat="1">
      <c r="A20" s="30">
        <v>9</v>
      </c>
      <c r="B20" s="132">
        <v>45527</v>
      </c>
      <c r="C20" s="132">
        <v>45527</v>
      </c>
      <c r="D20" s="66" t="s">
        <v>295</v>
      </c>
      <c r="E20" s="133" t="s">
        <v>296</v>
      </c>
      <c r="F20" s="30">
        <v>711</v>
      </c>
      <c r="G20" s="30" t="s">
        <v>14</v>
      </c>
      <c r="H20" s="134">
        <v>79</v>
      </c>
      <c r="I20" s="143">
        <f>+F20*H20</f>
        <v>56169</v>
      </c>
    </row>
    <row r="21" spans="1:9" s="24" customFormat="1">
      <c r="A21" s="30">
        <v>10</v>
      </c>
      <c r="B21" s="132">
        <v>45230</v>
      </c>
      <c r="C21" s="132">
        <v>45230</v>
      </c>
      <c r="D21" s="66" t="s">
        <v>297</v>
      </c>
      <c r="E21" s="133" t="s">
        <v>30</v>
      </c>
      <c r="F21" s="30">
        <v>1200</v>
      </c>
      <c r="G21" s="30" t="s">
        <v>14</v>
      </c>
      <c r="H21" s="134">
        <v>14.4998416666</v>
      </c>
      <c r="I21" s="143">
        <f>F21*H21</f>
        <v>17399.809999919999</v>
      </c>
    </row>
    <row r="22" spans="1:9" s="24" customFormat="1">
      <c r="A22" s="30">
        <v>11</v>
      </c>
      <c r="B22" s="132">
        <v>45230</v>
      </c>
      <c r="C22" s="132">
        <v>45230</v>
      </c>
      <c r="D22" s="66" t="s">
        <v>298</v>
      </c>
      <c r="E22" s="133" t="s">
        <v>299</v>
      </c>
      <c r="F22" s="30">
        <v>3480</v>
      </c>
      <c r="G22" s="30" t="s">
        <v>14</v>
      </c>
      <c r="H22" s="134">
        <v>14.4998416666</v>
      </c>
      <c r="I22" s="143">
        <f>F22*H22</f>
        <v>50459.448999767999</v>
      </c>
    </row>
    <row r="23" spans="1:9" s="24" customFormat="1">
      <c r="A23" s="30">
        <v>12</v>
      </c>
      <c r="B23" s="132">
        <v>45420</v>
      </c>
      <c r="C23" s="132">
        <v>45420</v>
      </c>
      <c r="D23" s="66" t="s">
        <v>300</v>
      </c>
      <c r="E23" s="133" t="s">
        <v>34</v>
      </c>
      <c r="F23" s="30">
        <v>18</v>
      </c>
      <c r="G23" s="30" t="s">
        <v>14</v>
      </c>
      <c r="H23" s="134">
        <v>10750.8</v>
      </c>
      <c r="I23" s="143">
        <f>F23*H23</f>
        <v>193514.4</v>
      </c>
    </row>
    <row r="24" spans="1:9" s="24" customFormat="1">
      <c r="A24" s="30">
        <v>13</v>
      </c>
      <c r="B24" s="132">
        <v>45230</v>
      </c>
      <c r="C24" s="132">
        <v>45230</v>
      </c>
      <c r="D24" s="66" t="s">
        <v>301</v>
      </c>
      <c r="E24" s="133" t="s">
        <v>36</v>
      </c>
      <c r="F24" s="30">
        <v>124</v>
      </c>
      <c r="G24" s="30" t="s">
        <v>14</v>
      </c>
      <c r="H24" s="134">
        <v>76.11</v>
      </c>
      <c r="I24" s="143">
        <f t="shared" ref="I24:I57" si="1">+F24*H24</f>
        <v>9437.64</v>
      </c>
    </row>
    <row r="25" spans="1:9" s="24" customFormat="1">
      <c r="A25" s="30">
        <v>14</v>
      </c>
      <c r="B25" s="132">
        <v>45617</v>
      </c>
      <c r="C25" s="132">
        <v>45617</v>
      </c>
      <c r="D25" s="66" t="s">
        <v>302</v>
      </c>
      <c r="E25" s="133" t="s">
        <v>303</v>
      </c>
      <c r="F25" s="16">
        <v>142</v>
      </c>
      <c r="G25" s="16" t="s">
        <v>288</v>
      </c>
      <c r="H25" s="136">
        <v>83.49</v>
      </c>
      <c r="I25" s="136">
        <f>F25*H25</f>
        <v>11855.58</v>
      </c>
    </row>
    <row r="26" spans="1:9" s="24" customFormat="1">
      <c r="A26" s="30">
        <v>15</v>
      </c>
      <c r="B26" s="132">
        <v>44748</v>
      </c>
      <c r="C26" s="132">
        <v>44748</v>
      </c>
      <c r="D26" s="66" t="s">
        <v>304</v>
      </c>
      <c r="E26" s="133" t="s">
        <v>42</v>
      </c>
      <c r="F26" s="30">
        <v>226</v>
      </c>
      <c r="G26" s="30" t="s">
        <v>39</v>
      </c>
      <c r="H26" s="134">
        <v>14.75</v>
      </c>
      <c r="I26" s="143">
        <f t="shared" si="1"/>
        <v>3333.5</v>
      </c>
    </row>
    <row r="27" spans="1:9" s="24" customFormat="1">
      <c r="A27" s="30">
        <v>16</v>
      </c>
      <c r="B27" s="132">
        <v>43826</v>
      </c>
      <c r="C27" s="132">
        <v>43826</v>
      </c>
      <c r="D27" s="66" t="s">
        <v>305</v>
      </c>
      <c r="E27" s="133" t="s">
        <v>47</v>
      </c>
      <c r="F27" s="30">
        <v>5000</v>
      </c>
      <c r="G27" s="30" t="s">
        <v>14</v>
      </c>
      <c r="H27" s="134">
        <v>11.21</v>
      </c>
      <c r="I27" s="143">
        <f t="shared" si="1"/>
        <v>56050</v>
      </c>
    </row>
    <row r="28" spans="1:9" s="24" customFormat="1">
      <c r="A28" s="30">
        <v>17</v>
      </c>
      <c r="B28" s="132">
        <v>45446</v>
      </c>
      <c r="C28" s="132">
        <v>45446</v>
      </c>
      <c r="D28" s="66" t="s">
        <v>306</v>
      </c>
      <c r="E28" s="133" t="s">
        <v>51</v>
      </c>
      <c r="F28" s="30">
        <v>598</v>
      </c>
      <c r="G28" s="30" t="s">
        <v>14</v>
      </c>
      <c r="H28" s="134">
        <v>55</v>
      </c>
      <c r="I28" s="143">
        <f t="shared" si="1"/>
        <v>32890</v>
      </c>
    </row>
    <row r="29" spans="1:9" s="24" customFormat="1">
      <c r="A29" s="30">
        <v>18</v>
      </c>
      <c r="B29" s="132">
        <v>45457</v>
      </c>
      <c r="C29" s="132">
        <v>45457</v>
      </c>
      <c r="D29" s="66" t="s">
        <v>307</v>
      </c>
      <c r="E29" s="133" t="s">
        <v>45</v>
      </c>
      <c r="F29" s="30">
        <v>1259</v>
      </c>
      <c r="G29" s="30" t="s">
        <v>14</v>
      </c>
      <c r="H29" s="137">
        <v>188.8</v>
      </c>
      <c r="I29" s="143">
        <f t="shared" si="1"/>
        <v>237699.20000000001</v>
      </c>
    </row>
    <row r="30" spans="1:9" s="24" customFormat="1">
      <c r="A30" s="30">
        <v>19</v>
      </c>
      <c r="B30" s="132">
        <v>45617</v>
      </c>
      <c r="C30" s="132">
        <v>45617</v>
      </c>
      <c r="D30" s="66" t="s">
        <v>308</v>
      </c>
      <c r="E30" s="133" t="s">
        <v>309</v>
      </c>
      <c r="F30" s="16">
        <v>13025</v>
      </c>
      <c r="G30" s="30" t="s">
        <v>14</v>
      </c>
      <c r="H30" s="136">
        <v>40.119999999999997</v>
      </c>
      <c r="I30" s="136">
        <f>F30*H30</f>
        <v>522563</v>
      </c>
    </row>
    <row r="31" spans="1:9" s="24" customFormat="1">
      <c r="A31" s="30">
        <v>20</v>
      </c>
      <c r="B31" s="132">
        <v>43685</v>
      </c>
      <c r="C31" s="132">
        <v>43685</v>
      </c>
      <c r="D31" s="66" t="s">
        <v>310</v>
      </c>
      <c r="E31" s="133" t="s">
        <v>61</v>
      </c>
      <c r="F31" s="30">
        <v>123</v>
      </c>
      <c r="G31" s="30" t="s">
        <v>14</v>
      </c>
      <c r="H31" s="134">
        <v>259.60000000000002</v>
      </c>
      <c r="I31" s="143">
        <f t="shared" si="1"/>
        <v>31930.799999999999</v>
      </c>
    </row>
    <row r="32" spans="1:9" s="24" customFormat="1">
      <c r="A32" s="30">
        <v>21</v>
      </c>
      <c r="B32" s="132">
        <v>45230</v>
      </c>
      <c r="C32" s="132">
        <v>45230</v>
      </c>
      <c r="D32" s="66" t="s">
        <v>311</v>
      </c>
      <c r="E32" s="133" t="s">
        <v>63</v>
      </c>
      <c r="F32" s="30">
        <v>200</v>
      </c>
      <c r="G32" s="30" t="s">
        <v>39</v>
      </c>
      <c r="H32" s="137">
        <v>490.29</v>
      </c>
      <c r="I32" s="143">
        <f t="shared" si="1"/>
        <v>98058</v>
      </c>
    </row>
    <row r="33" spans="1:19" s="24" customFormat="1">
      <c r="A33" s="30">
        <v>22</v>
      </c>
      <c r="B33" s="132">
        <v>45230</v>
      </c>
      <c r="C33" s="132">
        <v>45230</v>
      </c>
      <c r="D33" s="66" t="s">
        <v>312</v>
      </c>
      <c r="E33" s="133" t="s">
        <v>65</v>
      </c>
      <c r="F33" s="30">
        <v>215</v>
      </c>
      <c r="G33" s="30" t="s">
        <v>39</v>
      </c>
      <c r="H33" s="137">
        <v>706.23</v>
      </c>
      <c r="I33" s="143">
        <f t="shared" si="1"/>
        <v>151839.45000000001</v>
      </c>
    </row>
    <row r="34" spans="1:19" s="24" customFormat="1">
      <c r="A34" s="30">
        <v>23</v>
      </c>
      <c r="B34" s="132">
        <v>44897</v>
      </c>
      <c r="C34" s="132">
        <v>44897</v>
      </c>
      <c r="D34" s="66" t="s">
        <v>313</v>
      </c>
      <c r="E34" s="133" t="s">
        <v>68</v>
      </c>
      <c r="F34" s="30">
        <v>1150</v>
      </c>
      <c r="G34" s="30" t="s">
        <v>14</v>
      </c>
      <c r="H34" s="137">
        <v>156.70400000000001</v>
      </c>
      <c r="I34" s="143">
        <f t="shared" si="1"/>
        <v>180209.6</v>
      </c>
    </row>
    <row r="35" spans="1:19" s="24" customFormat="1">
      <c r="A35" s="30">
        <v>24</v>
      </c>
      <c r="B35" s="132">
        <v>45230</v>
      </c>
      <c r="C35" s="132">
        <v>45230</v>
      </c>
      <c r="D35" s="66" t="s">
        <v>314</v>
      </c>
      <c r="E35" s="133" t="s">
        <v>70</v>
      </c>
      <c r="F35" s="138">
        <v>80</v>
      </c>
      <c r="G35" s="138" t="s">
        <v>39</v>
      </c>
      <c r="H35" s="139">
        <v>267.86</v>
      </c>
      <c r="I35" s="143">
        <f t="shared" si="1"/>
        <v>21428.799999999999</v>
      </c>
    </row>
    <row r="36" spans="1:19" s="24" customFormat="1">
      <c r="A36" s="30">
        <v>25</v>
      </c>
      <c r="B36" s="132">
        <v>45230</v>
      </c>
      <c r="C36" s="132">
        <v>45230</v>
      </c>
      <c r="D36" s="66" t="s">
        <v>315</v>
      </c>
      <c r="E36" s="140" t="s">
        <v>316</v>
      </c>
      <c r="F36" s="138">
        <v>446</v>
      </c>
      <c r="G36" s="138" t="s">
        <v>39</v>
      </c>
      <c r="H36" s="139">
        <v>65.489999999999995</v>
      </c>
      <c r="I36" s="144">
        <f t="shared" si="1"/>
        <v>29208.54</v>
      </c>
    </row>
    <row r="37" spans="1:19" s="24" customFormat="1">
      <c r="A37" s="30">
        <v>26</v>
      </c>
      <c r="B37" s="132">
        <v>45230</v>
      </c>
      <c r="C37" s="132">
        <v>45230</v>
      </c>
      <c r="D37" s="66" t="s">
        <v>317</v>
      </c>
      <c r="E37" s="140" t="s">
        <v>318</v>
      </c>
      <c r="F37" s="138">
        <v>832</v>
      </c>
      <c r="G37" s="138" t="s">
        <v>39</v>
      </c>
      <c r="H37" s="139">
        <v>72.3</v>
      </c>
      <c r="I37" s="144">
        <f t="shared" si="1"/>
        <v>60153.599999999999</v>
      </c>
    </row>
    <row r="38" spans="1:19" s="130" customFormat="1">
      <c r="A38" s="30">
        <v>27</v>
      </c>
      <c r="B38" s="132">
        <v>45617</v>
      </c>
      <c r="C38" s="132">
        <v>45617</v>
      </c>
      <c r="D38" s="66" t="s">
        <v>319</v>
      </c>
      <c r="E38" s="133" t="s">
        <v>126</v>
      </c>
      <c r="F38" s="30">
        <v>144</v>
      </c>
      <c r="G38" s="30" t="s">
        <v>14</v>
      </c>
      <c r="H38" s="133">
        <v>690.89</v>
      </c>
      <c r="I38" s="145">
        <f t="shared" si="1"/>
        <v>99488.16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 s="24" customFormat="1">
      <c r="A39" s="30">
        <v>28</v>
      </c>
      <c r="B39" s="132">
        <v>45617</v>
      </c>
      <c r="C39" s="132">
        <v>45617</v>
      </c>
      <c r="D39" s="66" t="s">
        <v>320</v>
      </c>
      <c r="E39" s="133" t="s">
        <v>321</v>
      </c>
      <c r="F39" s="16">
        <v>3564</v>
      </c>
      <c r="G39" s="30" t="s">
        <v>14</v>
      </c>
      <c r="H39" s="136">
        <v>58.75</v>
      </c>
      <c r="I39" s="136">
        <f>F39*H39</f>
        <v>209385</v>
      </c>
    </row>
    <row r="40" spans="1:19" s="24" customFormat="1">
      <c r="A40" s="30">
        <v>29</v>
      </c>
      <c r="B40" s="132">
        <v>45230</v>
      </c>
      <c r="C40" s="132">
        <v>45230</v>
      </c>
      <c r="D40" s="66" t="s">
        <v>322</v>
      </c>
      <c r="E40" s="133" t="s">
        <v>76</v>
      </c>
      <c r="F40" s="30">
        <v>288</v>
      </c>
      <c r="G40" s="30" t="s">
        <v>14</v>
      </c>
      <c r="H40" s="134">
        <v>69.295500000000004</v>
      </c>
      <c r="I40" s="143">
        <f t="shared" si="1"/>
        <v>19957.103999999999</v>
      </c>
    </row>
    <row r="41" spans="1:19" s="63" customFormat="1">
      <c r="A41" s="30">
        <v>30</v>
      </c>
      <c r="B41" s="132">
        <v>44166</v>
      </c>
      <c r="C41" s="132">
        <v>44166</v>
      </c>
      <c r="D41" s="66" t="s">
        <v>323</v>
      </c>
      <c r="E41" s="133" t="s">
        <v>78</v>
      </c>
      <c r="F41" s="30">
        <v>1728</v>
      </c>
      <c r="G41" s="30" t="s">
        <v>14</v>
      </c>
      <c r="H41" s="137">
        <v>78.666666000000006</v>
      </c>
      <c r="I41" s="143">
        <f t="shared" si="1"/>
        <v>135935.99884799999</v>
      </c>
    </row>
    <row r="42" spans="1:19" s="63" customFormat="1">
      <c r="A42" s="30">
        <v>31</v>
      </c>
      <c r="B42" s="132">
        <v>45617</v>
      </c>
      <c r="C42" s="132">
        <v>45617</v>
      </c>
      <c r="D42" s="66" t="s">
        <v>324</v>
      </c>
      <c r="E42" s="133" t="s">
        <v>80</v>
      </c>
      <c r="F42" s="30">
        <v>1200</v>
      </c>
      <c r="G42" s="30" t="s">
        <v>14</v>
      </c>
      <c r="H42" s="134">
        <v>277.3</v>
      </c>
      <c r="I42" s="143">
        <f t="shared" si="1"/>
        <v>332760</v>
      </c>
    </row>
    <row r="43" spans="1:19" s="24" customFormat="1">
      <c r="A43" s="30">
        <v>32</v>
      </c>
      <c r="B43" s="132">
        <v>45617</v>
      </c>
      <c r="C43" s="132">
        <v>45617</v>
      </c>
      <c r="D43" s="66" t="s">
        <v>325</v>
      </c>
      <c r="E43" s="133" t="s">
        <v>326</v>
      </c>
      <c r="F43" s="16">
        <v>162</v>
      </c>
      <c r="G43" s="16" t="s">
        <v>288</v>
      </c>
      <c r="H43" s="136">
        <v>272.17</v>
      </c>
      <c r="I43" s="136">
        <f>F43*H43</f>
        <v>44091.54</v>
      </c>
    </row>
    <row r="44" spans="1:19" s="24" customFormat="1">
      <c r="A44" s="30">
        <v>33</v>
      </c>
      <c r="B44" s="132">
        <v>45617</v>
      </c>
      <c r="C44" s="132">
        <v>45617</v>
      </c>
      <c r="D44" s="66" t="s">
        <v>327</v>
      </c>
      <c r="E44" s="133" t="s">
        <v>328</v>
      </c>
      <c r="F44" s="16">
        <v>90</v>
      </c>
      <c r="G44" s="16" t="s">
        <v>288</v>
      </c>
      <c r="H44" s="141">
        <v>241.9</v>
      </c>
      <c r="I44" s="136">
        <f>F44*H44</f>
        <v>21771</v>
      </c>
    </row>
    <row r="45" spans="1:19" s="24" customFormat="1">
      <c r="A45" s="30">
        <v>34</v>
      </c>
      <c r="B45" s="132">
        <v>45457</v>
      </c>
      <c r="C45" s="132">
        <v>45457</v>
      </c>
      <c r="D45" s="66" t="s">
        <v>329</v>
      </c>
      <c r="E45" s="133" t="s">
        <v>148</v>
      </c>
      <c r="F45" s="30">
        <v>198</v>
      </c>
      <c r="G45" s="30" t="s">
        <v>14</v>
      </c>
      <c r="H45" s="134">
        <v>86.73</v>
      </c>
      <c r="I45" s="143">
        <f>+F45*H45</f>
        <v>17172.54</v>
      </c>
    </row>
    <row r="46" spans="1:19" s="24" customFormat="1">
      <c r="A46" s="30">
        <v>35</v>
      </c>
      <c r="B46" s="132">
        <v>45617</v>
      </c>
      <c r="C46" s="132">
        <v>45617</v>
      </c>
      <c r="D46" s="66" t="s">
        <v>330</v>
      </c>
      <c r="E46" s="133" t="s">
        <v>141</v>
      </c>
      <c r="F46" s="16">
        <v>410</v>
      </c>
      <c r="G46" s="16" t="s">
        <v>288</v>
      </c>
      <c r="H46" s="136">
        <v>41.83</v>
      </c>
      <c r="I46" s="136">
        <f>F46*H46</f>
        <v>17150.3</v>
      </c>
    </row>
    <row r="47" spans="1:19" s="24" customFormat="1">
      <c r="A47" s="30">
        <v>36</v>
      </c>
      <c r="B47" s="132">
        <v>45617</v>
      </c>
      <c r="C47" s="132">
        <v>45617</v>
      </c>
      <c r="D47" s="66" t="s">
        <v>331</v>
      </c>
      <c r="E47" s="133" t="s">
        <v>332</v>
      </c>
      <c r="F47" s="16">
        <v>259</v>
      </c>
      <c r="G47" s="16" t="s">
        <v>333</v>
      </c>
      <c r="H47" s="136">
        <v>277.3</v>
      </c>
      <c r="I47" s="136">
        <f>F47*H47</f>
        <v>71820.7</v>
      </c>
    </row>
    <row r="48" spans="1:19" s="24" customFormat="1">
      <c r="A48" s="30">
        <v>37</v>
      </c>
      <c r="B48" s="132">
        <v>45617</v>
      </c>
      <c r="C48" s="132">
        <v>45617</v>
      </c>
      <c r="D48" s="66" t="s">
        <v>334</v>
      </c>
      <c r="E48" s="133" t="s">
        <v>335</v>
      </c>
      <c r="F48" s="16">
        <v>320</v>
      </c>
      <c r="G48" s="16" t="s">
        <v>333</v>
      </c>
      <c r="H48" s="136">
        <v>371.7</v>
      </c>
      <c r="I48" s="136">
        <f>F48*H48</f>
        <v>118944</v>
      </c>
    </row>
    <row r="49" spans="1:9" s="24" customFormat="1">
      <c r="A49" s="30">
        <v>38</v>
      </c>
      <c r="B49" s="132">
        <v>45617</v>
      </c>
      <c r="C49" s="132">
        <v>45617</v>
      </c>
      <c r="D49" s="66" t="s">
        <v>336</v>
      </c>
      <c r="E49" s="133" t="s">
        <v>337</v>
      </c>
      <c r="F49" s="16">
        <v>159</v>
      </c>
      <c r="G49" s="16" t="s">
        <v>333</v>
      </c>
      <c r="H49" s="136">
        <v>513.29999999999995</v>
      </c>
      <c r="I49" s="136">
        <f>F49*H49</f>
        <v>81614.7</v>
      </c>
    </row>
    <row r="50" spans="1:9" s="24" customFormat="1">
      <c r="A50" s="30">
        <v>39</v>
      </c>
      <c r="B50" s="132">
        <v>45544</v>
      </c>
      <c r="C50" s="132">
        <v>45544</v>
      </c>
      <c r="D50" s="66" t="s">
        <v>338</v>
      </c>
      <c r="E50" s="133" t="s">
        <v>132</v>
      </c>
      <c r="F50" s="30">
        <v>1350</v>
      </c>
      <c r="G50" s="30" t="s">
        <v>87</v>
      </c>
      <c r="H50" s="137">
        <v>253.2</v>
      </c>
      <c r="I50" s="143">
        <f t="shared" si="1"/>
        <v>341820</v>
      </c>
    </row>
    <row r="51" spans="1:9" s="24" customFormat="1">
      <c r="A51" s="30">
        <v>40</v>
      </c>
      <c r="B51" s="132">
        <v>45544</v>
      </c>
      <c r="C51" s="132">
        <v>45544</v>
      </c>
      <c r="D51" s="66" t="s">
        <v>339</v>
      </c>
      <c r="E51" s="133" t="s">
        <v>134</v>
      </c>
      <c r="F51" s="30">
        <v>1470</v>
      </c>
      <c r="G51" s="30" t="s">
        <v>87</v>
      </c>
      <c r="H51" s="134">
        <v>321</v>
      </c>
      <c r="I51" s="143">
        <f t="shared" si="1"/>
        <v>471870</v>
      </c>
    </row>
    <row r="52" spans="1:9" s="24" customFormat="1">
      <c r="A52" s="30">
        <v>41</v>
      </c>
      <c r="B52" s="132">
        <v>45555</v>
      </c>
      <c r="C52" s="132">
        <v>45555</v>
      </c>
      <c r="D52" s="66" t="s">
        <v>340</v>
      </c>
      <c r="E52" s="133" t="s">
        <v>341</v>
      </c>
      <c r="F52" s="30">
        <v>500</v>
      </c>
      <c r="G52" s="30" t="s">
        <v>87</v>
      </c>
      <c r="H52" s="134">
        <v>690.52</v>
      </c>
      <c r="I52" s="143">
        <f t="shared" si="1"/>
        <v>345260</v>
      </c>
    </row>
    <row r="53" spans="1:9" s="24" customFormat="1">
      <c r="A53" s="30">
        <v>42</v>
      </c>
      <c r="B53" s="132">
        <v>45268</v>
      </c>
      <c r="C53" s="132">
        <v>45268</v>
      </c>
      <c r="D53" s="66" t="s">
        <v>342</v>
      </c>
      <c r="E53" s="133" t="s">
        <v>177</v>
      </c>
      <c r="F53" s="30">
        <v>1445</v>
      </c>
      <c r="G53" s="30" t="s">
        <v>87</v>
      </c>
      <c r="H53" s="137">
        <v>988.25</v>
      </c>
      <c r="I53" s="143">
        <f t="shared" ref="I53" si="2">+F53*H53</f>
        <v>1428021.25</v>
      </c>
    </row>
    <row r="54" spans="1:9" s="24" customFormat="1">
      <c r="A54" s="30">
        <v>43</v>
      </c>
      <c r="B54" s="132">
        <v>44748</v>
      </c>
      <c r="C54" s="132">
        <v>44748</v>
      </c>
      <c r="D54" s="66" t="s">
        <v>343</v>
      </c>
      <c r="E54" s="133" t="s">
        <v>136</v>
      </c>
      <c r="F54" s="30">
        <v>184</v>
      </c>
      <c r="G54" s="30" t="s">
        <v>14</v>
      </c>
      <c r="H54" s="134">
        <v>305.02999999999997</v>
      </c>
      <c r="I54" s="143">
        <f t="shared" si="1"/>
        <v>56125.52</v>
      </c>
    </row>
    <row r="55" spans="1:9" s="24" customFormat="1">
      <c r="A55" s="30">
        <v>44</v>
      </c>
      <c r="B55" s="132">
        <v>44748</v>
      </c>
      <c r="C55" s="132">
        <v>44748</v>
      </c>
      <c r="D55" s="66" t="s">
        <v>344</v>
      </c>
      <c r="E55" s="133" t="s">
        <v>141</v>
      </c>
      <c r="F55" s="30">
        <v>230</v>
      </c>
      <c r="G55" s="30" t="s">
        <v>14</v>
      </c>
      <c r="H55" s="134">
        <v>40.71</v>
      </c>
      <c r="I55" s="143">
        <f t="shared" si="1"/>
        <v>9363.2999999999993</v>
      </c>
    </row>
    <row r="56" spans="1:9" s="24" customFormat="1">
      <c r="A56" s="30">
        <v>45</v>
      </c>
      <c r="B56" s="132">
        <v>45617</v>
      </c>
      <c r="C56" s="132">
        <v>45617</v>
      </c>
      <c r="D56" s="66" t="s">
        <v>345</v>
      </c>
      <c r="E56" s="133" t="s">
        <v>346</v>
      </c>
      <c r="F56" s="16">
        <v>205</v>
      </c>
      <c r="G56" s="30" t="s">
        <v>14</v>
      </c>
      <c r="H56" s="136">
        <v>85.5</v>
      </c>
      <c r="I56" s="136">
        <f>F56*H56</f>
        <v>17527.5</v>
      </c>
    </row>
    <row r="57" spans="1:9" s="24" customFormat="1">
      <c r="A57" s="30">
        <v>46</v>
      </c>
      <c r="B57" s="132">
        <v>45268</v>
      </c>
      <c r="C57" s="132">
        <v>45268</v>
      </c>
      <c r="D57" s="66" t="s">
        <v>347</v>
      </c>
      <c r="E57" s="133" t="s">
        <v>159</v>
      </c>
      <c r="F57" s="30">
        <v>3350</v>
      </c>
      <c r="G57" s="30" t="s">
        <v>14</v>
      </c>
      <c r="H57" s="134">
        <v>4.2</v>
      </c>
      <c r="I57" s="143">
        <f t="shared" si="1"/>
        <v>14070</v>
      </c>
    </row>
    <row r="58" spans="1:9" s="24" customFormat="1">
      <c r="A58" s="30">
        <v>47</v>
      </c>
      <c r="B58" s="132">
        <v>45617</v>
      </c>
      <c r="C58" s="132">
        <v>45617</v>
      </c>
      <c r="D58" s="66" t="s">
        <v>348</v>
      </c>
      <c r="E58" s="133" t="s">
        <v>349</v>
      </c>
      <c r="F58" s="16">
        <v>82898</v>
      </c>
      <c r="G58" s="30" t="s">
        <v>14</v>
      </c>
      <c r="H58" s="136">
        <v>4.75</v>
      </c>
      <c r="I58" s="136">
        <f>F58*H58</f>
        <v>393765.5</v>
      </c>
    </row>
    <row r="59" spans="1:9" s="24" customFormat="1">
      <c r="A59" s="30">
        <v>48</v>
      </c>
      <c r="B59" s="132">
        <v>45617</v>
      </c>
      <c r="C59" s="132">
        <v>45617</v>
      </c>
      <c r="D59" s="66" t="s">
        <v>350</v>
      </c>
      <c r="E59" s="133" t="s">
        <v>351</v>
      </c>
      <c r="F59" s="16">
        <v>8500</v>
      </c>
      <c r="G59" s="16" t="s">
        <v>288</v>
      </c>
      <c r="H59" s="136">
        <v>12.4</v>
      </c>
      <c r="I59" s="136">
        <f>F59*H59</f>
        <v>105400</v>
      </c>
    </row>
    <row r="60" spans="1:9" s="24" customFormat="1">
      <c r="A60" s="30">
        <v>49</v>
      </c>
      <c r="B60" s="132">
        <v>45617</v>
      </c>
      <c r="C60" s="132">
        <v>45617</v>
      </c>
      <c r="D60" s="66" t="s">
        <v>352</v>
      </c>
      <c r="E60" s="133" t="s">
        <v>353</v>
      </c>
      <c r="F60" s="16">
        <v>24</v>
      </c>
      <c r="G60" s="30" t="s">
        <v>14</v>
      </c>
      <c r="H60" s="136">
        <v>40.71</v>
      </c>
      <c r="I60" s="136">
        <f>F60*H60</f>
        <v>977.04</v>
      </c>
    </row>
    <row r="61" spans="1:9" s="24" customFormat="1">
      <c r="A61" s="30">
        <v>50</v>
      </c>
      <c r="B61" s="132">
        <v>45617</v>
      </c>
      <c r="C61" s="132">
        <v>45617</v>
      </c>
      <c r="D61" s="66" t="s">
        <v>354</v>
      </c>
      <c r="E61" s="133" t="s">
        <v>355</v>
      </c>
      <c r="F61" s="16">
        <v>123</v>
      </c>
      <c r="G61" s="30" t="s">
        <v>14</v>
      </c>
      <c r="H61" s="136">
        <v>236</v>
      </c>
      <c r="I61" s="136">
        <f>F61*H61</f>
        <v>29028</v>
      </c>
    </row>
    <row r="62" spans="1:9" s="24" customFormat="1">
      <c r="A62" s="30">
        <v>51</v>
      </c>
      <c r="B62" s="132">
        <v>45737</v>
      </c>
      <c r="C62" s="132">
        <v>45737</v>
      </c>
      <c r="D62" s="66" t="s">
        <v>356</v>
      </c>
      <c r="E62" s="133" t="s">
        <v>357</v>
      </c>
      <c r="F62" s="16">
        <v>74</v>
      </c>
      <c r="G62" s="30" t="s">
        <v>14</v>
      </c>
      <c r="H62" s="142">
        <v>7120.98</v>
      </c>
      <c r="I62" s="136">
        <f t="shared" ref="I62:I82" si="3">F62*H62</f>
        <v>526952.52</v>
      </c>
    </row>
    <row r="63" spans="1:9" s="24" customFormat="1">
      <c r="A63" s="30">
        <v>52</v>
      </c>
      <c r="B63" s="132">
        <v>45737</v>
      </c>
      <c r="C63" s="132">
        <v>45737</v>
      </c>
      <c r="D63" s="66" t="s">
        <v>358</v>
      </c>
      <c r="E63" s="133" t="s">
        <v>359</v>
      </c>
      <c r="F63" s="16">
        <v>126</v>
      </c>
      <c r="G63" s="30" t="s">
        <v>14</v>
      </c>
      <c r="H63" s="142">
        <v>7420.39</v>
      </c>
      <c r="I63" s="136">
        <f t="shared" si="3"/>
        <v>934969.14</v>
      </c>
    </row>
    <row r="64" spans="1:9" s="24" customFormat="1">
      <c r="A64" s="30">
        <v>53</v>
      </c>
      <c r="B64" s="132">
        <v>45737</v>
      </c>
      <c r="C64" s="132">
        <v>45737</v>
      </c>
      <c r="D64" s="66" t="s">
        <v>360</v>
      </c>
      <c r="E64" s="133" t="s">
        <v>361</v>
      </c>
      <c r="F64" s="16">
        <v>5</v>
      </c>
      <c r="G64" s="30" t="s">
        <v>14</v>
      </c>
      <c r="H64" s="142">
        <v>7420.39</v>
      </c>
      <c r="I64" s="136">
        <f t="shared" si="3"/>
        <v>37101.949999999997</v>
      </c>
    </row>
    <row r="65" spans="1:9" s="24" customFormat="1">
      <c r="A65" s="30">
        <v>54</v>
      </c>
      <c r="B65" s="132">
        <v>45737</v>
      </c>
      <c r="C65" s="132">
        <v>45737</v>
      </c>
      <c r="D65" s="66" t="s">
        <v>362</v>
      </c>
      <c r="E65" s="133" t="s">
        <v>363</v>
      </c>
      <c r="F65" s="16">
        <v>111</v>
      </c>
      <c r="G65" s="30" t="s">
        <v>14</v>
      </c>
      <c r="H65" s="142">
        <v>9141.42</v>
      </c>
      <c r="I65" s="136">
        <f t="shared" si="3"/>
        <v>1014697.62</v>
      </c>
    </row>
    <row r="66" spans="1:9" s="24" customFormat="1">
      <c r="A66" s="30">
        <v>55</v>
      </c>
      <c r="B66" s="132">
        <v>45737</v>
      </c>
      <c r="C66" s="132">
        <v>45737</v>
      </c>
      <c r="D66" s="66" t="s">
        <v>364</v>
      </c>
      <c r="E66" s="133" t="s">
        <v>365</v>
      </c>
      <c r="F66" s="16">
        <v>3</v>
      </c>
      <c r="G66" s="30" t="s">
        <v>14</v>
      </c>
      <c r="H66" s="142">
        <v>5123.01</v>
      </c>
      <c r="I66" s="136">
        <f t="shared" si="3"/>
        <v>15369.03</v>
      </c>
    </row>
    <row r="67" spans="1:9" s="24" customFormat="1">
      <c r="A67" s="30">
        <v>56</v>
      </c>
      <c r="B67" s="132">
        <v>45737</v>
      </c>
      <c r="C67" s="132">
        <v>45737</v>
      </c>
      <c r="D67" s="66" t="s">
        <v>366</v>
      </c>
      <c r="E67" s="133" t="s">
        <v>367</v>
      </c>
      <c r="F67" s="16">
        <v>49</v>
      </c>
      <c r="G67" s="30" t="s">
        <v>14</v>
      </c>
      <c r="H67" s="142">
        <v>12073.06</v>
      </c>
      <c r="I67" s="136">
        <f t="shared" si="3"/>
        <v>591579.93999999994</v>
      </c>
    </row>
    <row r="68" spans="1:9" s="24" customFormat="1" ht="15.75" customHeight="1">
      <c r="A68" s="30">
        <v>57</v>
      </c>
      <c r="B68" s="132">
        <v>45737</v>
      </c>
      <c r="C68" s="132">
        <v>45737</v>
      </c>
      <c r="D68" s="66" t="s">
        <v>368</v>
      </c>
      <c r="E68" s="133" t="s">
        <v>369</v>
      </c>
      <c r="F68" s="16">
        <v>31</v>
      </c>
      <c r="G68" s="30" t="s">
        <v>14</v>
      </c>
      <c r="H68" s="142">
        <v>7468.17</v>
      </c>
      <c r="I68" s="136">
        <f t="shared" si="3"/>
        <v>231513.27</v>
      </c>
    </row>
    <row r="69" spans="1:9" s="24" customFormat="1" ht="15.75" customHeight="1">
      <c r="A69" s="30">
        <v>58</v>
      </c>
      <c r="B69" s="132">
        <v>45737</v>
      </c>
      <c r="C69" s="132">
        <v>45737</v>
      </c>
      <c r="D69" s="66" t="s">
        <v>370</v>
      </c>
      <c r="E69" s="133" t="s">
        <v>371</v>
      </c>
      <c r="F69" s="16">
        <v>7</v>
      </c>
      <c r="G69" s="30" t="s">
        <v>14</v>
      </c>
      <c r="H69" s="142">
        <v>13969.61</v>
      </c>
      <c r="I69" s="136">
        <f>F69*H73</f>
        <v>97787.27</v>
      </c>
    </row>
    <row r="70" spans="1:9" s="24" customFormat="1" ht="15.75" customHeight="1">
      <c r="A70" s="30">
        <v>59</v>
      </c>
      <c r="B70" s="132">
        <v>45737</v>
      </c>
      <c r="C70" s="132">
        <v>45737</v>
      </c>
      <c r="D70" s="66" t="s">
        <v>372</v>
      </c>
      <c r="E70" s="133" t="s">
        <v>373</v>
      </c>
      <c r="F70" s="16">
        <v>7</v>
      </c>
      <c r="G70" s="30" t="s">
        <v>14</v>
      </c>
      <c r="H70" s="142">
        <v>13969.61</v>
      </c>
      <c r="I70" s="136">
        <f t="shared" ref="I70:I73" si="4">F70*H74</f>
        <v>14174.16</v>
      </c>
    </row>
    <row r="71" spans="1:9" s="24" customFormat="1" ht="15.75" customHeight="1">
      <c r="A71" s="30">
        <v>60</v>
      </c>
      <c r="B71" s="132">
        <v>45737</v>
      </c>
      <c r="C71" s="132">
        <v>45737</v>
      </c>
      <c r="D71" s="66" t="s">
        <v>374</v>
      </c>
      <c r="E71" s="133" t="s">
        <v>375</v>
      </c>
      <c r="F71" s="16">
        <v>7</v>
      </c>
      <c r="G71" s="30" t="s">
        <v>14</v>
      </c>
      <c r="H71" s="142">
        <v>13969.61</v>
      </c>
      <c r="I71" s="136">
        <f t="shared" si="4"/>
        <v>13059.06</v>
      </c>
    </row>
    <row r="72" spans="1:9" s="24" customFormat="1" ht="15.75" customHeight="1">
      <c r="A72" s="30">
        <v>61</v>
      </c>
      <c r="B72" s="132">
        <v>45737</v>
      </c>
      <c r="C72" s="132">
        <v>45737</v>
      </c>
      <c r="D72" s="66" t="s">
        <v>376</v>
      </c>
      <c r="E72" s="133" t="s">
        <v>377</v>
      </c>
      <c r="F72" s="16">
        <v>7</v>
      </c>
      <c r="G72" s="30" t="s">
        <v>14</v>
      </c>
      <c r="H72" s="142">
        <v>13969.61</v>
      </c>
      <c r="I72" s="136">
        <f t="shared" si="4"/>
        <v>13059.06</v>
      </c>
    </row>
    <row r="73" spans="1:9" s="24" customFormat="1" ht="15.75" customHeight="1">
      <c r="A73" s="30">
        <v>62</v>
      </c>
      <c r="B73" s="132">
        <v>45737</v>
      </c>
      <c r="C73" s="132">
        <v>45737</v>
      </c>
      <c r="D73" s="66" t="s">
        <v>378</v>
      </c>
      <c r="E73" s="133" t="s">
        <v>379</v>
      </c>
      <c r="F73" s="16">
        <v>7</v>
      </c>
      <c r="G73" s="30" t="s">
        <v>14</v>
      </c>
      <c r="H73" s="142">
        <v>13969.61</v>
      </c>
      <c r="I73" s="136">
        <f t="shared" si="4"/>
        <v>13059.06</v>
      </c>
    </row>
    <row r="74" spans="1:9" s="24" customFormat="1">
      <c r="A74" s="30">
        <v>63</v>
      </c>
      <c r="B74" s="132">
        <v>45737</v>
      </c>
      <c r="C74" s="132">
        <v>45737</v>
      </c>
      <c r="D74" s="66" t="s">
        <v>380</v>
      </c>
      <c r="E74" s="133" t="s">
        <v>381</v>
      </c>
      <c r="F74" s="16">
        <v>82</v>
      </c>
      <c r="G74" s="30" t="s">
        <v>14</v>
      </c>
      <c r="H74" s="142">
        <v>2024.88</v>
      </c>
      <c r="I74" s="136">
        <f t="shared" si="3"/>
        <v>166040.16</v>
      </c>
    </row>
    <row r="75" spans="1:9" s="24" customFormat="1">
      <c r="A75" s="30">
        <v>64</v>
      </c>
      <c r="B75" s="132">
        <v>45737</v>
      </c>
      <c r="C75" s="132">
        <v>45737</v>
      </c>
      <c r="D75" s="66" t="s">
        <v>382</v>
      </c>
      <c r="E75" s="133" t="s">
        <v>383</v>
      </c>
      <c r="F75" s="16">
        <v>109</v>
      </c>
      <c r="G75" s="30" t="s">
        <v>14</v>
      </c>
      <c r="H75" s="142">
        <v>1865.58</v>
      </c>
      <c r="I75" s="136">
        <f t="shared" si="3"/>
        <v>203348.22</v>
      </c>
    </row>
    <row r="76" spans="1:9" s="24" customFormat="1">
      <c r="A76" s="30">
        <v>65</v>
      </c>
      <c r="B76" s="132">
        <v>45737</v>
      </c>
      <c r="C76" s="132">
        <v>45737</v>
      </c>
      <c r="D76" s="66" t="s">
        <v>384</v>
      </c>
      <c r="E76" s="133" t="s">
        <v>385</v>
      </c>
      <c r="F76" s="16">
        <v>114</v>
      </c>
      <c r="G76" s="30" t="s">
        <v>14</v>
      </c>
      <c r="H76" s="142">
        <v>1865.58</v>
      </c>
      <c r="I76" s="136">
        <f t="shared" si="3"/>
        <v>212676.12</v>
      </c>
    </row>
    <row r="77" spans="1:9" s="24" customFormat="1">
      <c r="A77" s="30">
        <v>66</v>
      </c>
      <c r="B77" s="132">
        <v>45737</v>
      </c>
      <c r="C77" s="132">
        <v>45737</v>
      </c>
      <c r="D77" s="66" t="s">
        <v>386</v>
      </c>
      <c r="E77" s="133" t="s">
        <v>387</v>
      </c>
      <c r="F77" s="16">
        <v>129</v>
      </c>
      <c r="G77" s="30" t="s">
        <v>14</v>
      </c>
      <c r="H77" s="142">
        <v>1865.58</v>
      </c>
      <c r="I77" s="136">
        <f t="shared" si="3"/>
        <v>240659.82</v>
      </c>
    </row>
    <row r="78" spans="1:9" s="24" customFormat="1">
      <c r="A78" s="30">
        <v>67</v>
      </c>
      <c r="B78" s="132">
        <v>45737</v>
      </c>
      <c r="C78" s="132">
        <v>45737</v>
      </c>
      <c r="D78" s="66" t="s">
        <v>388</v>
      </c>
      <c r="E78" s="133" t="s">
        <v>389</v>
      </c>
      <c r="F78" s="16">
        <v>24</v>
      </c>
      <c r="G78" s="30" t="s">
        <v>14</v>
      </c>
      <c r="H78" s="142">
        <v>7514.88</v>
      </c>
      <c r="I78" s="136">
        <f t="shared" si="3"/>
        <v>180357.12</v>
      </c>
    </row>
    <row r="79" spans="1:9" s="24" customFormat="1">
      <c r="A79" s="30">
        <v>68</v>
      </c>
      <c r="B79" s="132">
        <v>45737</v>
      </c>
      <c r="C79" s="132">
        <v>45737</v>
      </c>
      <c r="D79" s="66" t="s">
        <v>390</v>
      </c>
      <c r="E79" s="133" t="s">
        <v>391</v>
      </c>
      <c r="F79" s="16">
        <v>20</v>
      </c>
      <c r="G79" s="30" t="s">
        <v>14</v>
      </c>
      <c r="H79" s="142">
        <v>9914.9500000000007</v>
      </c>
      <c r="I79" s="136">
        <f t="shared" si="3"/>
        <v>198299</v>
      </c>
    </row>
    <row r="80" spans="1:9" s="24" customFormat="1">
      <c r="A80" s="30">
        <v>69</v>
      </c>
      <c r="B80" s="132">
        <v>45737</v>
      </c>
      <c r="C80" s="132">
        <v>45737</v>
      </c>
      <c r="D80" s="66" t="s">
        <v>392</v>
      </c>
      <c r="E80" s="133" t="s">
        <v>393</v>
      </c>
      <c r="F80" s="16">
        <v>20</v>
      </c>
      <c r="G80" s="30" t="s">
        <v>14</v>
      </c>
      <c r="H80" s="142">
        <v>9914.9500000000007</v>
      </c>
      <c r="I80" s="136">
        <f t="shared" si="3"/>
        <v>198299</v>
      </c>
    </row>
    <row r="81" spans="1:9" s="24" customFormat="1">
      <c r="A81" s="30">
        <v>70</v>
      </c>
      <c r="B81" s="132">
        <v>45737</v>
      </c>
      <c r="C81" s="132">
        <v>45737</v>
      </c>
      <c r="D81" s="66" t="s">
        <v>394</v>
      </c>
      <c r="E81" s="133" t="s">
        <v>395</v>
      </c>
      <c r="F81" s="16">
        <v>13</v>
      </c>
      <c r="G81" s="30" t="s">
        <v>14</v>
      </c>
      <c r="H81" s="142">
        <v>9914.9500000000007</v>
      </c>
      <c r="I81" s="136">
        <f t="shared" si="3"/>
        <v>128894.35</v>
      </c>
    </row>
    <row r="82" spans="1:9" s="24" customFormat="1">
      <c r="A82" s="30">
        <v>71</v>
      </c>
      <c r="B82" s="132">
        <v>45737</v>
      </c>
      <c r="C82" s="132">
        <v>45737</v>
      </c>
      <c r="D82" s="66" t="s">
        <v>396</v>
      </c>
      <c r="E82" s="133" t="s">
        <v>397</v>
      </c>
      <c r="F82" s="30">
        <v>7</v>
      </c>
      <c r="G82" s="30" t="s">
        <v>14</v>
      </c>
      <c r="H82" s="142">
        <v>13969.61</v>
      </c>
      <c r="I82" s="143">
        <f t="shared" si="3"/>
        <v>97787.27</v>
      </c>
    </row>
    <row r="83" spans="1:9" s="24" customFormat="1">
      <c r="A83" s="30">
        <v>72</v>
      </c>
      <c r="B83" s="132">
        <v>45737</v>
      </c>
      <c r="C83" s="132">
        <v>45737</v>
      </c>
      <c r="D83" s="66" t="s">
        <v>398</v>
      </c>
      <c r="E83" s="133" t="s">
        <v>399</v>
      </c>
      <c r="F83" s="30">
        <v>18</v>
      </c>
      <c r="G83" s="30" t="s">
        <v>14</v>
      </c>
      <c r="H83" s="142">
        <v>751.38</v>
      </c>
      <c r="I83" s="143">
        <f t="shared" ref="I83:I86" si="5">F83*H83</f>
        <v>13524.84</v>
      </c>
    </row>
    <row r="84" spans="1:9" s="24" customFormat="1">
      <c r="A84" s="30">
        <v>73</v>
      </c>
      <c r="B84" s="132">
        <v>45737</v>
      </c>
      <c r="C84" s="132">
        <v>45737</v>
      </c>
      <c r="D84" s="66" t="s">
        <v>400</v>
      </c>
      <c r="E84" s="133" t="s">
        <v>401</v>
      </c>
      <c r="F84" s="30">
        <v>18</v>
      </c>
      <c r="G84" s="30" t="s">
        <v>14</v>
      </c>
      <c r="H84" s="142">
        <v>751.38</v>
      </c>
      <c r="I84" s="143">
        <f t="shared" si="5"/>
        <v>13524.84</v>
      </c>
    </row>
    <row r="85" spans="1:9" s="24" customFormat="1">
      <c r="A85" s="30">
        <v>74</v>
      </c>
      <c r="B85" s="132">
        <v>45737</v>
      </c>
      <c r="C85" s="132">
        <v>45737</v>
      </c>
      <c r="D85" s="66" t="s">
        <v>402</v>
      </c>
      <c r="E85" s="133" t="s">
        <v>403</v>
      </c>
      <c r="F85" s="30">
        <v>18</v>
      </c>
      <c r="G85" s="30" t="s">
        <v>14</v>
      </c>
      <c r="H85" s="142">
        <v>751.38</v>
      </c>
      <c r="I85" s="143">
        <f t="shared" si="5"/>
        <v>13524.84</v>
      </c>
    </row>
    <row r="86" spans="1:9" s="24" customFormat="1">
      <c r="A86" s="30">
        <v>75</v>
      </c>
      <c r="B86" s="132">
        <v>45737</v>
      </c>
      <c r="C86" s="132">
        <v>45737</v>
      </c>
      <c r="D86" s="66" t="s">
        <v>404</v>
      </c>
      <c r="E86" s="133" t="s">
        <v>405</v>
      </c>
      <c r="F86" s="30">
        <v>13</v>
      </c>
      <c r="G86" s="30" t="s">
        <v>14</v>
      </c>
      <c r="H86" s="142">
        <v>751.38</v>
      </c>
      <c r="I86" s="143">
        <f t="shared" si="5"/>
        <v>9767.94</v>
      </c>
    </row>
    <row r="87" spans="1:9" s="24" customFormat="1">
      <c r="A87" s="30">
        <v>76</v>
      </c>
      <c r="B87" s="132">
        <v>45737</v>
      </c>
      <c r="C87" s="132">
        <v>45737</v>
      </c>
      <c r="D87" s="66" t="s">
        <v>406</v>
      </c>
      <c r="E87" s="133" t="s">
        <v>407</v>
      </c>
      <c r="F87" s="30">
        <v>3</v>
      </c>
      <c r="G87" s="30" t="s">
        <v>14</v>
      </c>
      <c r="H87" s="137">
        <v>751.38</v>
      </c>
      <c r="I87" s="143">
        <f t="shared" ref="I87:I90" si="6">F87*H87</f>
        <v>2254.14</v>
      </c>
    </row>
    <row r="88" spans="1:9" s="24" customFormat="1">
      <c r="A88" s="30">
        <v>77</v>
      </c>
      <c r="B88" s="132">
        <v>45737</v>
      </c>
      <c r="C88" s="132">
        <v>45737</v>
      </c>
      <c r="D88" s="66" t="s">
        <v>408</v>
      </c>
      <c r="E88" s="133" t="s">
        <v>409</v>
      </c>
      <c r="F88" s="30">
        <v>15</v>
      </c>
      <c r="G88" s="30" t="s">
        <v>14</v>
      </c>
      <c r="H88" s="137">
        <v>751.38</v>
      </c>
      <c r="I88" s="143">
        <f t="shared" si="6"/>
        <v>11270.7</v>
      </c>
    </row>
    <row r="89" spans="1:9" s="24" customFormat="1">
      <c r="A89" s="30">
        <v>78</v>
      </c>
      <c r="B89" s="132">
        <v>45737</v>
      </c>
      <c r="C89" s="132">
        <v>45737</v>
      </c>
      <c r="D89" s="66" t="s">
        <v>410</v>
      </c>
      <c r="E89" s="133" t="s">
        <v>411</v>
      </c>
      <c r="F89" s="30">
        <v>14</v>
      </c>
      <c r="G89" s="30" t="s">
        <v>14</v>
      </c>
      <c r="H89" s="137">
        <v>751.38</v>
      </c>
      <c r="I89" s="143">
        <f t="shared" si="6"/>
        <v>10519.32</v>
      </c>
    </row>
    <row r="90" spans="1:9" s="24" customFormat="1">
      <c r="A90" s="30">
        <v>79</v>
      </c>
      <c r="B90" s="132">
        <v>45737</v>
      </c>
      <c r="C90" s="132">
        <v>45737</v>
      </c>
      <c r="D90" s="66" t="s">
        <v>412</v>
      </c>
      <c r="E90" s="133" t="s">
        <v>413</v>
      </c>
      <c r="F90" s="30">
        <v>14</v>
      </c>
      <c r="G90" s="30" t="s">
        <v>14</v>
      </c>
      <c r="H90" s="137">
        <v>751.38</v>
      </c>
      <c r="I90" s="143">
        <f t="shared" si="6"/>
        <v>10519.32</v>
      </c>
    </row>
    <row r="91" spans="1:9">
      <c r="A91" s="24"/>
      <c r="B91" s="25"/>
      <c r="C91" s="25"/>
      <c r="D91" s="5"/>
      <c r="E91" s="24"/>
      <c r="F91" s="24"/>
      <c r="G91" s="24"/>
      <c r="H91" s="51" t="s">
        <v>269</v>
      </c>
      <c r="I91" s="54">
        <f>SUM(I12:I90)</f>
        <v>12225650.5618477</v>
      </c>
    </row>
    <row r="92" spans="1:9">
      <c r="A92" s="24"/>
      <c r="B92" s="25"/>
      <c r="C92" s="25"/>
      <c r="D92" s="5"/>
      <c r="E92" s="24"/>
      <c r="F92" s="24"/>
      <c r="G92" s="24"/>
      <c r="H92" s="52"/>
      <c r="I92" s="55"/>
    </row>
    <row r="93" spans="1:9">
      <c r="A93" s="24"/>
      <c r="B93" s="25"/>
      <c r="C93" s="25"/>
      <c r="D93" s="5"/>
      <c r="E93" s="24"/>
      <c r="F93" s="24"/>
      <c r="G93" s="24"/>
      <c r="H93" s="52"/>
      <c r="I93" s="55"/>
    </row>
    <row r="95" spans="1:9" ht="15.75" customHeight="1">
      <c r="A95" s="196" t="s">
        <v>414</v>
      </c>
      <c r="B95" s="196"/>
      <c r="C95" s="196"/>
      <c r="D95" s="196"/>
      <c r="E95" s="196"/>
      <c r="F95" s="196"/>
      <c r="G95" s="196"/>
      <c r="H95" s="196"/>
      <c r="I95" s="196"/>
    </row>
    <row r="96" spans="1:9" ht="15" customHeight="1">
      <c r="A96" s="197" t="s">
        <v>415</v>
      </c>
      <c r="B96" s="197"/>
      <c r="C96" s="197"/>
      <c r="D96" s="197"/>
      <c r="E96" s="197"/>
      <c r="F96" s="197"/>
      <c r="G96" s="197"/>
      <c r="H96" s="197"/>
      <c r="I96" s="197"/>
    </row>
    <row r="97" spans="1:9">
      <c r="A97" s="198" t="s">
        <v>416</v>
      </c>
      <c r="B97" s="198"/>
      <c r="C97" s="198"/>
      <c r="D97" s="198"/>
      <c r="E97" s="198"/>
      <c r="F97" s="198"/>
      <c r="G97" s="198"/>
      <c r="H97" s="198"/>
      <c r="I97" s="198"/>
    </row>
    <row r="98" spans="1:9">
      <c r="A98" s="199"/>
      <c r="B98" s="199"/>
      <c r="C98" s="199"/>
      <c r="D98" s="199"/>
      <c r="E98" s="199"/>
      <c r="F98" s="199"/>
      <c r="G98" s="199"/>
      <c r="H98" s="199"/>
      <c r="I98" s="199"/>
    </row>
    <row r="99" spans="1:9">
      <c r="B99" s="53"/>
    </row>
    <row r="100" spans="1:9">
      <c r="B100" s="2"/>
      <c r="C100" s="2"/>
      <c r="D100" s="2"/>
      <c r="I100" s="2"/>
    </row>
    <row r="101" spans="1:9">
      <c r="B101" s="2"/>
      <c r="C101" s="2"/>
      <c r="D101" s="2"/>
      <c r="I101" s="2"/>
    </row>
    <row r="102" spans="1:9">
      <c r="B102" s="2"/>
      <c r="C102" s="2"/>
      <c r="D102" s="2"/>
      <c r="I102" s="2"/>
    </row>
    <row r="103" spans="1:9">
      <c r="B103" s="2"/>
      <c r="C103" s="2"/>
      <c r="D103" s="2"/>
      <c r="I103" s="2"/>
    </row>
    <row r="104" spans="1:9">
      <c r="B104" s="2"/>
      <c r="C104" s="2"/>
      <c r="D104" s="2"/>
      <c r="I104" s="2"/>
    </row>
    <row r="105" spans="1:9">
      <c r="B105" s="2"/>
      <c r="C105" s="2"/>
      <c r="D105" s="2"/>
      <c r="I105" s="2"/>
    </row>
    <row r="106" spans="1:9">
      <c r="A106" s="190" t="s">
        <v>417</v>
      </c>
      <c r="B106" s="190"/>
      <c r="C106" s="190"/>
      <c r="D106" s="190"/>
      <c r="E106" s="190"/>
      <c r="F106" s="190"/>
      <c r="G106" s="190"/>
      <c r="H106" s="190"/>
      <c r="I106" s="190"/>
    </row>
    <row r="107" spans="1:9" ht="18.75">
      <c r="A107" s="191" t="s">
        <v>275</v>
      </c>
      <c r="B107" s="191"/>
      <c r="C107" s="191"/>
      <c r="D107" s="191"/>
      <c r="E107" s="191"/>
      <c r="F107" s="191"/>
      <c r="G107" s="191"/>
      <c r="H107" s="191"/>
      <c r="I107" s="191"/>
    </row>
    <row r="108" spans="1:9" ht="15.75">
      <c r="A108" s="192" t="s">
        <v>418</v>
      </c>
      <c r="B108" s="192"/>
      <c r="C108" s="192"/>
      <c r="D108" s="192"/>
      <c r="E108" s="192"/>
      <c r="F108" s="192"/>
      <c r="G108" s="192"/>
      <c r="H108" s="192"/>
      <c r="I108" s="192"/>
    </row>
    <row r="109" spans="1:9" ht="15.75">
      <c r="A109" s="193" t="s">
        <v>276</v>
      </c>
      <c r="B109" s="193"/>
      <c r="C109" s="193"/>
      <c r="D109" s="193"/>
      <c r="E109" s="193"/>
      <c r="F109" s="193"/>
      <c r="G109" s="193"/>
      <c r="H109" s="193"/>
      <c r="I109" s="193"/>
    </row>
    <row r="110" spans="1:9" ht="38.25">
      <c r="A110" s="7" t="s">
        <v>419</v>
      </c>
      <c r="B110" s="7" t="s">
        <v>420</v>
      </c>
      <c r="C110" s="7" t="s">
        <v>421</v>
      </c>
      <c r="D110" s="27" t="s">
        <v>422</v>
      </c>
      <c r="E110" s="28" t="s">
        <v>423</v>
      </c>
      <c r="F110" s="194" t="s">
        <v>277</v>
      </c>
      <c r="G110" s="195"/>
      <c r="H110" s="29" t="s">
        <v>278</v>
      </c>
      <c r="I110" s="6" t="s">
        <v>279</v>
      </c>
    </row>
    <row r="111" spans="1:9">
      <c r="A111" s="16">
        <v>1</v>
      </c>
      <c r="B111" s="146">
        <v>45201</v>
      </c>
      <c r="C111" s="146">
        <v>45201</v>
      </c>
      <c r="D111" s="66" t="s">
        <v>424</v>
      </c>
      <c r="E111" s="15" t="s">
        <v>425</v>
      </c>
      <c r="F111" s="16">
        <v>526</v>
      </c>
      <c r="G111" s="16" t="s">
        <v>14</v>
      </c>
      <c r="H111" s="147">
        <v>2483.9</v>
      </c>
      <c r="I111" s="148">
        <f t="shared" ref="I111:I133" si="7">F111*H111</f>
        <v>1306531.3999999999</v>
      </c>
    </row>
    <row r="112" spans="1:9" s="131" customFormat="1">
      <c r="A112" s="16">
        <v>2</v>
      </c>
      <c r="B112" s="146">
        <v>45648</v>
      </c>
      <c r="C112" s="146">
        <v>45648</v>
      </c>
      <c r="D112" s="66" t="s">
        <v>21</v>
      </c>
      <c r="E112" s="15" t="s">
        <v>426</v>
      </c>
      <c r="F112" s="16">
        <v>20</v>
      </c>
      <c r="G112" s="16" t="s">
        <v>14</v>
      </c>
      <c r="H112" s="147">
        <v>4200</v>
      </c>
      <c r="I112" s="148">
        <f t="shared" si="7"/>
        <v>84000</v>
      </c>
    </row>
    <row r="113" spans="1:9">
      <c r="A113" s="16">
        <v>3</v>
      </c>
      <c r="B113" s="146">
        <v>45477</v>
      </c>
      <c r="C113" s="146">
        <v>45477</v>
      </c>
      <c r="D113" s="66" t="s">
        <v>27</v>
      </c>
      <c r="E113" s="15" t="s">
        <v>427</v>
      </c>
      <c r="F113" s="16">
        <v>262</v>
      </c>
      <c r="G113" s="16" t="s">
        <v>14</v>
      </c>
      <c r="H113" s="147">
        <v>2690</v>
      </c>
      <c r="I113" s="148">
        <f t="shared" si="7"/>
        <v>704780</v>
      </c>
    </row>
    <row r="114" spans="1:9" s="131" customFormat="1">
      <c r="A114" s="16">
        <v>4</v>
      </c>
      <c r="B114" s="146">
        <v>45384</v>
      </c>
      <c r="C114" s="146">
        <v>45384</v>
      </c>
      <c r="D114" s="66" t="s">
        <v>428</v>
      </c>
      <c r="E114" s="15" t="s">
        <v>429</v>
      </c>
      <c r="F114" s="16">
        <v>133</v>
      </c>
      <c r="G114" s="16" t="s">
        <v>14</v>
      </c>
      <c r="H114" s="147">
        <f>4140.5+745.29</f>
        <v>4885.79</v>
      </c>
      <c r="I114" s="148">
        <f t="shared" si="7"/>
        <v>649810.06999999995</v>
      </c>
    </row>
    <row r="115" spans="1:9" s="131" customFormat="1">
      <c r="A115" s="16">
        <v>5</v>
      </c>
      <c r="B115" s="146">
        <v>45422</v>
      </c>
      <c r="C115" s="146">
        <v>45422</v>
      </c>
      <c r="D115" s="66" t="s">
        <v>430</v>
      </c>
      <c r="E115" s="15" t="s">
        <v>431</v>
      </c>
      <c r="F115" s="16">
        <v>984</v>
      </c>
      <c r="G115" s="16" t="s">
        <v>14</v>
      </c>
      <c r="H115" s="147">
        <v>988.25</v>
      </c>
      <c r="I115" s="148">
        <f t="shared" si="7"/>
        <v>972438</v>
      </c>
    </row>
    <row r="116" spans="1:9" s="131" customFormat="1">
      <c r="A116" s="16">
        <v>6</v>
      </c>
      <c r="B116" s="146">
        <v>45422</v>
      </c>
      <c r="C116" s="146">
        <v>45422</v>
      </c>
      <c r="D116" s="66" t="s">
        <v>432</v>
      </c>
      <c r="E116" s="15" t="s">
        <v>433</v>
      </c>
      <c r="F116" s="16">
        <v>1125</v>
      </c>
      <c r="G116" s="16" t="s">
        <v>14</v>
      </c>
      <c r="H116" s="147">
        <v>1319.83</v>
      </c>
      <c r="I116" s="148">
        <f t="shared" si="7"/>
        <v>1484808.75</v>
      </c>
    </row>
    <row r="117" spans="1:9">
      <c r="A117" s="16">
        <v>7</v>
      </c>
      <c r="B117" s="146">
        <v>45641</v>
      </c>
      <c r="C117" s="146">
        <v>45641</v>
      </c>
      <c r="D117" s="66" t="s">
        <v>434</v>
      </c>
      <c r="E117" s="15" t="s">
        <v>435</v>
      </c>
      <c r="F117" s="16">
        <v>379</v>
      </c>
      <c r="G117" s="16" t="s">
        <v>14</v>
      </c>
      <c r="H117" s="147">
        <v>4168</v>
      </c>
      <c r="I117" s="148">
        <f t="shared" si="7"/>
        <v>1579672</v>
      </c>
    </row>
    <row r="118" spans="1:9">
      <c r="A118" s="16">
        <v>8</v>
      </c>
      <c r="B118" s="146">
        <v>45240</v>
      </c>
      <c r="C118" s="146">
        <v>45240</v>
      </c>
      <c r="D118" s="66" t="s">
        <v>436</v>
      </c>
      <c r="E118" s="15" t="s">
        <v>437</v>
      </c>
      <c r="F118" s="16">
        <v>35</v>
      </c>
      <c r="G118" s="16" t="s">
        <v>14</v>
      </c>
      <c r="H118" s="147">
        <v>193.52</v>
      </c>
      <c r="I118" s="148">
        <f t="shared" si="7"/>
        <v>6773.2</v>
      </c>
    </row>
    <row r="119" spans="1:9">
      <c r="A119" s="16">
        <v>9</v>
      </c>
      <c r="B119" s="146">
        <v>45457</v>
      </c>
      <c r="C119" s="146">
        <v>45457</v>
      </c>
      <c r="D119" s="66" t="s">
        <v>172</v>
      </c>
      <c r="E119" s="15" t="s">
        <v>438</v>
      </c>
      <c r="F119" s="16">
        <v>284</v>
      </c>
      <c r="G119" s="16" t="s">
        <v>14</v>
      </c>
      <c r="H119" s="147">
        <v>4454.5</v>
      </c>
      <c r="I119" s="148">
        <f t="shared" si="7"/>
        <v>1265078</v>
      </c>
    </row>
    <row r="120" spans="1:9" s="131" customFormat="1">
      <c r="A120" s="16">
        <v>10</v>
      </c>
      <c r="B120" s="146">
        <v>45742</v>
      </c>
      <c r="C120" s="146">
        <v>45742</v>
      </c>
      <c r="D120" s="66" t="s">
        <v>174</v>
      </c>
      <c r="E120" s="15" t="s">
        <v>439</v>
      </c>
      <c r="F120" s="16">
        <v>853</v>
      </c>
      <c r="G120" s="16" t="s">
        <v>14</v>
      </c>
      <c r="H120" s="147">
        <v>1132.8</v>
      </c>
      <c r="I120" s="148">
        <f t="shared" si="7"/>
        <v>966278.4</v>
      </c>
    </row>
    <row r="121" spans="1:9">
      <c r="A121" s="16">
        <v>11</v>
      </c>
      <c r="B121" s="146">
        <v>45742</v>
      </c>
      <c r="C121" s="146">
        <v>45742</v>
      </c>
      <c r="D121" s="66" t="s">
        <v>182</v>
      </c>
      <c r="E121" s="15" t="s">
        <v>440</v>
      </c>
      <c r="F121" s="16">
        <v>614</v>
      </c>
      <c r="G121" s="16" t="s">
        <v>14</v>
      </c>
      <c r="H121" s="147">
        <v>1758.2</v>
      </c>
      <c r="I121" s="148">
        <f t="shared" si="7"/>
        <v>1079534.8</v>
      </c>
    </row>
    <row r="122" spans="1:9">
      <c r="A122" s="16">
        <v>12</v>
      </c>
      <c r="B122" s="146">
        <v>45490</v>
      </c>
      <c r="C122" s="146">
        <v>45490</v>
      </c>
      <c r="D122" s="66" t="s">
        <v>441</v>
      </c>
      <c r="E122" s="15" t="s">
        <v>442</v>
      </c>
      <c r="F122" s="16">
        <v>320</v>
      </c>
      <c r="G122" s="16" t="s">
        <v>14</v>
      </c>
      <c r="H122" s="147">
        <v>4065.1</v>
      </c>
      <c r="I122" s="148">
        <f t="shared" si="7"/>
        <v>1300832</v>
      </c>
    </row>
    <row r="123" spans="1:9" s="131" customFormat="1">
      <c r="A123" s="16">
        <v>13</v>
      </c>
      <c r="B123" s="146">
        <v>45516</v>
      </c>
      <c r="C123" s="146">
        <v>45516</v>
      </c>
      <c r="D123" s="66" t="s">
        <v>443</v>
      </c>
      <c r="E123" s="15" t="s">
        <v>444</v>
      </c>
      <c r="F123" s="16">
        <v>130</v>
      </c>
      <c r="G123" s="16" t="s">
        <v>14</v>
      </c>
      <c r="H123" s="147">
        <v>2780.5</v>
      </c>
      <c r="I123" s="148">
        <f t="shared" ref="I123:I129" si="8">F123*H123</f>
        <v>361465</v>
      </c>
    </row>
    <row r="124" spans="1:9">
      <c r="A124" s="16">
        <v>14</v>
      </c>
      <c r="B124" s="146">
        <v>44714</v>
      </c>
      <c r="C124" s="146">
        <v>44714</v>
      </c>
      <c r="D124" s="66" t="s">
        <v>445</v>
      </c>
      <c r="E124" s="15" t="s">
        <v>446</v>
      </c>
      <c r="F124" s="16">
        <v>400</v>
      </c>
      <c r="G124" s="16" t="s">
        <v>14</v>
      </c>
      <c r="H124" s="147">
        <v>1185.9000000000001</v>
      </c>
      <c r="I124" s="148">
        <f t="shared" si="8"/>
        <v>474360</v>
      </c>
    </row>
    <row r="125" spans="1:9" s="131" customFormat="1">
      <c r="A125" s="16">
        <v>15</v>
      </c>
      <c r="B125" s="146">
        <v>45538</v>
      </c>
      <c r="C125" s="146">
        <v>45538</v>
      </c>
      <c r="D125" s="66" t="s">
        <v>447</v>
      </c>
      <c r="E125" s="15" t="s">
        <v>448</v>
      </c>
      <c r="F125" s="16">
        <v>436</v>
      </c>
      <c r="G125" s="16" t="s">
        <v>14</v>
      </c>
      <c r="H125" s="147">
        <v>413</v>
      </c>
      <c r="I125" s="148">
        <f t="shared" si="8"/>
        <v>180068</v>
      </c>
    </row>
    <row r="126" spans="1:9">
      <c r="A126" s="16">
        <v>16</v>
      </c>
      <c r="B126" s="146">
        <v>45288</v>
      </c>
      <c r="C126" s="146">
        <v>45288</v>
      </c>
      <c r="D126" s="66" t="s">
        <v>449</v>
      </c>
      <c r="E126" s="15" t="s">
        <v>450</v>
      </c>
      <c r="F126" s="16">
        <v>711</v>
      </c>
      <c r="G126" s="16" t="s">
        <v>14</v>
      </c>
      <c r="H126" s="147">
        <v>812.9</v>
      </c>
      <c r="I126" s="148">
        <f t="shared" si="8"/>
        <v>577971.9</v>
      </c>
    </row>
    <row r="127" spans="1:9">
      <c r="A127" s="16">
        <v>17</v>
      </c>
      <c r="B127" s="146">
        <v>44271</v>
      </c>
      <c r="C127" s="146">
        <v>44271</v>
      </c>
      <c r="D127" s="66" t="s">
        <v>451</v>
      </c>
      <c r="E127" s="15" t="s">
        <v>452</v>
      </c>
      <c r="F127" s="16">
        <v>10</v>
      </c>
      <c r="G127" s="16" t="s">
        <v>14</v>
      </c>
      <c r="H127" s="147">
        <v>28143</v>
      </c>
      <c r="I127" s="148">
        <f t="shared" si="8"/>
        <v>281430</v>
      </c>
    </row>
    <row r="128" spans="1:9">
      <c r="A128" s="16">
        <v>18</v>
      </c>
      <c r="B128" s="146">
        <v>45573</v>
      </c>
      <c r="C128" s="146">
        <v>45573</v>
      </c>
      <c r="D128" s="66" t="s">
        <v>453</v>
      </c>
      <c r="E128" s="15" t="s">
        <v>454</v>
      </c>
      <c r="F128" s="16">
        <v>300</v>
      </c>
      <c r="G128" s="16" t="s">
        <v>14</v>
      </c>
      <c r="H128" s="147">
        <v>4366</v>
      </c>
      <c r="I128" s="148">
        <f t="shared" si="8"/>
        <v>1309800</v>
      </c>
    </row>
    <row r="129" spans="1:9">
      <c r="A129" s="16">
        <v>19</v>
      </c>
      <c r="B129" s="146">
        <v>45287</v>
      </c>
      <c r="C129" s="146">
        <v>45288</v>
      </c>
      <c r="D129" s="66" t="s">
        <v>455</v>
      </c>
      <c r="E129" s="15" t="s">
        <v>456</v>
      </c>
      <c r="F129" s="16">
        <v>32</v>
      </c>
      <c r="G129" s="16" t="s">
        <v>14</v>
      </c>
      <c r="H129" s="147">
        <v>4439.9977973568002</v>
      </c>
      <c r="I129" s="148">
        <f t="shared" si="8"/>
        <v>142079.92951541801</v>
      </c>
    </row>
    <row r="130" spans="1:9" s="131" customFormat="1">
      <c r="A130" s="16">
        <v>20</v>
      </c>
      <c r="B130" s="146">
        <v>45422</v>
      </c>
      <c r="C130" s="146">
        <v>45422</v>
      </c>
      <c r="D130" s="66" t="s">
        <v>457</v>
      </c>
      <c r="E130" s="15" t="s">
        <v>458</v>
      </c>
      <c r="F130" s="16">
        <v>111</v>
      </c>
      <c r="G130" s="16" t="s">
        <v>14</v>
      </c>
      <c r="H130" s="147">
        <v>720.51</v>
      </c>
      <c r="I130" s="148">
        <f t="shared" si="7"/>
        <v>79976.61</v>
      </c>
    </row>
    <row r="131" spans="1:9">
      <c r="A131" s="16">
        <v>21</v>
      </c>
      <c r="B131" s="146">
        <v>44271</v>
      </c>
      <c r="C131" s="146">
        <v>44271</v>
      </c>
      <c r="D131" s="66" t="s">
        <v>459</v>
      </c>
      <c r="E131" s="15" t="s">
        <v>460</v>
      </c>
      <c r="F131" s="16">
        <v>425</v>
      </c>
      <c r="G131" s="16" t="s">
        <v>14</v>
      </c>
      <c r="H131" s="147">
        <v>1416</v>
      </c>
      <c r="I131" s="148">
        <f t="shared" si="7"/>
        <v>601800</v>
      </c>
    </row>
    <row r="132" spans="1:9">
      <c r="A132" s="16">
        <v>22</v>
      </c>
      <c r="B132" s="146">
        <v>45553</v>
      </c>
      <c r="C132" s="146">
        <v>45553</v>
      </c>
      <c r="D132" s="66" t="s">
        <v>461</v>
      </c>
      <c r="E132" s="15" t="s">
        <v>462</v>
      </c>
      <c r="F132" s="16">
        <v>324</v>
      </c>
      <c r="G132" s="16" t="s">
        <v>14</v>
      </c>
      <c r="H132" s="147">
        <v>413</v>
      </c>
      <c r="I132" s="148">
        <f t="shared" si="7"/>
        <v>133812</v>
      </c>
    </row>
    <row r="133" spans="1:9">
      <c r="A133" s="16">
        <v>23</v>
      </c>
      <c r="B133" s="146">
        <v>45553</v>
      </c>
      <c r="C133" s="146">
        <v>45553</v>
      </c>
      <c r="D133" s="66" t="s">
        <v>463</v>
      </c>
      <c r="E133" s="15" t="s">
        <v>464</v>
      </c>
      <c r="F133" s="16">
        <v>276</v>
      </c>
      <c r="G133" s="16" t="s">
        <v>14</v>
      </c>
      <c r="H133" s="147">
        <v>472</v>
      </c>
      <c r="I133" s="148">
        <f t="shared" si="7"/>
        <v>130272</v>
      </c>
    </row>
    <row r="134" spans="1:9" s="131" customFormat="1">
      <c r="A134" s="16">
        <v>24</v>
      </c>
      <c r="B134" s="146">
        <v>44736</v>
      </c>
      <c r="C134" s="146">
        <v>44736</v>
      </c>
      <c r="D134" s="66" t="s">
        <v>465</v>
      </c>
      <c r="E134" s="15" t="s">
        <v>466</v>
      </c>
      <c r="F134" s="16">
        <v>20</v>
      </c>
      <c r="G134" s="16" t="s">
        <v>467</v>
      </c>
      <c r="H134" s="147">
        <v>5654.2797975100002</v>
      </c>
      <c r="I134" s="148">
        <f>+F134*H134</f>
        <v>113085.5959502</v>
      </c>
    </row>
    <row r="135" spans="1:9">
      <c r="A135" s="16">
        <v>25</v>
      </c>
      <c r="B135" s="146">
        <v>45548</v>
      </c>
      <c r="C135" s="146">
        <v>45548</v>
      </c>
      <c r="D135" s="66" t="s">
        <v>468</v>
      </c>
      <c r="E135" s="15" t="s">
        <v>469</v>
      </c>
      <c r="F135" s="16">
        <v>126</v>
      </c>
      <c r="G135" s="16" t="s">
        <v>14</v>
      </c>
      <c r="H135" s="147">
        <v>241.9</v>
      </c>
      <c r="I135" s="148">
        <f t="shared" ref="I135:I136" si="9">F135*H135</f>
        <v>30479.4</v>
      </c>
    </row>
    <row r="136" spans="1:9" s="131" customFormat="1">
      <c r="A136" s="16">
        <v>26</v>
      </c>
      <c r="B136" s="146">
        <v>45610</v>
      </c>
      <c r="C136" s="146">
        <v>45610</v>
      </c>
      <c r="D136" s="66" t="s">
        <v>470</v>
      </c>
      <c r="E136" s="15" t="s">
        <v>471</v>
      </c>
      <c r="F136" s="16">
        <v>178</v>
      </c>
      <c r="G136" s="16" t="s">
        <v>14</v>
      </c>
      <c r="H136" s="147">
        <f>4140.5+745.29</f>
        <v>4885.79</v>
      </c>
      <c r="I136" s="148">
        <f t="shared" si="9"/>
        <v>869670.62</v>
      </c>
    </row>
    <row r="137" spans="1:9">
      <c r="A137" s="24"/>
      <c r="B137" s="5"/>
      <c r="C137" s="5"/>
      <c r="D137" s="5"/>
      <c r="E137" s="24"/>
      <c r="F137" s="5"/>
      <c r="G137" s="24"/>
      <c r="H137" s="149" t="s">
        <v>269</v>
      </c>
      <c r="I137" s="129">
        <f>SUM(I111:I136)</f>
        <v>16686807.675465601</v>
      </c>
    </row>
    <row r="138" spans="1:9">
      <c r="A138" s="24"/>
      <c r="B138" s="5"/>
      <c r="C138" s="5"/>
      <c r="D138" s="5"/>
      <c r="E138" s="24"/>
      <c r="F138" s="5"/>
      <c r="G138" s="24"/>
      <c r="H138" s="150"/>
      <c r="I138" s="55"/>
    </row>
    <row r="139" spans="1:9">
      <c r="A139" s="24"/>
      <c r="B139" s="5"/>
      <c r="C139" s="5"/>
      <c r="D139" s="5"/>
      <c r="E139" s="24"/>
      <c r="F139" s="5"/>
      <c r="G139" s="24"/>
      <c r="H139" s="150"/>
      <c r="I139" s="55"/>
    </row>
    <row r="140" spans="1:9">
      <c r="B140" s="2"/>
      <c r="C140" s="2"/>
      <c r="D140" s="2"/>
      <c r="I140" s="2"/>
    </row>
    <row r="141" spans="1:9" ht="15.75">
      <c r="A141" s="196" t="s">
        <v>414</v>
      </c>
      <c r="B141" s="196"/>
      <c r="C141" s="196"/>
      <c r="D141" s="196"/>
      <c r="E141" s="196"/>
      <c r="F141" s="196"/>
      <c r="G141" s="196"/>
      <c r="H141" s="196"/>
      <c r="I141" s="196"/>
    </row>
    <row r="142" spans="1:9">
      <c r="A142" s="197" t="s">
        <v>415</v>
      </c>
      <c r="B142" s="197"/>
      <c r="C142" s="197"/>
      <c r="D142" s="197"/>
      <c r="E142" s="197"/>
      <c r="F142" s="197"/>
      <c r="G142" s="197"/>
      <c r="H142" s="197"/>
      <c r="I142" s="197"/>
    </row>
    <row r="143" spans="1:9">
      <c r="A143" s="198" t="s">
        <v>416</v>
      </c>
      <c r="B143" s="198"/>
      <c r="C143" s="198"/>
      <c r="D143" s="198"/>
      <c r="E143" s="198"/>
      <c r="F143" s="198"/>
      <c r="G143" s="198"/>
      <c r="H143" s="198"/>
      <c r="I143" s="198"/>
    </row>
    <row r="144" spans="1:9">
      <c r="A144" s="200"/>
      <c r="B144" s="200"/>
      <c r="C144" s="200"/>
      <c r="D144" s="200"/>
      <c r="E144" s="200"/>
      <c r="F144" s="200"/>
      <c r="G144" s="200"/>
      <c r="H144" s="200"/>
      <c r="I144" s="200"/>
    </row>
    <row r="146" spans="1:9">
      <c r="A146" s="2" t="s">
        <v>472</v>
      </c>
    </row>
    <row r="148" spans="1:9">
      <c r="B148" s="2"/>
      <c r="C148" s="2"/>
      <c r="D148" s="2"/>
      <c r="I148" s="2"/>
    </row>
    <row r="149" spans="1:9">
      <c r="B149" s="2"/>
      <c r="C149" s="2"/>
      <c r="D149" s="2"/>
      <c r="I149" s="2"/>
    </row>
    <row r="150" spans="1:9">
      <c r="B150" s="2"/>
      <c r="C150" s="2"/>
      <c r="D150" s="2"/>
      <c r="I150" s="2"/>
    </row>
    <row r="151" spans="1:9">
      <c r="B151" s="2"/>
      <c r="C151" s="2"/>
      <c r="D151" s="2"/>
      <c r="I151" s="2"/>
    </row>
    <row r="152" spans="1:9">
      <c r="B152" s="2"/>
      <c r="C152" s="2"/>
      <c r="D152" s="2"/>
      <c r="I152" s="2"/>
    </row>
    <row r="153" spans="1:9">
      <c r="B153" s="2"/>
      <c r="C153" s="2"/>
      <c r="D153" s="2"/>
      <c r="I153" s="2"/>
    </row>
    <row r="154" spans="1:9">
      <c r="A154" s="201"/>
      <c r="B154" s="201"/>
      <c r="C154" s="201"/>
      <c r="D154" s="201"/>
      <c r="E154" s="201"/>
      <c r="F154" s="201"/>
      <c r="G154" s="201"/>
      <c r="H154" s="201"/>
      <c r="I154" s="201"/>
    </row>
    <row r="155" spans="1:9" ht="18.75">
      <c r="A155" s="191" t="s">
        <v>275</v>
      </c>
      <c r="B155" s="191"/>
      <c r="C155" s="191"/>
      <c r="D155" s="191"/>
      <c r="E155" s="191"/>
      <c r="F155" s="191"/>
      <c r="G155" s="191"/>
      <c r="H155" s="191"/>
      <c r="I155" s="191"/>
    </row>
    <row r="156" spans="1:9" ht="15.75">
      <c r="A156" s="192" t="s">
        <v>473</v>
      </c>
      <c r="B156" s="192"/>
      <c r="C156" s="192"/>
      <c r="D156" s="192"/>
      <c r="E156" s="192"/>
      <c r="F156" s="192"/>
      <c r="G156" s="192"/>
      <c r="H156" s="192"/>
      <c r="I156" s="192"/>
    </row>
    <row r="157" spans="1:9" ht="15.75">
      <c r="A157" s="193" t="s">
        <v>276</v>
      </c>
      <c r="B157" s="193"/>
      <c r="C157" s="193"/>
      <c r="D157" s="193"/>
      <c r="E157" s="193"/>
      <c r="F157" s="193"/>
      <c r="G157" s="193"/>
      <c r="H157" s="193"/>
      <c r="I157" s="193"/>
    </row>
    <row r="158" spans="1:9" ht="38.25">
      <c r="A158" s="6" t="s">
        <v>4</v>
      </c>
      <c r="B158" s="7" t="s">
        <v>474</v>
      </c>
      <c r="C158" s="7" t="s">
        <v>421</v>
      </c>
      <c r="D158" s="27" t="s">
        <v>422</v>
      </c>
      <c r="E158" s="28" t="s">
        <v>475</v>
      </c>
      <c r="F158" s="194" t="s">
        <v>277</v>
      </c>
      <c r="G158" s="195"/>
      <c r="H158" s="29" t="s">
        <v>278</v>
      </c>
      <c r="I158" s="6" t="s">
        <v>279</v>
      </c>
    </row>
    <row r="159" spans="1:9" ht="15.75">
      <c r="A159" s="14">
        <v>1</v>
      </c>
      <c r="B159" s="151">
        <v>45621</v>
      </c>
      <c r="C159" s="151">
        <v>45621</v>
      </c>
      <c r="D159" s="152" t="s">
        <v>476</v>
      </c>
      <c r="E159" s="153" t="s">
        <v>477</v>
      </c>
      <c r="F159" s="13">
        <v>130</v>
      </c>
      <c r="G159" s="14" t="s">
        <v>14</v>
      </c>
      <c r="H159" s="154">
        <v>17.7</v>
      </c>
      <c r="I159" s="156">
        <f>F159*H159</f>
        <v>2301</v>
      </c>
    </row>
    <row r="160" spans="1:9" ht="15.75">
      <c r="A160" s="14">
        <v>2</v>
      </c>
      <c r="B160" s="151">
        <v>45621</v>
      </c>
      <c r="C160" s="151">
        <v>45621</v>
      </c>
      <c r="D160" s="152" t="s">
        <v>478</v>
      </c>
      <c r="E160" s="153" t="s">
        <v>479</v>
      </c>
      <c r="F160" s="14">
        <v>60</v>
      </c>
      <c r="G160" s="14" t="s">
        <v>14</v>
      </c>
      <c r="H160" s="155">
        <v>151.04</v>
      </c>
      <c r="I160" s="156">
        <f t="shared" ref="I160:I179" si="10">F160*H160</f>
        <v>9062.4</v>
      </c>
    </row>
    <row r="161" spans="1:9" ht="15.75">
      <c r="A161" s="14">
        <v>3</v>
      </c>
      <c r="B161" s="151">
        <v>45287</v>
      </c>
      <c r="C161" s="151">
        <v>45287</v>
      </c>
      <c r="D161" s="152" t="s">
        <v>480</v>
      </c>
      <c r="E161" s="153" t="s">
        <v>481</v>
      </c>
      <c r="F161" s="14">
        <v>2</v>
      </c>
      <c r="G161" s="14" t="s">
        <v>14</v>
      </c>
      <c r="H161" s="155">
        <v>118</v>
      </c>
      <c r="I161" s="156">
        <f t="shared" si="10"/>
        <v>236</v>
      </c>
    </row>
    <row r="162" spans="1:9" ht="15.75">
      <c r="A162" s="14">
        <v>4</v>
      </c>
      <c r="B162" s="151">
        <v>45287</v>
      </c>
      <c r="C162" s="151">
        <v>45287</v>
      </c>
      <c r="D162" s="152" t="s">
        <v>482</v>
      </c>
      <c r="E162" s="153" t="s">
        <v>483</v>
      </c>
      <c r="F162" s="14">
        <v>20</v>
      </c>
      <c r="G162" s="14" t="s">
        <v>14</v>
      </c>
      <c r="H162" s="156">
        <v>407.1</v>
      </c>
      <c r="I162" s="156">
        <f t="shared" si="10"/>
        <v>8142</v>
      </c>
    </row>
    <row r="163" spans="1:9" ht="15.75">
      <c r="A163" s="14">
        <v>5</v>
      </c>
      <c r="B163" s="151">
        <v>45420</v>
      </c>
      <c r="C163" s="151">
        <v>45420</v>
      </c>
      <c r="D163" s="152" t="s">
        <v>484</v>
      </c>
      <c r="E163" s="153" t="s">
        <v>485</v>
      </c>
      <c r="F163" s="13">
        <v>64</v>
      </c>
      <c r="G163" s="14" t="s">
        <v>14</v>
      </c>
      <c r="H163" s="154">
        <v>82.6</v>
      </c>
      <c r="I163" s="156">
        <f t="shared" si="10"/>
        <v>5286.4</v>
      </c>
    </row>
    <row r="164" spans="1:9" ht="15.75">
      <c r="A164" s="14"/>
      <c r="B164" s="151">
        <v>45420</v>
      </c>
      <c r="C164" s="151">
        <v>45420</v>
      </c>
      <c r="D164" s="152" t="s">
        <v>486</v>
      </c>
      <c r="E164" s="153" t="s">
        <v>487</v>
      </c>
      <c r="F164" s="13">
        <v>16</v>
      </c>
      <c r="G164" s="14" t="s">
        <v>14</v>
      </c>
      <c r="H164" s="154">
        <v>640</v>
      </c>
      <c r="I164" s="156">
        <f t="shared" si="10"/>
        <v>10240</v>
      </c>
    </row>
    <row r="165" spans="1:9" ht="15.75">
      <c r="A165" s="14">
        <v>6</v>
      </c>
      <c r="B165" s="151">
        <v>45621</v>
      </c>
      <c r="C165" s="151">
        <v>45621</v>
      </c>
      <c r="D165" s="152" t="s">
        <v>488</v>
      </c>
      <c r="E165" s="153" t="s">
        <v>489</v>
      </c>
      <c r="F165" s="14">
        <v>57</v>
      </c>
      <c r="G165" s="14" t="s">
        <v>490</v>
      </c>
      <c r="H165" s="155">
        <v>381.73</v>
      </c>
      <c r="I165" s="156">
        <f t="shared" si="10"/>
        <v>21758.61</v>
      </c>
    </row>
    <row r="166" spans="1:9" ht="15.75">
      <c r="A166" s="14">
        <v>7</v>
      </c>
      <c r="B166" s="151">
        <v>45621</v>
      </c>
      <c r="C166" s="151">
        <v>45621</v>
      </c>
      <c r="D166" s="152" t="s">
        <v>491</v>
      </c>
      <c r="E166" s="157" t="s">
        <v>492</v>
      </c>
      <c r="F166" s="13">
        <v>23</v>
      </c>
      <c r="G166" s="14" t="s">
        <v>14</v>
      </c>
      <c r="H166" s="154">
        <v>944</v>
      </c>
      <c r="I166" s="156">
        <f t="shared" si="10"/>
        <v>21712</v>
      </c>
    </row>
    <row r="167" spans="1:9" ht="15.75">
      <c r="A167" s="14">
        <v>8</v>
      </c>
      <c r="B167" s="151">
        <v>44784</v>
      </c>
      <c r="C167" s="151">
        <v>44784</v>
      </c>
      <c r="D167" s="152" t="s">
        <v>493</v>
      </c>
      <c r="E167" s="157" t="s">
        <v>494</v>
      </c>
      <c r="F167" s="13">
        <v>13</v>
      </c>
      <c r="G167" s="14" t="s">
        <v>14</v>
      </c>
      <c r="H167" s="154">
        <v>2195</v>
      </c>
      <c r="I167" s="156">
        <f t="shared" si="10"/>
        <v>28535</v>
      </c>
    </row>
    <row r="168" spans="1:9" ht="15.75">
      <c r="A168" s="14">
        <v>9</v>
      </c>
      <c r="B168" s="151">
        <v>45621</v>
      </c>
      <c r="C168" s="151">
        <v>45621</v>
      </c>
      <c r="D168" s="152" t="s">
        <v>495</v>
      </c>
      <c r="E168" s="157" t="s">
        <v>496</v>
      </c>
      <c r="F168" s="13">
        <v>24</v>
      </c>
      <c r="G168" s="14" t="s">
        <v>14</v>
      </c>
      <c r="H168" s="154">
        <v>88.5</v>
      </c>
      <c r="I168" s="156">
        <f t="shared" si="10"/>
        <v>2124</v>
      </c>
    </row>
    <row r="169" spans="1:9" ht="15.75">
      <c r="A169" s="14">
        <v>10</v>
      </c>
      <c r="B169" s="151">
        <v>45420</v>
      </c>
      <c r="C169" s="151">
        <v>45420</v>
      </c>
      <c r="D169" s="152" t="s">
        <v>497</v>
      </c>
      <c r="E169" s="153" t="s">
        <v>498</v>
      </c>
      <c r="F169" s="13">
        <v>15</v>
      </c>
      <c r="G169" s="14" t="s">
        <v>14</v>
      </c>
      <c r="H169" s="154">
        <v>129.80000000000001</v>
      </c>
      <c r="I169" s="156">
        <f t="shared" si="10"/>
        <v>1947</v>
      </c>
    </row>
    <row r="170" spans="1:9" ht="15.75">
      <c r="A170" s="14">
        <v>11</v>
      </c>
      <c r="B170" s="151">
        <v>45603</v>
      </c>
      <c r="C170" s="151">
        <v>45603</v>
      </c>
      <c r="D170" s="152" t="s">
        <v>499</v>
      </c>
      <c r="E170" s="153" t="s">
        <v>500</v>
      </c>
      <c r="F170" s="14">
        <v>142</v>
      </c>
      <c r="G170" s="14" t="s">
        <v>14</v>
      </c>
      <c r="H170" s="155">
        <v>1285.95</v>
      </c>
      <c r="I170" s="156">
        <f t="shared" si="10"/>
        <v>182604.9</v>
      </c>
    </row>
    <row r="171" spans="1:9" ht="15.75">
      <c r="A171" s="14">
        <v>12</v>
      </c>
      <c r="B171" s="151">
        <v>45603</v>
      </c>
      <c r="C171" s="151">
        <v>45603</v>
      </c>
      <c r="D171" s="152" t="s">
        <v>501</v>
      </c>
      <c r="E171" s="153" t="s">
        <v>502</v>
      </c>
      <c r="F171" s="14">
        <v>10000</v>
      </c>
      <c r="G171" s="14" t="s">
        <v>333</v>
      </c>
      <c r="H171" s="155">
        <v>3.3</v>
      </c>
      <c r="I171" s="156">
        <f t="shared" si="10"/>
        <v>33000</v>
      </c>
    </row>
    <row r="172" spans="1:9" ht="15.75">
      <c r="A172" s="14">
        <v>13</v>
      </c>
      <c r="B172" s="151">
        <v>45603</v>
      </c>
      <c r="C172" s="151">
        <v>45603</v>
      </c>
      <c r="D172" s="152" t="s">
        <v>503</v>
      </c>
      <c r="E172" s="153" t="s">
        <v>504</v>
      </c>
      <c r="F172" s="14">
        <v>2112</v>
      </c>
      <c r="G172" s="14" t="s">
        <v>14</v>
      </c>
      <c r="H172" s="155">
        <v>82.42</v>
      </c>
      <c r="I172" s="156">
        <f t="shared" si="10"/>
        <v>174071.04000000001</v>
      </c>
    </row>
    <row r="173" spans="1:9" ht="15.75">
      <c r="A173" s="14">
        <v>14</v>
      </c>
      <c r="B173" s="151">
        <v>45603</v>
      </c>
      <c r="C173" s="151">
        <v>45603</v>
      </c>
      <c r="D173" s="152" t="s">
        <v>505</v>
      </c>
      <c r="E173" s="153" t="s">
        <v>506</v>
      </c>
      <c r="F173" s="14">
        <v>74</v>
      </c>
      <c r="G173" s="14" t="s">
        <v>507</v>
      </c>
      <c r="H173" s="155">
        <v>1140.51</v>
      </c>
      <c r="I173" s="156">
        <f t="shared" si="10"/>
        <v>84397.74</v>
      </c>
    </row>
    <row r="174" spans="1:9" ht="15.75">
      <c r="A174" s="14">
        <v>15</v>
      </c>
      <c r="B174" s="151">
        <v>45420</v>
      </c>
      <c r="C174" s="151">
        <v>45420</v>
      </c>
      <c r="D174" s="152" t="s">
        <v>508</v>
      </c>
      <c r="E174" s="153" t="s">
        <v>509</v>
      </c>
      <c r="F174" s="14">
        <v>220</v>
      </c>
      <c r="G174" s="14" t="s">
        <v>510</v>
      </c>
      <c r="H174" s="155">
        <v>82.6</v>
      </c>
      <c r="I174" s="156">
        <f t="shared" si="10"/>
        <v>18172</v>
      </c>
    </row>
    <row r="175" spans="1:9" ht="15.75">
      <c r="A175" s="14">
        <v>16</v>
      </c>
      <c r="B175" s="151">
        <v>45621</v>
      </c>
      <c r="C175" s="151">
        <v>45621</v>
      </c>
      <c r="D175" s="152" t="s">
        <v>511</v>
      </c>
      <c r="E175" s="153" t="s">
        <v>512</v>
      </c>
      <c r="F175" s="14">
        <v>24</v>
      </c>
      <c r="G175" s="14" t="s">
        <v>14</v>
      </c>
      <c r="H175" s="155">
        <v>118</v>
      </c>
      <c r="I175" s="156">
        <f t="shared" si="10"/>
        <v>2832</v>
      </c>
    </row>
    <row r="176" spans="1:9" ht="15.75">
      <c r="A176" s="14">
        <v>17</v>
      </c>
      <c r="B176" s="151">
        <v>45420</v>
      </c>
      <c r="C176" s="151">
        <v>45420</v>
      </c>
      <c r="D176" s="152" t="s">
        <v>513</v>
      </c>
      <c r="E176" s="153" t="s">
        <v>514</v>
      </c>
      <c r="F176" s="13">
        <v>33</v>
      </c>
      <c r="G176" s="14" t="s">
        <v>14</v>
      </c>
      <c r="H176" s="154">
        <v>212.4</v>
      </c>
      <c r="I176" s="156">
        <f t="shared" si="10"/>
        <v>7009.2</v>
      </c>
    </row>
    <row r="177" spans="1:9" ht="15.75">
      <c r="A177" s="14">
        <v>18</v>
      </c>
      <c r="B177" s="151">
        <v>45420</v>
      </c>
      <c r="C177" s="151">
        <v>45420</v>
      </c>
      <c r="D177" s="152" t="s">
        <v>515</v>
      </c>
      <c r="E177" s="153" t="s">
        <v>516</v>
      </c>
      <c r="F177" s="13">
        <v>223</v>
      </c>
      <c r="G177" s="14" t="s">
        <v>14</v>
      </c>
      <c r="H177" s="154">
        <v>212.4</v>
      </c>
      <c r="I177" s="156">
        <f t="shared" si="10"/>
        <v>47365.2</v>
      </c>
    </row>
    <row r="178" spans="1:9" ht="15.75">
      <c r="A178" s="14">
        <v>19</v>
      </c>
      <c r="B178" s="151">
        <v>45420</v>
      </c>
      <c r="C178" s="151">
        <v>45420</v>
      </c>
      <c r="D178" s="152" t="s">
        <v>517</v>
      </c>
      <c r="E178" s="153" t="s">
        <v>518</v>
      </c>
      <c r="F178" s="13">
        <v>12</v>
      </c>
      <c r="G178" s="14" t="s">
        <v>14</v>
      </c>
      <c r="H178" s="154">
        <v>177</v>
      </c>
      <c r="I178" s="156">
        <f t="shared" si="10"/>
        <v>2124</v>
      </c>
    </row>
    <row r="179" spans="1:9" ht="15.75">
      <c r="A179" s="14">
        <v>20</v>
      </c>
      <c r="B179" s="151">
        <v>45420</v>
      </c>
      <c r="C179" s="151">
        <v>45420</v>
      </c>
      <c r="D179" s="152" t="s">
        <v>519</v>
      </c>
      <c r="E179" s="153" t="s">
        <v>520</v>
      </c>
      <c r="F179" s="13">
        <v>4</v>
      </c>
      <c r="G179" s="14" t="s">
        <v>14</v>
      </c>
      <c r="H179" s="154">
        <v>354</v>
      </c>
      <c r="I179" s="156">
        <f t="shared" si="10"/>
        <v>1416</v>
      </c>
    </row>
    <row r="180" spans="1:9">
      <c r="A180" s="24"/>
      <c r="B180" s="24"/>
      <c r="C180" s="24"/>
      <c r="D180" s="24"/>
      <c r="E180" s="24"/>
      <c r="F180" s="24"/>
      <c r="G180" s="24"/>
      <c r="H180" s="158" t="s">
        <v>521</v>
      </c>
      <c r="I180" s="129">
        <f>SUM(I159:I179)</f>
        <v>664336.49</v>
      </c>
    </row>
    <row r="181" spans="1:9">
      <c r="A181" s="24"/>
      <c r="B181" s="24"/>
      <c r="C181" s="24"/>
      <c r="D181" s="24"/>
      <c r="E181" s="24"/>
      <c r="F181" s="24"/>
      <c r="G181" s="24"/>
      <c r="H181" s="52"/>
      <c r="I181" s="55"/>
    </row>
    <row r="182" spans="1:9">
      <c r="A182" s="24"/>
      <c r="B182" s="24"/>
      <c r="C182" s="24"/>
      <c r="D182" s="24"/>
      <c r="E182" s="24"/>
      <c r="F182" s="24"/>
      <c r="G182" s="24"/>
      <c r="H182" s="52"/>
      <c r="I182" s="55"/>
    </row>
    <row r="183" spans="1:9">
      <c r="B183" s="2"/>
      <c r="C183" s="2"/>
      <c r="D183" s="2"/>
      <c r="I183" s="2"/>
    </row>
    <row r="184" spans="1:9" ht="15.75">
      <c r="A184" s="196" t="s">
        <v>414</v>
      </c>
      <c r="B184" s="196"/>
      <c r="C184" s="196"/>
      <c r="D184" s="196"/>
      <c r="E184" s="196"/>
      <c r="F184" s="196"/>
      <c r="G184" s="196"/>
      <c r="H184" s="196"/>
      <c r="I184" s="196"/>
    </row>
    <row r="185" spans="1:9">
      <c r="A185" s="197" t="s">
        <v>415</v>
      </c>
      <c r="B185" s="197"/>
      <c r="C185" s="197"/>
      <c r="D185" s="197"/>
      <c r="E185" s="197"/>
      <c r="F185" s="197"/>
      <c r="G185" s="197"/>
      <c r="H185" s="197"/>
      <c r="I185" s="197"/>
    </row>
    <row r="186" spans="1:9">
      <c r="A186" s="198" t="s">
        <v>416</v>
      </c>
      <c r="B186" s="198"/>
      <c r="C186" s="198"/>
      <c r="D186" s="198"/>
      <c r="E186" s="198"/>
      <c r="F186" s="198"/>
      <c r="G186" s="198"/>
      <c r="H186" s="198"/>
      <c r="I186" s="198"/>
    </row>
    <row r="187" spans="1:9">
      <c r="A187" s="200"/>
      <c r="B187" s="200"/>
      <c r="C187" s="200"/>
      <c r="D187" s="200"/>
      <c r="E187" s="200"/>
      <c r="F187" s="200"/>
      <c r="G187" s="200"/>
      <c r="H187" s="200"/>
      <c r="I187" s="200"/>
    </row>
    <row r="189" spans="1:9">
      <c r="A189" s="159"/>
      <c r="B189" s="160"/>
      <c r="C189" s="160"/>
      <c r="D189" s="159"/>
      <c r="E189" s="161"/>
      <c r="F189" s="159"/>
      <c r="G189" s="159"/>
      <c r="H189" s="162"/>
      <c r="I189" s="162"/>
    </row>
    <row r="190" spans="1:9">
      <c r="A190" s="159"/>
      <c r="B190" s="160"/>
      <c r="C190" s="160"/>
      <c r="D190" s="159"/>
      <c r="E190" s="161"/>
      <c r="F190" s="159"/>
      <c r="G190" s="159"/>
      <c r="H190" s="162"/>
      <c r="I190" s="162"/>
    </row>
    <row r="191" spans="1:9">
      <c r="A191" s="159"/>
      <c r="B191" s="160"/>
      <c r="C191" s="160"/>
      <c r="D191" s="159"/>
      <c r="E191" s="161"/>
      <c r="F191" s="159"/>
      <c r="G191" s="159"/>
      <c r="H191" s="162"/>
      <c r="I191" s="162"/>
    </row>
    <row r="192" spans="1:9">
      <c r="A192" s="159"/>
      <c r="B192" s="160"/>
      <c r="C192" s="160"/>
      <c r="D192" s="159"/>
      <c r="E192" s="161"/>
      <c r="F192" s="159"/>
      <c r="G192" s="159"/>
      <c r="H192" s="162"/>
      <c r="I192" s="162"/>
    </row>
    <row r="193" spans="1:9">
      <c r="A193" s="159"/>
      <c r="B193" s="160"/>
      <c r="C193" s="160"/>
      <c r="D193" s="159"/>
      <c r="E193" s="161"/>
      <c r="F193" s="159"/>
      <c r="G193" s="159"/>
      <c r="H193" s="162"/>
      <c r="I193" s="162"/>
    </row>
    <row r="194" spans="1:9">
      <c r="A194" s="159"/>
      <c r="B194" s="160"/>
      <c r="C194" s="160"/>
      <c r="D194" s="159"/>
      <c r="E194" s="161"/>
      <c r="F194" s="159"/>
      <c r="G194" s="159"/>
      <c r="H194" s="162"/>
      <c r="I194" s="162"/>
    </row>
    <row r="195" spans="1:9">
      <c r="A195" s="202" t="s">
        <v>417</v>
      </c>
      <c r="B195" s="202"/>
      <c r="C195" s="202"/>
      <c r="D195" s="202"/>
      <c r="E195" s="202"/>
      <c r="F195" s="202"/>
      <c r="G195" s="202"/>
      <c r="H195" s="202"/>
      <c r="I195" s="202"/>
    </row>
    <row r="196" spans="1:9" ht="18.75">
      <c r="A196" s="191" t="s">
        <v>275</v>
      </c>
      <c r="B196" s="191"/>
      <c r="C196" s="191"/>
      <c r="D196" s="191"/>
      <c r="E196" s="191"/>
      <c r="F196" s="191"/>
      <c r="G196" s="191"/>
      <c r="H196" s="191"/>
      <c r="I196" s="191"/>
    </row>
    <row r="197" spans="1:9">
      <c r="A197" s="203" t="s">
        <v>522</v>
      </c>
      <c r="B197" s="203"/>
      <c r="C197" s="203"/>
      <c r="D197" s="203"/>
      <c r="E197" s="203"/>
      <c r="F197" s="203"/>
      <c r="G197" s="203"/>
      <c r="H197" s="203"/>
      <c r="I197" s="203"/>
    </row>
    <row r="198" spans="1:9">
      <c r="A198" s="204" t="s">
        <v>523</v>
      </c>
      <c r="B198" s="204"/>
      <c r="C198" s="204"/>
      <c r="D198" s="204"/>
      <c r="E198" s="204"/>
      <c r="F198" s="204"/>
      <c r="G198" s="204"/>
      <c r="H198" s="204"/>
      <c r="I198" s="204"/>
    </row>
    <row r="199" spans="1:9" ht="38.25">
      <c r="A199" s="6" t="s">
        <v>419</v>
      </c>
      <c r="B199" s="7" t="s">
        <v>420</v>
      </c>
      <c r="C199" s="7" t="s">
        <v>524</v>
      </c>
      <c r="D199" s="8" t="s">
        <v>422</v>
      </c>
      <c r="E199" s="7" t="s">
        <v>525</v>
      </c>
      <c r="F199" s="194" t="s">
        <v>277</v>
      </c>
      <c r="G199" s="195"/>
      <c r="H199" s="29" t="s">
        <v>278</v>
      </c>
      <c r="I199" s="6" t="s">
        <v>279</v>
      </c>
    </row>
    <row r="200" spans="1:9">
      <c r="A200" s="30">
        <v>1</v>
      </c>
      <c r="B200" s="164">
        <v>45405</v>
      </c>
      <c r="C200" s="164">
        <v>45405</v>
      </c>
      <c r="D200" s="66" t="s">
        <v>526</v>
      </c>
      <c r="E200" s="142" t="s">
        <v>527</v>
      </c>
      <c r="F200" s="165">
        <v>10</v>
      </c>
      <c r="G200" s="16" t="s">
        <v>14</v>
      </c>
      <c r="H200" s="68">
        <v>716.85</v>
      </c>
      <c r="I200" s="166">
        <f t="shared" ref="I200:I333" si="11">F200*H200</f>
        <v>7168.5</v>
      </c>
    </row>
    <row r="201" spans="1:9">
      <c r="A201" s="30">
        <v>2</v>
      </c>
      <c r="B201" s="164">
        <v>45405</v>
      </c>
      <c r="C201" s="164">
        <v>45405</v>
      </c>
      <c r="D201" s="66" t="s">
        <v>528</v>
      </c>
      <c r="E201" s="142" t="s">
        <v>529</v>
      </c>
      <c r="F201" s="165">
        <v>17</v>
      </c>
      <c r="G201" s="16" t="s">
        <v>14</v>
      </c>
      <c r="H201" s="68">
        <v>8072</v>
      </c>
      <c r="I201" s="166">
        <f t="shared" si="11"/>
        <v>137224</v>
      </c>
    </row>
    <row r="202" spans="1:9">
      <c r="A202" s="30">
        <v>3</v>
      </c>
      <c r="B202" s="164">
        <v>45405</v>
      </c>
      <c r="C202" s="164">
        <v>45405</v>
      </c>
      <c r="D202" s="66" t="s">
        <v>530</v>
      </c>
      <c r="E202" s="142" t="s">
        <v>531</v>
      </c>
      <c r="F202" s="165">
        <v>3</v>
      </c>
      <c r="G202" s="16" t="s">
        <v>14</v>
      </c>
      <c r="H202" s="68">
        <v>9204</v>
      </c>
      <c r="I202" s="166">
        <f t="shared" si="11"/>
        <v>27612</v>
      </c>
    </row>
    <row r="203" spans="1:9">
      <c r="A203" s="30">
        <v>4</v>
      </c>
      <c r="B203" s="164">
        <v>45405</v>
      </c>
      <c r="C203" s="164">
        <v>45405</v>
      </c>
      <c r="D203" s="66" t="s">
        <v>532</v>
      </c>
      <c r="E203" s="142" t="s">
        <v>533</v>
      </c>
      <c r="F203" s="165">
        <v>10</v>
      </c>
      <c r="G203" s="16" t="s">
        <v>14</v>
      </c>
      <c r="H203" s="68">
        <v>8072</v>
      </c>
      <c r="I203" s="166">
        <f t="shared" si="11"/>
        <v>80720</v>
      </c>
    </row>
    <row r="204" spans="1:9">
      <c r="A204" s="30">
        <v>5</v>
      </c>
      <c r="B204" s="146">
        <v>45624</v>
      </c>
      <c r="C204" s="146">
        <v>45624</v>
      </c>
      <c r="D204" s="66" t="s">
        <v>534</v>
      </c>
      <c r="E204" s="67" t="s">
        <v>535</v>
      </c>
      <c r="F204" s="16">
        <v>3</v>
      </c>
      <c r="G204" s="16" t="s">
        <v>14</v>
      </c>
      <c r="H204" s="166">
        <v>5723</v>
      </c>
      <c r="I204" s="166">
        <f>F204*H204</f>
        <v>17169</v>
      </c>
    </row>
    <row r="205" spans="1:9">
      <c r="A205" s="30">
        <v>6</v>
      </c>
      <c r="B205" s="146">
        <v>45624</v>
      </c>
      <c r="C205" s="146">
        <v>45624</v>
      </c>
      <c r="D205" s="66" t="s">
        <v>536</v>
      </c>
      <c r="E205" s="67" t="s">
        <v>537</v>
      </c>
      <c r="F205" s="16">
        <v>3</v>
      </c>
      <c r="G205" s="16" t="s">
        <v>14</v>
      </c>
      <c r="H205" s="166">
        <v>6950.2</v>
      </c>
      <c r="I205" s="166">
        <f t="shared" ref="I205" si="12">F205*H205</f>
        <v>20850.599999999999</v>
      </c>
    </row>
    <row r="206" spans="1:9">
      <c r="A206" s="30">
        <v>7</v>
      </c>
      <c r="B206" s="164">
        <v>45405</v>
      </c>
      <c r="C206" s="164">
        <v>45405</v>
      </c>
      <c r="D206" s="66" t="s">
        <v>538</v>
      </c>
      <c r="E206" s="133" t="s">
        <v>539</v>
      </c>
      <c r="F206" s="16">
        <v>119</v>
      </c>
      <c r="G206" s="16" t="s">
        <v>14</v>
      </c>
      <c r="H206" s="166">
        <v>492.47</v>
      </c>
      <c r="I206" s="166">
        <f t="shared" si="11"/>
        <v>58603.93</v>
      </c>
    </row>
    <row r="207" spans="1:9">
      <c r="A207" s="30">
        <v>8</v>
      </c>
      <c r="B207" s="164">
        <v>45405</v>
      </c>
      <c r="C207" s="164">
        <v>45405</v>
      </c>
      <c r="D207" s="66" t="s">
        <v>540</v>
      </c>
      <c r="E207" s="142" t="s">
        <v>541</v>
      </c>
      <c r="F207" s="165">
        <v>53</v>
      </c>
      <c r="G207" s="16" t="s">
        <v>14</v>
      </c>
      <c r="H207" s="75">
        <v>728.65</v>
      </c>
      <c r="I207" s="166">
        <f t="shared" si="11"/>
        <v>38618.449999999997</v>
      </c>
    </row>
    <row r="208" spans="1:9">
      <c r="A208" s="30">
        <v>9</v>
      </c>
      <c r="B208" s="164">
        <v>45405</v>
      </c>
      <c r="C208" s="164">
        <v>45405</v>
      </c>
      <c r="D208" s="66" t="s">
        <v>542</v>
      </c>
      <c r="E208" s="142" t="s">
        <v>543</v>
      </c>
      <c r="F208" s="165">
        <v>118</v>
      </c>
      <c r="G208" s="16" t="s">
        <v>14</v>
      </c>
      <c r="H208" s="75">
        <v>728.65</v>
      </c>
      <c r="I208" s="166">
        <f t="shared" si="11"/>
        <v>85980.7</v>
      </c>
    </row>
    <row r="209" spans="1:9">
      <c r="A209" s="30">
        <v>10</v>
      </c>
      <c r="B209" s="164">
        <v>45405</v>
      </c>
      <c r="C209" s="164">
        <v>45405</v>
      </c>
      <c r="D209" s="66" t="s">
        <v>544</v>
      </c>
      <c r="E209" s="142" t="s">
        <v>545</v>
      </c>
      <c r="F209" s="167">
        <v>9</v>
      </c>
      <c r="G209" s="16" t="s">
        <v>14</v>
      </c>
      <c r="H209" s="75">
        <v>3248</v>
      </c>
      <c r="I209" s="166">
        <f t="shared" si="11"/>
        <v>29232</v>
      </c>
    </row>
    <row r="210" spans="1:9">
      <c r="A210" s="30">
        <v>11</v>
      </c>
      <c r="B210" s="164">
        <v>45405</v>
      </c>
      <c r="C210" s="164">
        <v>45405</v>
      </c>
      <c r="D210" s="66" t="s">
        <v>546</v>
      </c>
      <c r="E210" s="142" t="s">
        <v>547</v>
      </c>
      <c r="F210" s="167">
        <v>3</v>
      </c>
      <c r="G210" s="16" t="s">
        <v>14</v>
      </c>
      <c r="H210" s="75">
        <v>3248</v>
      </c>
      <c r="I210" s="166">
        <f t="shared" si="11"/>
        <v>9744</v>
      </c>
    </row>
    <row r="211" spans="1:9">
      <c r="A211" s="30">
        <v>12</v>
      </c>
      <c r="B211" s="164">
        <v>45405</v>
      </c>
      <c r="C211" s="164">
        <v>45405</v>
      </c>
      <c r="D211" s="66" t="s">
        <v>548</v>
      </c>
      <c r="E211" s="142" t="s">
        <v>549</v>
      </c>
      <c r="F211" s="165">
        <v>10</v>
      </c>
      <c r="G211" s="16" t="s">
        <v>14</v>
      </c>
      <c r="H211" s="75">
        <v>16142.4</v>
      </c>
      <c r="I211" s="166">
        <f t="shared" si="11"/>
        <v>161424</v>
      </c>
    </row>
    <row r="212" spans="1:9">
      <c r="A212" s="30">
        <v>13</v>
      </c>
      <c r="B212" s="164">
        <v>45405</v>
      </c>
      <c r="C212" s="164">
        <v>45405</v>
      </c>
      <c r="D212" s="66" t="s">
        <v>550</v>
      </c>
      <c r="E212" s="142" t="s">
        <v>551</v>
      </c>
      <c r="F212" s="165">
        <v>8</v>
      </c>
      <c r="G212" s="16" t="s">
        <v>14</v>
      </c>
      <c r="H212" s="166">
        <v>3068</v>
      </c>
      <c r="I212" s="166">
        <f t="shared" si="11"/>
        <v>24544</v>
      </c>
    </row>
    <row r="213" spans="1:9">
      <c r="A213" s="30">
        <v>14</v>
      </c>
      <c r="B213" s="164">
        <v>45405</v>
      </c>
      <c r="C213" s="164">
        <v>45405</v>
      </c>
      <c r="D213" s="66" t="s">
        <v>552</v>
      </c>
      <c r="E213" s="67" t="s">
        <v>553</v>
      </c>
      <c r="F213" s="16">
        <v>13</v>
      </c>
      <c r="G213" s="16" t="s">
        <v>14</v>
      </c>
      <c r="H213" s="75">
        <v>5723</v>
      </c>
      <c r="I213" s="166">
        <f t="shared" si="11"/>
        <v>74399</v>
      </c>
    </row>
    <row r="214" spans="1:9">
      <c r="A214" s="30">
        <v>15</v>
      </c>
      <c r="B214" s="164">
        <v>45405</v>
      </c>
      <c r="C214" s="164">
        <v>45405</v>
      </c>
      <c r="D214" s="66" t="s">
        <v>554</v>
      </c>
      <c r="E214" s="142" t="s">
        <v>555</v>
      </c>
      <c r="F214" s="165">
        <v>63</v>
      </c>
      <c r="G214" s="16" t="s">
        <v>14</v>
      </c>
      <c r="H214" s="75">
        <v>488.52</v>
      </c>
      <c r="I214" s="166">
        <f t="shared" si="11"/>
        <v>30776.76</v>
      </c>
    </row>
    <row r="215" spans="1:9">
      <c r="A215" s="30">
        <v>16</v>
      </c>
      <c r="B215" s="164">
        <v>45405</v>
      </c>
      <c r="C215" s="164">
        <v>45405</v>
      </c>
      <c r="D215" s="66" t="s">
        <v>556</v>
      </c>
      <c r="E215" s="142" t="s">
        <v>557</v>
      </c>
      <c r="F215" s="165">
        <v>20</v>
      </c>
      <c r="G215" s="16" t="s">
        <v>14</v>
      </c>
      <c r="H215" s="75">
        <v>509.69</v>
      </c>
      <c r="I215" s="166">
        <f t="shared" si="11"/>
        <v>10193.799999999999</v>
      </c>
    </row>
    <row r="216" spans="1:9">
      <c r="A216" s="30">
        <v>17</v>
      </c>
      <c r="B216" s="164">
        <v>45405</v>
      </c>
      <c r="C216" s="164">
        <v>45405</v>
      </c>
      <c r="D216" s="66" t="s">
        <v>558</v>
      </c>
      <c r="E216" s="142" t="s">
        <v>559</v>
      </c>
      <c r="F216" s="165">
        <v>20</v>
      </c>
      <c r="G216" s="16" t="s">
        <v>14</v>
      </c>
      <c r="H216" s="75">
        <v>510.69</v>
      </c>
      <c r="I216" s="166">
        <f t="shared" si="11"/>
        <v>10213.799999999999</v>
      </c>
    </row>
    <row r="217" spans="1:9">
      <c r="A217" s="30">
        <v>18</v>
      </c>
      <c r="B217" s="164">
        <v>45405</v>
      </c>
      <c r="C217" s="164">
        <v>45405</v>
      </c>
      <c r="D217" s="66" t="s">
        <v>560</v>
      </c>
      <c r="E217" s="142" t="s">
        <v>561</v>
      </c>
      <c r="F217" s="165">
        <v>70</v>
      </c>
      <c r="G217" s="16" t="s">
        <v>14</v>
      </c>
      <c r="H217" s="75">
        <v>509.69</v>
      </c>
      <c r="I217" s="166">
        <f t="shared" si="11"/>
        <v>35678.300000000003</v>
      </c>
    </row>
    <row r="218" spans="1:9">
      <c r="A218" s="30">
        <v>19</v>
      </c>
      <c r="B218" s="164">
        <v>45405</v>
      </c>
      <c r="C218" s="164">
        <v>45405</v>
      </c>
      <c r="D218" s="66" t="s">
        <v>562</v>
      </c>
      <c r="E218" s="142" t="s">
        <v>563</v>
      </c>
      <c r="F218" s="165">
        <v>20</v>
      </c>
      <c r="G218" s="16" t="s">
        <v>14</v>
      </c>
      <c r="H218" s="75">
        <v>509.69</v>
      </c>
      <c r="I218" s="166">
        <f t="shared" si="11"/>
        <v>10193.799999999999</v>
      </c>
    </row>
    <row r="219" spans="1:9">
      <c r="A219" s="30">
        <v>20</v>
      </c>
      <c r="B219" s="164">
        <v>45405</v>
      </c>
      <c r="C219" s="164">
        <v>45405</v>
      </c>
      <c r="D219" s="66" t="s">
        <v>564</v>
      </c>
      <c r="E219" s="142" t="s">
        <v>565</v>
      </c>
      <c r="F219" s="165">
        <v>48</v>
      </c>
      <c r="G219" s="16" t="s">
        <v>14</v>
      </c>
      <c r="H219" s="75">
        <v>420.53</v>
      </c>
      <c r="I219" s="166">
        <f t="shared" si="11"/>
        <v>20185.439999999999</v>
      </c>
    </row>
    <row r="220" spans="1:9">
      <c r="A220" s="30">
        <v>21</v>
      </c>
      <c r="B220" s="164">
        <v>45405</v>
      </c>
      <c r="C220" s="164">
        <v>45405</v>
      </c>
      <c r="D220" s="66" t="s">
        <v>566</v>
      </c>
      <c r="E220" s="142" t="s">
        <v>567</v>
      </c>
      <c r="F220" s="165">
        <v>40</v>
      </c>
      <c r="G220" s="16" t="s">
        <v>14</v>
      </c>
      <c r="H220" s="75">
        <v>383</v>
      </c>
      <c r="I220" s="166">
        <f t="shared" si="11"/>
        <v>15320</v>
      </c>
    </row>
    <row r="221" spans="1:9">
      <c r="A221" s="30">
        <v>22</v>
      </c>
      <c r="B221" s="146">
        <v>45447</v>
      </c>
      <c r="C221" s="146">
        <v>45447</v>
      </c>
      <c r="D221" s="66" t="s">
        <v>568</v>
      </c>
      <c r="E221" s="67" t="s">
        <v>569</v>
      </c>
      <c r="F221" s="16">
        <v>60</v>
      </c>
      <c r="G221" s="16" t="s">
        <v>14</v>
      </c>
      <c r="H221" s="166">
        <v>13190.04</v>
      </c>
      <c r="I221" s="166">
        <f t="shared" si="11"/>
        <v>791402.4</v>
      </c>
    </row>
    <row r="222" spans="1:9">
      <c r="A222" s="30">
        <v>23</v>
      </c>
      <c r="B222" s="164">
        <v>45405</v>
      </c>
      <c r="C222" s="164">
        <v>45405</v>
      </c>
      <c r="D222" s="66" t="s">
        <v>570</v>
      </c>
      <c r="E222" s="67" t="s">
        <v>571</v>
      </c>
      <c r="F222" s="16">
        <v>96</v>
      </c>
      <c r="G222" s="16" t="s">
        <v>14</v>
      </c>
      <c r="H222" s="166">
        <v>3009</v>
      </c>
      <c r="I222" s="166">
        <f t="shared" si="11"/>
        <v>288864</v>
      </c>
    </row>
    <row r="223" spans="1:9">
      <c r="A223" s="30">
        <v>24</v>
      </c>
      <c r="B223" s="146" t="s">
        <v>572</v>
      </c>
      <c r="C223" s="146">
        <v>45400</v>
      </c>
      <c r="D223" s="66" t="s">
        <v>573</v>
      </c>
      <c r="E223" s="67" t="s">
        <v>574</v>
      </c>
      <c r="F223" s="16">
        <v>151</v>
      </c>
      <c r="G223" s="16" t="s">
        <v>14</v>
      </c>
      <c r="H223" s="166">
        <v>3009</v>
      </c>
      <c r="I223" s="166">
        <f t="shared" si="11"/>
        <v>454359</v>
      </c>
    </row>
    <row r="224" spans="1:9">
      <c r="A224" s="30">
        <v>25</v>
      </c>
      <c r="B224" s="146" t="s">
        <v>572</v>
      </c>
      <c r="C224" s="146">
        <v>45400</v>
      </c>
      <c r="D224" s="66" t="s">
        <v>575</v>
      </c>
      <c r="E224" s="67" t="s">
        <v>576</v>
      </c>
      <c r="F224" s="16">
        <v>108</v>
      </c>
      <c r="G224" s="16" t="s">
        <v>14</v>
      </c>
      <c r="H224" s="166">
        <v>3009</v>
      </c>
      <c r="I224" s="166">
        <f t="shared" si="11"/>
        <v>324972</v>
      </c>
    </row>
    <row r="225" spans="1:9">
      <c r="A225" s="30">
        <v>26</v>
      </c>
      <c r="B225" s="146">
        <v>45417</v>
      </c>
      <c r="C225" s="146">
        <v>45417</v>
      </c>
      <c r="D225" s="66" t="s">
        <v>577</v>
      </c>
      <c r="E225" s="67" t="s">
        <v>578</v>
      </c>
      <c r="F225" s="16">
        <v>2</v>
      </c>
      <c r="G225" s="16" t="s">
        <v>14</v>
      </c>
      <c r="H225" s="166">
        <v>2478</v>
      </c>
      <c r="I225" s="166">
        <f t="shared" si="11"/>
        <v>4956</v>
      </c>
    </row>
    <row r="226" spans="1:9">
      <c r="A226" s="30">
        <v>27</v>
      </c>
      <c r="B226" s="164">
        <v>45405</v>
      </c>
      <c r="C226" s="164">
        <v>45405</v>
      </c>
      <c r="D226" s="66" t="s">
        <v>579</v>
      </c>
      <c r="E226" s="67" t="s">
        <v>580</v>
      </c>
      <c r="F226" s="16">
        <v>25</v>
      </c>
      <c r="G226" s="16" t="s">
        <v>14</v>
      </c>
      <c r="H226" s="166">
        <v>3563.6</v>
      </c>
      <c r="I226" s="166">
        <f>F226*H226</f>
        <v>89090</v>
      </c>
    </row>
    <row r="227" spans="1:9">
      <c r="A227" s="30">
        <v>28</v>
      </c>
      <c r="B227" s="164">
        <v>45405</v>
      </c>
      <c r="C227" s="164">
        <v>45405</v>
      </c>
      <c r="D227" s="66" t="s">
        <v>581</v>
      </c>
      <c r="E227" s="67" t="s">
        <v>582</v>
      </c>
      <c r="F227" s="16">
        <v>189</v>
      </c>
      <c r="G227" s="16" t="s">
        <v>14</v>
      </c>
      <c r="H227" s="75">
        <v>1298</v>
      </c>
      <c r="I227" s="166">
        <f t="shared" si="11"/>
        <v>245322</v>
      </c>
    </row>
    <row r="228" spans="1:9">
      <c r="A228" s="30">
        <v>29</v>
      </c>
      <c r="B228" s="164">
        <v>45405</v>
      </c>
      <c r="C228" s="164">
        <v>45405</v>
      </c>
      <c r="D228" s="66" t="s">
        <v>583</v>
      </c>
      <c r="E228" s="168" t="s">
        <v>584</v>
      </c>
      <c r="F228" s="167">
        <v>1</v>
      </c>
      <c r="G228" s="16" t="s">
        <v>14</v>
      </c>
      <c r="H228" s="75">
        <v>2500</v>
      </c>
      <c r="I228" s="166">
        <f t="shared" si="11"/>
        <v>2500</v>
      </c>
    </row>
    <row r="229" spans="1:9">
      <c r="A229" s="30">
        <v>30</v>
      </c>
      <c r="B229" s="146">
        <v>45624</v>
      </c>
      <c r="C229" s="146">
        <v>45624</v>
      </c>
      <c r="D229" s="66" t="s">
        <v>585</v>
      </c>
      <c r="E229" s="67" t="s">
        <v>586</v>
      </c>
      <c r="F229" s="16">
        <v>3</v>
      </c>
      <c r="G229" s="16" t="s">
        <v>14</v>
      </c>
      <c r="H229" s="166">
        <v>10561</v>
      </c>
      <c r="I229" s="166">
        <f t="shared" si="11"/>
        <v>31683</v>
      </c>
    </row>
    <row r="230" spans="1:9">
      <c r="A230" s="30">
        <v>31</v>
      </c>
      <c r="B230" s="146">
        <v>45624</v>
      </c>
      <c r="C230" s="146">
        <v>45624</v>
      </c>
      <c r="D230" s="66" t="s">
        <v>587</v>
      </c>
      <c r="E230" s="67" t="s">
        <v>588</v>
      </c>
      <c r="F230" s="16">
        <v>3</v>
      </c>
      <c r="G230" s="16" t="s">
        <v>14</v>
      </c>
      <c r="H230" s="166">
        <v>10561</v>
      </c>
      <c r="I230" s="166">
        <f t="shared" si="11"/>
        <v>31683</v>
      </c>
    </row>
    <row r="231" spans="1:9">
      <c r="A231" s="30">
        <v>32</v>
      </c>
      <c r="B231" s="164">
        <v>45405</v>
      </c>
      <c r="C231" s="164">
        <v>45405</v>
      </c>
      <c r="D231" s="66" t="s">
        <v>589</v>
      </c>
      <c r="E231" s="142" t="s">
        <v>590</v>
      </c>
      <c r="F231" s="16">
        <v>3</v>
      </c>
      <c r="G231" s="16" t="s">
        <v>14</v>
      </c>
      <c r="H231" s="75">
        <v>1298</v>
      </c>
      <c r="I231" s="166">
        <f t="shared" si="11"/>
        <v>3894</v>
      </c>
    </row>
    <row r="232" spans="1:9">
      <c r="A232" s="30">
        <v>33</v>
      </c>
      <c r="B232" s="164">
        <v>45405</v>
      </c>
      <c r="C232" s="164">
        <v>45405</v>
      </c>
      <c r="D232" s="66" t="s">
        <v>591</v>
      </c>
      <c r="E232" s="67" t="s">
        <v>592</v>
      </c>
      <c r="F232" s="16">
        <v>23</v>
      </c>
      <c r="G232" s="16" t="s">
        <v>14</v>
      </c>
      <c r="H232" s="75">
        <v>1357</v>
      </c>
      <c r="I232" s="166">
        <f t="shared" si="11"/>
        <v>31211</v>
      </c>
    </row>
    <row r="233" spans="1:9">
      <c r="A233" s="30">
        <v>34</v>
      </c>
      <c r="B233" s="164">
        <v>45405</v>
      </c>
      <c r="C233" s="164">
        <v>45405</v>
      </c>
      <c r="D233" s="66" t="s">
        <v>593</v>
      </c>
      <c r="E233" s="67" t="s">
        <v>594</v>
      </c>
      <c r="F233" s="16">
        <v>8</v>
      </c>
      <c r="G233" s="16" t="s">
        <v>14</v>
      </c>
      <c r="H233" s="75">
        <v>1298</v>
      </c>
      <c r="I233" s="166">
        <f t="shared" si="11"/>
        <v>10384</v>
      </c>
    </row>
    <row r="234" spans="1:9">
      <c r="A234" s="30">
        <v>35</v>
      </c>
      <c r="B234" s="164">
        <v>45405</v>
      </c>
      <c r="C234" s="164">
        <v>45405</v>
      </c>
      <c r="D234" s="66" t="s">
        <v>595</v>
      </c>
      <c r="E234" s="67" t="s">
        <v>596</v>
      </c>
      <c r="F234" s="16">
        <v>10</v>
      </c>
      <c r="G234" s="16" t="s">
        <v>14</v>
      </c>
      <c r="H234" s="75">
        <v>1298</v>
      </c>
      <c r="I234" s="166">
        <f t="shared" si="11"/>
        <v>12980</v>
      </c>
    </row>
    <row r="235" spans="1:9">
      <c r="A235" s="30">
        <v>36</v>
      </c>
      <c r="B235" s="164">
        <v>45405</v>
      </c>
      <c r="C235" s="164">
        <v>45405</v>
      </c>
      <c r="D235" s="66" t="s">
        <v>597</v>
      </c>
      <c r="E235" s="142" t="s">
        <v>598</v>
      </c>
      <c r="F235" s="165">
        <v>5</v>
      </c>
      <c r="G235" s="16" t="s">
        <v>14</v>
      </c>
      <c r="H235" s="75">
        <v>1357</v>
      </c>
      <c r="I235" s="166">
        <f t="shared" si="11"/>
        <v>6785</v>
      </c>
    </row>
    <row r="236" spans="1:9">
      <c r="A236" s="30">
        <v>37</v>
      </c>
      <c r="B236" s="164">
        <v>45405</v>
      </c>
      <c r="C236" s="164">
        <v>45405</v>
      </c>
      <c r="D236" s="66" t="s">
        <v>599</v>
      </c>
      <c r="E236" s="67" t="s">
        <v>600</v>
      </c>
      <c r="F236" s="16">
        <v>8</v>
      </c>
      <c r="G236" s="16" t="s">
        <v>14</v>
      </c>
      <c r="H236" s="75">
        <v>1298</v>
      </c>
      <c r="I236" s="166">
        <f t="shared" si="11"/>
        <v>10384</v>
      </c>
    </row>
    <row r="237" spans="1:9">
      <c r="A237" s="30">
        <v>38</v>
      </c>
      <c r="B237" s="164">
        <v>45405</v>
      </c>
      <c r="C237" s="164">
        <v>45405</v>
      </c>
      <c r="D237" s="66" t="s">
        <v>601</v>
      </c>
      <c r="E237" s="142" t="s">
        <v>602</v>
      </c>
      <c r="F237" s="165">
        <v>10</v>
      </c>
      <c r="G237" s="16" t="s">
        <v>14</v>
      </c>
      <c r="H237" s="75">
        <v>1357</v>
      </c>
      <c r="I237" s="166">
        <f t="shared" si="11"/>
        <v>13570</v>
      </c>
    </row>
    <row r="238" spans="1:9">
      <c r="A238" s="30">
        <v>39</v>
      </c>
      <c r="B238" s="164">
        <v>45405</v>
      </c>
      <c r="C238" s="164">
        <v>45405</v>
      </c>
      <c r="D238" s="66" t="s">
        <v>603</v>
      </c>
      <c r="E238" s="67" t="s">
        <v>604</v>
      </c>
      <c r="F238" s="16">
        <v>31</v>
      </c>
      <c r="G238" s="16" t="s">
        <v>14</v>
      </c>
      <c r="H238" s="75">
        <v>1994.2</v>
      </c>
      <c r="I238" s="166">
        <f t="shared" si="11"/>
        <v>61820.2</v>
      </c>
    </row>
    <row r="239" spans="1:9">
      <c r="A239" s="30">
        <v>40</v>
      </c>
      <c r="B239" s="164">
        <v>45405</v>
      </c>
      <c r="C239" s="164">
        <v>45405</v>
      </c>
      <c r="D239" s="66" t="s">
        <v>605</v>
      </c>
      <c r="E239" s="67" t="s">
        <v>606</v>
      </c>
      <c r="F239" s="16">
        <v>23</v>
      </c>
      <c r="G239" s="16" t="s">
        <v>14</v>
      </c>
      <c r="H239" s="75">
        <v>1994.2</v>
      </c>
      <c r="I239" s="166">
        <f t="shared" si="11"/>
        <v>45866.6</v>
      </c>
    </row>
    <row r="240" spans="1:9">
      <c r="A240" s="30">
        <v>41</v>
      </c>
      <c r="B240" s="164">
        <v>45405</v>
      </c>
      <c r="C240" s="164">
        <v>45405</v>
      </c>
      <c r="D240" s="66" t="s">
        <v>607</v>
      </c>
      <c r="E240" s="67" t="s">
        <v>608</v>
      </c>
      <c r="F240" s="16">
        <v>12</v>
      </c>
      <c r="G240" s="16" t="s">
        <v>14</v>
      </c>
      <c r="H240" s="75">
        <v>1994.2</v>
      </c>
      <c r="I240" s="166">
        <f t="shared" si="11"/>
        <v>23930.400000000001</v>
      </c>
    </row>
    <row r="241" spans="1:9">
      <c r="A241" s="30">
        <v>42</v>
      </c>
      <c r="B241" s="164">
        <v>45405</v>
      </c>
      <c r="C241" s="164">
        <v>45405</v>
      </c>
      <c r="D241" s="66" t="s">
        <v>609</v>
      </c>
      <c r="E241" s="67" t="s">
        <v>610</v>
      </c>
      <c r="F241" s="16">
        <v>4</v>
      </c>
      <c r="G241" s="16" t="s">
        <v>14</v>
      </c>
      <c r="H241" s="75">
        <v>3131.72</v>
      </c>
      <c r="I241" s="166">
        <f t="shared" si="11"/>
        <v>12526.88</v>
      </c>
    </row>
    <row r="242" spans="1:9">
      <c r="A242" s="30">
        <v>43</v>
      </c>
      <c r="B242" s="146">
        <v>45624</v>
      </c>
      <c r="C242" s="146">
        <v>45624</v>
      </c>
      <c r="D242" s="66" t="s">
        <v>611</v>
      </c>
      <c r="E242" s="67" t="s">
        <v>612</v>
      </c>
      <c r="F242" s="16">
        <v>61</v>
      </c>
      <c r="G242" s="16" t="s">
        <v>14</v>
      </c>
      <c r="H242" s="75">
        <v>566</v>
      </c>
      <c r="I242" s="166">
        <f t="shared" si="11"/>
        <v>34526</v>
      </c>
    </row>
    <row r="243" spans="1:9">
      <c r="A243" s="30">
        <v>44</v>
      </c>
      <c r="B243" s="164">
        <v>45405</v>
      </c>
      <c r="C243" s="164">
        <v>45405</v>
      </c>
      <c r="D243" s="66" t="s">
        <v>613</v>
      </c>
      <c r="E243" s="142" t="s">
        <v>614</v>
      </c>
      <c r="F243" s="165">
        <v>5</v>
      </c>
      <c r="G243" s="16" t="s">
        <v>14</v>
      </c>
      <c r="H243" s="75">
        <v>5534.2</v>
      </c>
      <c r="I243" s="166">
        <f t="shared" si="11"/>
        <v>27671</v>
      </c>
    </row>
    <row r="244" spans="1:9">
      <c r="A244" s="30">
        <v>45</v>
      </c>
      <c r="B244" s="164">
        <v>45405</v>
      </c>
      <c r="C244" s="164">
        <v>45405</v>
      </c>
      <c r="D244" s="66" t="s">
        <v>615</v>
      </c>
      <c r="E244" s="67" t="s">
        <v>616</v>
      </c>
      <c r="F244" s="16">
        <v>15</v>
      </c>
      <c r="G244" s="16" t="s">
        <v>14</v>
      </c>
      <c r="H244" s="166">
        <v>2450</v>
      </c>
      <c r="I244" s="166">
        <f t="shared" si="11"/>
        <v>36750</v>
      </c>
    </row>
    <row r="245" spans="1:9">
      <c r="A245" s="30">
        <v>46</v>
      </c>
      <c r="B245" s="146">
        <v>45624</v>
      </c>
      <c r="C245" s="146">
        <v>45624</v>
      </c>
      <c r="D245" s="66" t="s">
        <v>617</v>
      </c>
      <c r="E245" s="67" t="s">
        <v>618</v>
      </c>
      <c r="F245" s="16">
        <v>20</v>
      </c>
      <c r="G245" s="16" t="s">
        <v>14</v>
      </c>
      <c r="H245" s="166">
        <v>4715</v>
      </c>
      <c r="I245" s="166">
        <f t="shared" si="11"/>
        <v>94300</v>
      </c>
    </row>
    <row r="246" spans="1:9">
      <c r="A246" s="30">
        <v>47</v>
      </c>
      <c r="B246" s="146">
        <v>45624</v>
      </c>
      <c r="C246" s="146">
        <v>45624</v>
      </c>
      <c r="D246" s="66" t="s">
        <v>619</v>
      </c>
      <c r="E246" s="67" t="s">
        <v>620</v>
      </c>
      <c r="F246" s="16">
        <v>52</v>
      </c>
      <c r="G246" s="16" t="s">
        <v>14</v>
      </c>
      <c r="H246" s="166">
        <v>4715</v>
      </c>
      <c r="I246" s="166">
        <f t="shared" si="11"/>
        <v>245180</v>
      </c>
    </row>
    <row r="247" spans="1:9">
      <c r="A247" s="30">
        <v>48</v>
      </c>
      <c r="B247" s="146">
        <v>45624</v>
      </c>
      <c r="C247" s="146">
        <v>45624</v>
      </c>
      <c r="D247" s="66" t="s">
        <v>621</v>
      </c>
      <c r="E247" s="67" t="s">
        <v>622</v>
      </c>
      <c r="F247" s="16">
        <v>5</v>
      </c>
      <c r="G247" s="16" t="s">
        <v>14</v>
      </c>
      <c r="H247" s="166">
        <v>4715</v>
      </c>
      <c r="I247" s="166">
        <f t="shared" si="11"/>
        <v>23575</v>
      </c>
    </row>
    <row r="248" spans="1:9">
      <c r="A248" s="30">
        <v>49</v>
      </c>
      <c r="B248" s="164">
        <v>45405</v>
      </c>
      <c r="C248" s="164">
        <v>45405</v>
      </c>
      <c r="D248" s="66" t="s">
        <v>623</v>
      </c>
      <c r="E248" s="67" t="s">
        <v>624</v>
      </c>
      <c r="F248" s="16">
        <v>44</v>
      </c>
      <c r="G248" s="16" t="s">
        <v>14</v>
      </c>
      <c r="H248" s="166">
        <v>5776.1</v>
      </c>
      <c r="I248" s="166">
        <f t="shared" si="11"/>
        <v>254148.4</v>
      </c>
    </row>
    <row r="249" spans="1:9">
      <c r="A249" s="30">
        <v>50</v>
      </c>
      <c r="B249" s="164">
        <v>45405</v>
      </c>
      <c r="C249" s="164">
        <v>45405</v>
      </c>
      <c r="D249" s="66" t="s">
        <v>625</v>
      </c>
      <c r="E249" s="67" t="s">
        <v>626</v>
      </c>
      <c r="F249" s="16">
        <v>22</v>
      </c>
      <c r="G249" s="16" t="s">
        <v>14</v>
      </c>
      <c r="H249" s="166">
        <v>5776.1</v>
      </c>
      <c r="I249" s="166">
        <f t="shared" si="11"/>
        <v>127074.2</v>
      </c>
    </row>
    <row r="250" spans="1:9">
      <c r="A250" s="30">
        <v>51</v>
      </c>
      <c r="B250" s="164">
        <v>45405</v>
      </c>
      <c r="C250" s="164">
        <v>45405</v>
      </c>
      <c r="D250" s="66" t="s">
        <v>627</v>
      </c>
      <c r="E250" s="67" t="s">
        <v>628</v>
      </c>
      <c r="F250" s="16">
        <v>50</v>
      </c>
      <c r="G250" s="16" t="s">
        <v>14</v>
      </c>
      <c r="H250" s="166">
        <v>5776.1</v>
      </c>
      <c r="I250" s="166">
        <f t="shared" si="11"/>
        <v>288805</v>
      </c>
    </row>
    <row r="251" spans="1:9">
      <c r="A251" s="30">
        <v>52</v>
      </c>
      <c r="B251" s="164">
        <v>45405</v>
      </c>
      <c r="C251" s="164">
        <v>45405</v>
      </c>
      <c r="D251" s="66" t="s">
        <v>629</v>
      </c>
      <c r="E251" s="67" t="s">
        <v>630</v>
      </c>
      <c r="F251" s="16">
        <v>7</v>
      </c>
      <c r="G251" s="16" t="s">
        <v>14</v>
      </c>
      <c r="H251" s="75">
        <v>1268.5</v>
      </c>
      <c r="I251" s="166">
        <f t="shared" si="11"/>
        <v>8879.5</v>
      </c>
    </row>
    <row r="252" spans="1:9">
      <c r="A252" s="30">
        <v>53</v>
      </c>
      <c r="B252" s="164">
        <v>45405</v>
      </c>
      <c r="C252" s="164">
        <v>45405</v>
      </c>
      <c r="D252" s="66" t="s">
        <v>631</v>
      </c>
      <c r="E252" s="142" t="s">
        <v>632</v>
      </c>
      <c r="F252" s="165">
        <v>105</v>
      </c>
      <c r="G252" s="16" t="s">
        <v>14</v>
      </c>
      <c r="H252" s="166">
        <v>1262.5999999999999</v>
      </c>
      <c r="I252" s="166">
        <f t="shared" si="11"/>
        <v>132573</v>
      </c>
    </row>
    <row r="253" spans="1:9">
      <c r="A253" s="30">
        <v>54</v>
      </c>
      <c r="B253" s="164">
        <v>45405</v>
      </c>
      <c r="C253" s="164">
        <v>45405</v>
      </c>
      <c r="D253" s="66" t="s">
        <v>633</v>
      </c>
      <c r="E253" s="168" t="s">
        <v>634</v>
      </c>
      <c r="F253" s="167">
        <v>5</v>
      </c>
      <c r="G253" s="16" t="s">
        <v>14</v>
      </c>
      <c r="H253" s="166">
        <v>1860.6</v>
      </c>
      <c r="I253" s="166">
        <f t="shared" si="11"/>
        <v>9303</v>
      </c>
    </row>
    <row r="254" spans="1:9">
      <c r="A254" s="30">
        <v>55</v>
      </c>
      <c r="B254" s="164">
        <v>45405</v>
      </c>
      <c r="C254" s="164">
        <v>45405</v>
      </c>
      <c r="D254" s="66" t="s">
        <v>635</v>
      </c>
      <c r="E254" s="168" t="s">
        <v>636</v>
      </c>
      <c r="F254" s="167">
        <v>3</v>
      </c>
      <c r="G254" s="16" t="s">
        <v>14</v>
      </c>
      <c r="H254" s="166">
        <v>1860.6</v>
      </c>
      <c r="I254" s="166">
        <f t="shared" si="11"/>
        <v>5581.8</v>
      </c>
    </row>
    <row r="255" spans="1:9">
      <c r="A255" s="30">
        <v>56</v>
      </c>
      <c r="B255" s="164">
        <v>45405</v>
      </c>
      <c r="C255" s="164">
        <v>45405</v>
      </c>
      <c r="D255" s="66" t="s">
        <v>637</v>
      </c>
      <c r="E255" s="168" t="s">
        <v>638</v>
      </c>
      <c r="F255" s="167">
        <v>1</v>
      </c>
      <c r="G255" s="16" t="s">
        <v>14</v>
      </c>
      <c r="H255" s="166">
        <v>1860.6</v>
      </c>
      <c r="I255" s="166">
        <f t="shared" si="11"/>
        <v>1860.6</v>
      </c>
    </row>
    <row r="256" spans="1:9">
      <c r="A256" s="30">
        <v>57</v>
      </c>
      <c r="B256" s="164">
        <v>45405</v>
      </c>
      <c r="C256" s="164">
        <v>45405</v>
      </c>
      <c r="D256" s="66" t="s">
        <v>639</v>
      </c>
      <c r="E256" s="67" t="s">
        <v>640</v>
      </c>
      <c r="F256" s="16">
        <v>5</v>
      </c>
      <c r="G256" s="16" t="s">
        <v>14</v>
      </c>
      <c r="H256" s="166">
        <v>1263</v>
      </c>
      <c r="I256" s="166">
        <f t="shared" si="11"/>
        <v>6315</v>
      </c>
    </row>
    <row r="257" spans="1:9">
      <c r="A257" s="30">
        <v>58</v>
      </c>
      <c r="B257" s="164">
        <v>45405</v>
      </c>
      <c r="C257" s="164">
        <v>45405</v>
      </c>
      <c r="D257" s="66" t="s">
        <v>641</v>
      </c>
      <c r="E257" s="67" t="s">
        <v>642</v>
      </c>
      <c r="F257" s="16">
        <v>8</v>
      </c>
      <c r="G257" s="16" t="s">
        <v>14</v>
      </c>
      <c r="H257" s="166">
        <v>1860.6</v>
      </c>
      <c r="I257" s="166">
        <f t="shared" si="11"/>
        <v>14884.8</v>
      </c>
    </row>
    <row r="258" spans="1:9">
      <c r="A258" s="30">
        <v>59</v>
      </c>
      <c r="B258" s="164">
        <v>45405</v>
      </c>
      <c r="C258" s="164">
        <v>45405</v>
      </c>
      <c r="D258" s="66" t="s">
        <v>643</v>
      </c>
      <c r="E258" s="168" t="s">
        <v>644</v>
      </c>
      <c r="F258" s="167">
        <v>2</v>
      </c>
      <c r="G258" s="16" t="s">
        <v>14</v>
      </c>
      <c r="H258" s="166">
        <v>600</v>
      </c>
      <c r="I258" s="166">
        <f t="shared" si="11"/>
        <v>1200</v>
      </c>
    </row>
    <row r="259" spans="1:9">
      <c r="A259" s="30">
        <v>60</v>
      </c>
      <c r="B259" s="164">
        <v>45405</v>
      </c>
      <c r="C259" s="164">
        <v>45405</v>
      </c>
      <c r="D259" s="66" t="s">
        <v>645</v>
      </c>
      <c r="E259" s="67" t="s">
        <v>646</v>
      </c>
      <c r="F259" s="16">
        <v>10</v>
      </c>
      <c r="G259" s="16" t="s">
        <v>14</v>
      </c>
      <c r="H259" s="166">
        <v>1263</v>
      </c>
      <c r="I259" s="166">
        <f t="shared" si="11"/>
        <v>12630</v>
      </c>
    </row>
    <row r="260" spans="1:9">
      <c r="A260" s="30">
        <v>61</v>
      </c>
      <c r="B260" s="164">
        <v>45405</v>
      </c>
      <c r="C260" s="164">
        <v>45405</v>
      </c>
      <c r="D260" s="66" t="s">
        <v>647</v>
      </c>
      <c r="E260" s="67" t="s">
        <v>648</v>
      </c>
      <c r="F260" s="16">
        <v>7</v>
      </c>
      <c r="G260" s="16" t="s">
        <v>14</v>
      </c>
      <c r="H260" s="75">
        <v>1994.2</v>
      </c>
      <c r="I260" s="166">
        <f t="shared" si="11"/>
        <v>13959.4</v>
      </c>
    </row>
    <row r="261" spans="1:9">
      <c r="A261" s="30">
        <v>62</v>
      </c>
      <c r="B261" s="164">
        <v>45405</v>
      </c>
      <c r="C261" s="164">
        <v>45405</v>
      </c>
      <c r="D261" s="66" t="s">
        <v>649</v>
      </c>
      <c r="E261" s="168" t="s">
        <v>650</v>
      </c>
      <c r="F261" s="167">
        <v>20</v>
      </c>
      <c r="G261" s="16" t="s">
        <v>14</v>
      </c>
      <c r="H261" s="75">
        <v>700</v>
      </c>
      <c r="I261" s="166">
        <f t="shared" si="11"/>
        <v>14000</v>
      </c>
    </row>
    <row r="262" spans="1:9">
      <c r="A262" s="30">
        <v>63</v>
      </c>
      <c r="B262" s="164">
        <v>45405</v>
      </c>
      <c r="C262" s="164">
        <v>45405</v>
      </c>
      <c r="D262" s="66" t="s">
        <v>651</v>
      </c>
      <c r="E262" s="142" t="s">
        <v>652</v>
      </c>
      <c r="F262" s="165">
        <v>17</v>
      </c>
      <c r="G262" s="16" t="s">
        <v>14</v>
      </c>
      <c r="H262" s="166">
        <v>4224.3999999999996</v>
      </c>
      <c r="I262" s="166">
        <f t="shared" si="11"/>
        <v>71814.8</v>
      </c>
    </row>
    <row r="263" spans="1:9">
      <c r="A263" s="30">
        <v>64</v>
      </c>
      <c r="B263" s="146">
        <v>45624</v>
      </c>
      <c r="C263" s="146">
        <v>45624</v>
      </c>
      <c r="D263" s="66" t="s">
        <v>653</v>
      </c>
      <c r="E263" s="133" t="s">
        <v>654</v>
      </c>
      <c r="F263" s="16">
        <v>8</v>
      </c>
      <c r="G263" s="16" t="s">
        <v>14</v>
      </c>
      <c r="H263" s="166">
        <v>5782</v>
      </c>
      <c r="I263" s="166">
        <f t="shared" si="11"/>
        <v>46256</v>
      </c>
    </row>
    <row r="264" spans="1:9">
      <c r="A264" s="30">
        <v>65</v>
      </c>
      <c r="B264" s="164">
        <v>45405</v>
      </c>
      <c r="C264" s="164">
        <v>45405</v>
      </c>
      <c r="D264" s="66" t="s">
        <v>655</v>
      </c>
      <c r="E264" s="133" t="s">
        <v>656</v>
      </c>
      <c r="F264" s="16">
        <v>32</v>
      </c>
      <c r="G264" s="16" t="s">
        <v>14</v>
      </c>
      <c r="H264" s="166">
        <v>2832</v>
      </c>
      <c r="I264" s="166">
        <f t="shared" si="11"/>
        <v>90624</v>
      </c>
    </row>
    <row r="265" spans="1:9">
      <c r="A265" s="30">
        <v>66</v>
      </c>
      <c r="B265" s="164">
        <v>45405</v>
      </c>
      <c r="C265" s="164">
        <v>45405</v>
      </c>
      <c r="D265" s="66" t="s">
        <v>657</v>
      </c>
      <c r="E265" s="67" t="s">
        <v>658</v>
      </c>
      <c r="F265" s="16">
        <v>47</v>
      </c>
      <c r="G265" s="16" t="s">
        <v>14</v>
      </c>
      <c r="H265" s="166">
        <v>991.2</v>
      </c>
      <c r="I265" s="166">
        <f t="shared" si="11"/>
        <v>46586.400000000001</v>
      </c>
    </row>
    <row r="266" spans="1:9">
      <c r="A266" s="30">
        <v>67</v>
      </c>
      <c r="B266" s="164">
        <v>45405</v>
      </c>
      <c r="C266" s="164">
        <v>45405</v>
      </c>
      <c r="D266" s="66" t="s">
        <v>659</v>
      </c>
      <c r="E266" s="142" t="s">
        <v>660</v>
      </c>
      <c r="F266" s="165">
        <v>25</v>
      </c>
      <c r="G266" s="16" t="s">
        <v>14</v>
      </c>
      <c r="H266" s="166">
        <v>502.9</v>
      </c>
      <c r="I266" s="166">
        <f t="shared" si="11"/>
        <v>12572.5</v>
      </c>
    </row>
    <row r="267" spans="1:9">
      <c r="A267" s="30">
        <v>68</v>
      </c>
      <c r="B267" s="164">
        <v>45405</v>
      </c>
      <c r="C267" s="164">
        <v>45405</v>
      </c>
      <c r="D267" s="66" t="s">
        <v>661</v>
      </c>
      <c r="E267" s="142" t="s">
        <v>662</v>
      </c>
      <c r="F267" s="165">
        <v>5</v>
      </c>
      <c r="G267" s="16" t="s">
        <v>14</v>
      </c>
      <c r="H267" s="166">
        <v>502.9</v>
      </c>
      <c r="I267" s="166">
        <f t="shared" si="11"/>
        <v>2514.5</v>
      </c>
    </row>
    <row r="268" spans="1:9">
      <c r="A268" s="30">
        <v>69</v>
      </c>
      <c r="B268" s="164">
        <v>45405</v>
      </c>
      <c r="C268" s="164">
        <v>45405</v>
      </c>
      <c r="D268" s="66" t="s">
        <v>663</v>
      </c>
      <c r="E268" s="142" t="s">
        <v>664</v>
      </c>
      <c r="F268" s="165">
        <v>24</v>
      </c>
      <c r="G268" s="16" t="s">
        <v>14</v>
      </c>
      <c r="H268" s="166">
        <v>1290</v>
      </c>
      <c r="I268" s="166">
        <f t="shared" si="11"/>
        <v>30960</v>
      </c>
    </row>
    <row r="269" spans="1:9">
      <c r="A269" s="30">
        <v>70</v>
      </c>
      <c r="B269" s="164">
        <v>45405</v>
      </c>
      <c r="C269" s="164">
        <v>45405</v>
      </c>
      <c r="D269" s="66" t="s">
        <v>665</v>
      </c>
      <c r="E269" s="142" t="s">
        <v>666</v>
      </c>
      <c r="F269" s="165">
        <v>5</v>
      </c>
      <c r="G269" s="16" t="s">
        <v>14</v>
      </c>
      <c r="H269" s="166">
        <v>588</v>
      </c>
      <c r="I269" s="166">
        <f t="shared" si="11"/>
        <v>2940</v>
      </c>
    </row>
    <row r="270" spans="1:9">
      <c r="A270" s="30">
        <v>71</v>
      </c>
      <c r="B270" s="146">
        <v>45364</v>
      </c>
      <c r="C270" s="146">
        <v>45364</v>
      </c>
      <c r="D270" s="66" t="s">
        <v>667</v>
      </c>
      <c r="E270" s="67" t="s">
        <v>668</v>
      </c>
      <c r="F270" s="16">
        <v>3</v>
      </c>
      <c r="G270" s="16" t="s">
        <v>14</v>
      </c>
      <c r="H270" s="166">
        <v>6962</v>
      </c>
      <c r="I270" s="166">
        <f t="shared" si="11"/>
        <v>20886</v>
      </c>
    </row>
    <row r="271" spans="1:9">
      <c r="A271" s="30">
        <v>72</v>
      </c>
      <c r="B271" s="146">
        <v>45364</v>
      </c>
      <c r="C271" s="146">
        <v>45364</v>
      </c>
      <c r="D271" s="66" t="s">
        <v>669</v>
      </c>
      <c r="E271" s="67" t="s">
        <v>670</v>
      </c>
      <c r="F271" s="16">
        <v>5</v>
      </c>
      <c r="G271" s="16" t="s">
        <v>14</v>
      </c>
      <c r="H271" s="166">
        <v>6962</v>
      </c>
      <c r="I271" s="166">
        <f t="shared" si="11"/>
        <v>34810</v>
      </c>
    </row>
    <row r="272" spans="1:9">
      <c r="A272" s="30">
        <v>73</v>
      </c>
      <c r="B272" s="164">
        <v>45405</v>
      </c>
      <c r="C272" s="164">
        <v>45405</v>
      </c>
      <c r="D272" s="66" t="s">
        <v>671</v>
      </c>
      <c r="E272" s="142" t="s">
        <v>672</v>
      </c>
      <c r="F272" s="165">
        <v>10</v>
      </c>
      <c r="G272" s="16" t="s">
        <v>14</v>
      </c>
      <c r="H272" s="166">
        <v>566.4</v>
      </c>
      <c r="I272" s="166">
        <f t="shared" si="11"/>
        <v>5664</v>
      </c>
    </row>
    <row r="273" spans="1:9">
      <c r="A273" s="30">
        <v>74</v>
      </c>
      <c r="B273" s="164">
        <v>45405</v>
      </c>
      <c r="C273" s="164">
        <v>45405</v>
      </c>
      <c r="D273" s="66" t="s">
        <v>673</v>
      </c>
      <c r="E273" s="67" t="s">
        <v>674</v>
      </c>
      <c r="F273" s="16">
        <v>90</v>
      </c>
      <c r="G273" s="16" t="s">
        <v>14</v>
      </c>
      <c r="H273" s="166">
        <v>3157.09</v>
      </c>
      <c r="I273" s="166">
        <f t="shared" si="11"/>
        <v>284138.09999999998</v>
      </c>
    </row>
    <row r="274" spans="1:9">
      <c r="A274" s="30">
        <v>75</v>
      </c>
      <c r="B274" s="164">
        <v>45405</v>
      </c>
      <c r="C274" s="164">
        <v>45405</v>
      </c>
      <c r="D274" s="66" t="s">
        <v>675</v>
      </c>
      <c r="E274" s="67" t="s">
        <v>676</v>
      </c>
      <c r="F274" s="16">
        <v>40</v>
      </c>
      <c r="G274" s="16" t="s">
        <v>14</v>
      </c>
      <c r="H274" s="166">
        <v>3157.09</v>
      </c>
      <c r="I274" s="166">
        <f t="shared" si="11"/>
        <v>126283.6</v>
      </c>
    </row>
    <row r="275" spans="1:9">
      <c r="A275" s="30">
        <v>76</v>
      </c>
      <c r="B275" s="164">
        <v>45405</v>
      </c>
      <c r="C275" s="164">
        <v>45405</v>
      </c>
      <c r="D275" s="66" t="s">
        <v>677</v>
      </c>
      <c r="E275" s="67" t="s">
        <v>678</v>
      </c>
      <c r="F275" s="16">
        <v>5</v>
      </c>
      <c r="G275" s="16" t="s">
        <v>14</v>
      </c>
      <c r="H275" s="166">
        <v>3157.09</v>
      </c>
      <c r="I275" s="166">
        <f t="shared" si="11"/>
        <v>15785.45</v>
      </c>
    </row>
    <row r="276" spans="1:9">
      <c r="A276" s="30">
        <v>77</v>
      </c>
      <c r="B276" s="164">
        <v>45405</v>
      </c>
      <c r="C276" s="164">
        <v>45405</v>
      </c>
      <c r="D276" s="66" t="s">
        <v>679</v>
      </c>
      <c r="E276" s="67" t="s">
        <v>680</v>
      </c>
      <c r="F276" s="16">
        <v>10</v>
      </c>
      <c r="G276" s="16" t="s">
        <v>14</v>
      </c>
      <c r="H276" s="166">
        <v>873.2</v>
      </c>
      <c r="I276" s="166">
        <f t="shared" si="11"/>
        <v>8732</v>
      </c>
    </row>
    <row r="277" spans="1:9">
      <c r="A277" s="30">
        <v>78</v>
      </c>
      <c r="B277" s="164">
        <v>45405</v>
      </c>
      <c r="C277" s="164">
        <v>45405</v>
      </c>
      <c r="D277" s="66" t="s">
        <v>681</v>
      </c>
      <c r="E277" s="67" t="s">
        <v>682</v>
      </c>
      <c r="F277" s="16">
        <v>8</v>
      </c>
      <c r="G277" s="16" t="s">
        <v>14</v>
      </c>
      <c r="H277" s="166">
        <v>955.8</v>
      </c>
      <c r="I277" s="166">
        <f t="shared" si="11"/>
        <v>7646.4</v>
      </c>
    </row>
    <row r="278" spans="1:9">
      <c r="A278" s="30">
        <v>79</v>
      </c>
      <c r="B278" s="164">
        <v>45405</v>
      </c>
      <c r="C278" s="164">
        <v>45405</v>
      </c>
      <c r="D278" s="66" t="s">
        <v>683</v>
      </c>
      <c r="E278" s="67" t="s">
        <v>684</v>
      </c>
      <c r="F278" s="16">
        <v>6</v>
      </c>
      <c r="G278" s="16" t="s">
        <v>14</v>
      </c>
      <c r="H278" s="166">
        <v>2100</v>
      </c>
      <c r="I278" s="166">
        <f t="shared" si="11"/>
        <v>12600</v>
      </c>
    </row>
    <row r="279" spans="1:9">
      <c r="A279" s="30">
        <v>80</v>
      </c>
      <c r="B279" s="146">
        <v>45370</v>
      </c>
      <c r="C279" s="146">
        <v>45370</v>
      </c>
      <c r="D279" s="66" t="s">
        <v>685</v>
      </c>
      <c r="E279" s="67" t="s">
        <v>686</v>
      </c>
      <c r="F279" s="16">
        <v>4</v>
      </c>
      <c r="G279" s="16" t="s">
        <v>14</v>
      </c>
      <c r="H279" s="166">
        <v>5310</v>
      </c>
      <c r="I279" s="166">
        <f t="shared" si="11"/>
        <v>21240</v>
      </c>
    </row>
    <row r="280" spans="1:9">
      <c r="A280" s="30">
        <v>81</v>
      </c>
      <c r="B280" s="146">
        <v>45366</v>
      </c>
      <c r="C280" s="146">
        <v>45366</v>
      </c>
      <c r="D280" s="66" t="s">
        <v>687</v>
      </c>
      <c r="E280" s="67" t="s">
        <v>688</v>
      </c>
      <c r="F280" s="16">
        <v>9</v>
      </c>
      <c r="G280" s="16" t="s">
        <v>14</v>
      </c>
      <c r="H280" s="166">
        <v>30090</v>
      </c>
      <c r="I280" s="166">
        <f t="shared" si="11"/>
        <v>270810</v>
      </c>
    </row>
    <row r="281" spans="1:9">
      <c r="A281" s="30">
        <v>82</v>
      </c>
      <c r="B281" s="146">
        <v>45366</v>
      </c>
      <c r="C281" s="146">
        <v>45366</v>
      </c>
      <c r="D281" s="66" t="s">
        <v>689</v>
      </c>
      <c r="E281" s="67" t="s">
        <v>690</v>
      </c>
      <c r="F281" s="16">
        <v>9</v>
      </c>
      <c r="G281" s="16" t="s">
        <v>14</v>
      </c>
      <c r="H281" s="166">
        <v>30090</v>
      </c>
      <c r="I281" s="166">
        <f t="shared" si="11"/>
        <v>270810</v>
      </c>
    </row>
    <row r="282" spans="1:9">
      <c r="A282" s="30">
        <v>83</v>
      </c>
      <c r="B282" s="146">
        <v>45624</v>
      </c>
      <c r="C282" s="146">
        <v>45624</v>
      </c>
      <c r="D282" s="66" t="s">
        <v>691</v>
      </c>
      <c r="E282" s="67" t="s">
        <v>692</v>
      </c>
      <c r="F282" s="16">
        <v>9</v>
      </c>
      <c r="G282" s="16" t="s">
        <v>14</v>
      </c>
      <c r="H282" s="166">
        <v>30090</v>
      </c>
      <c r="I282" s="166">
        <f t="shared" si="11"/>
        <v>270810</v>
      </c>
    </row>
    <row r="283" spans="1:9">
      <c r="A283" s="30">
        <v>84</v>
      </c>
      <c r="B283" s="146">
        <v>45624</v>
      </c>
      <c r="C283" s="146">
        <v>45624</v>
      </c>
      <c r="D283" s="66" t="s">
        <v>693</v>
      </c>
      <c r="E283" s="67" t="s">
        <v>694</v>
      </c>
      <c r="F283" s="16">
        <v>4</v>
      </c>
      <c r="G283" s="16" t="s">
        <v>14</v>
      </c>
      <c r="H283" s="166">
        <v>30090</v>
      </c>
      <c r="I283" s="166">
        <f t="shared" si="11"/>
        <v>120360</v>
      </c>
    </row>
    <row r="284" spans="1:9">
      <c r="A284" s="30">
        <v>85</v>
      </c>
      <c r="B284" s="146">
        <v>45624</v>
      </c>
      <c r="C284" s="146">
        <v>45624</v>
      </c>
      <c r="D284" s="66" t="s">
        <v>695</v>
      </c>
      <c r="E284" s="67" t="s">
        <v>696</v>
      </c>
      <c r="F284" s="16">
        <v>6</v>
      </c>
      <c r="G284" s="16" t="s">
        <v>14</v>
      </c>
      <c r="H284" s="166">
        <v>30090</v>
      </c>
      <c r="I284" s="166">
        <f t="shared" si="11"/>
        <v>180540</v>
      </c>
    </row>
    <row r="285" spans="1:9">
      <c r="A285" s="30">
        <v>86</v>
      </c>
      <c r="B285" s="146">
        <v>45624</v>
      </c>
      <c r="C285" s="146">
        <v>45624</v>
      </c>
      <c r="D285" s="66" t="s">
        <v>697</v>
      </c>
      <c r="E285" s="67" t="s">
        <v>698</v>
      </c>
      <c r="F285" s="16">
        <v>10</v>
      </c>
      <c r="G285" s="16" t="s">
        <v>14</v>
      </c>
      <c r="H285" s="166">
        <v>30090</v>
      </c>
      <c r="I285" s="166">
        <f t="shared" si="11"/>
        <v>300900</v>
      </c>
    </row>
    <row r="286" spans="1:9">
      <c r="A286" s="30">
        <v>87</v>
      </c>
      <c r="B286" s="146">
        <v>45366</v>
      </c>
      <c r="C286" s="146">
        <v>45366</v>
      </c>
      <c r="D286" s="66" t="s">
        <v>699</v>
      </c>
      <c r="E286" s="67" t="s">
        <v>700</v>
      </c>
      <c r="F286" s="16">
        <v>19</v>
      </c>
      <c r="G286" s="16" t="s">
        <v>14</v>
      </c>
      <c r="H286" s="166">
        <v>4250</v>
      </c>
      <c r="I286" s="166">
        <f t="shared" si="11"/>
        <v>80750</v>
      </c>
    </row>
    <row r="287" spans="1:9">
      <c r="A287" s="30">
        <v>88</v>
      </c>
      <c r="B287" s="146">
        <v>45624</v>
      </c>
      <c r="C287" s="146">
        <v>45624</v>
      </c>
      <c r="D287" s="66" t="s">
        <v>701</v>
      </c>
      <c r="E287" s="67" t="s">
        <v>702</v>
      </c>
      <c r="F287" s="16">
        <v>4</v>
      </c>
      <c r="G287" s="16" t="s">
        <v>14</v>
      </c>
      <c r="H287" s="166">
        <v>4250</v>
      </c>
      <c r="I287" s="166">
        <f t="shared" si="11"/>
        <v>17000</v>
      </c>
    </row>
    <row r="288" spans="1:9">
      <c r="A288" s="30">
        <v>89</v>
      </c>
      <c r="B288" s="146">
        <v>45624</v>
      </c>
      <c r="C288" s="146">
        <v>45624</v>
      </c>
      <c r="D288" s="66" t="s">
        <v>703</v>
      </c>
      <c r="E288" s="133" t="s">
        <v>704</v>
      </c>
      <c r="F288" s="16">
        <v>12</v>
      </c>
      <c r="G288" s="16" t="s">
        <v>14</v>
      </c>
      <c r="H288" s="166">
        <v>2194.8000000000002</v>
      </c>
      <c r="I288" s="166">
        <f t="shared" si="11"/>
        <v>26337.599999999999</v>
      </c>
    </row>
    <row r="289" spans="1:9">
      <c r="A289" s="30">
        <v>90</v>
      </c>
      <c r="B289" s="146">
        <v>45624</v>
      </c>
      <c r="C289" s="146">
        <v>45624</v>
      </c>
      <c r="D289" s="66" t="s">
        <v>705</v>
      </c>
      <c r="E289" s="133" t="s">
        <v>706</v>
      </c>
      <c r="F289" s="16">
        <v>26</v>
      </c>
      <c r="G289" s="16" t="s">
        <v>14</v>
      </c>
      <c r="H289" s="166">
        <v>4295.2</v>
      </c>
      <c r="I289" s="166">
        <f t="shared" si="11"/>
        <v>111675.2</v>
      </c>
    </row>
    <row r="290" spans="1:9">
      <c r="A290" s="30">
        <v>91</v>
      </c>
      <c r="B290" s="164">
        <v>45405</v>
      </c>
      <c r="C290" s="164">
        <v>45405</v>
      </c>
      <c r="D290" s="66" t="s">
        <v>707</v>
      </c>
      <c r="E290" s="169" t="s">
        <v>708</v>
      </c>
      <c r="F290" s="167">
        <v>24</v>
      </c>
      <c r="G290" s="16" t="s">
        <v>14</v>
      </c>
      <c r="H290" s="166">
        <v>251</v>
      </c>
      <c r="I290" s="166">
        <f t="shared" si="11"/>
        <v>6024</v>
      </c>
    </row>
    <row r="291" spans="1:9">
      <c r="A291" s="30">
        <v>92</v>
      </c>
      <c r="B291" s="164">
        <v>45405</v>
      </c>
      <c r="C291" s="164">
        <v>45405</v>
      </c>
      <c r="D291" s="66" t="s">
        <v>709</v>
      </c>
      <c r="E291" s="169" t="s">
        <v>710</v>
      </c>
      <c r="F291" s="167">
        <v>23</v>
      </c>
      <c r="G291" s="16" t="s">
        <v>14</v>
      </c>
      <c r="H291" s="166">
        <v>251</v>
      </c>
      <c r="I291" s="166">
        <f t="shared" si="11"/>
        <v>5773</v>
      </c>
    </row>
    <row r="292" spans="1:9">
      <c r="A292" s="30">
        <v>93</v>
      </c>
      <c r="B292" s="164">
        <v>45405</v>
      </c>
      <c r="C292" s="164">
        <v>45405</v>
      </c>
      <c r="D292" s="66" t="s">
        <v>711</v>
      </c>
      <c r="E292" s="133" t="s">
        <v>712</v>
      </c>
      <c r="F292" s="30">
        <v>6</v>
      </c>
      <c r="G292" s="16" t="s">
        <v>14</v>
      </c>
      <c r="H292" s="166">
        <v>5546</v>
      </c>
      <c r="I292" s="166">
        <f t="shared" si="11"/>
        <v>33276</v>
      </c>
    </row>
    <row r="293" spans="1:9">
      <c r="A293" s="30">
        <v>94</v>
      </c>
      <c r="B293" s="164">
        <v>45405</v>
      </c>
      <c r="C293" s="164">
        <v>45405</v>
      </c>
      <c r="D293" s="66" t="s">
        <v>713</v>
      </c>
      <c r="E293" s="67" t="s">
        <v>714</v>
      </c>
      <c r="F293" s="16">
        <v>49</v>
      </c>
      <c r="G293" s="16" t="s">
        <v>14</v>
      </c>
      <c r="H293" s="166">
        <v>2301</v>
      </c>
      <c r="I293" s="166">
        <f t="shared" si="11"/>
        <v>112749</v>
      </c>
    </row>
    <row r="294" spans="1:9">
      <c r="A294" s="30">
        <v>95</v>
      </c>
      <c r="B294" s="170">
        <v>45364</v>
      </c>
      <c r="C294" s="170">
        <v>45364</v>
      </c>
      <c r="D294" s="66" t="s">
        <v>715</v>
      </c>
      <c r="E294" s="171" t="s">
        <v>716</v>
      </c>
      <c r="F294" s="16">
        <v>20</v>
      </c>
      <c r="G294" s="16" t="s">
        <v>14</v>
      </c>
      <c r="H294" s="75">
        <v>8142</v>
      </c>
      <c r="I294" s="166">
        <f t="shared" si="11"/>
        <v>162840</v>
      </c>
    </row>
    <row r="295" spans="1:9">
      <c r="A295" s="30">
        <v>96</v>
      </c>
      <c r="B295" s="170">
        <v>45364</v>
      </c>
      <c r="C295" s="170">
        <v>45364</v>
      </c>
      <c r="D295" s="66" t="s">
        <v>717</v>
      </c>
      <c r="E295" s="67" t="s">
        <v>718</v>
      </c>
      <c r="F295" s="16">
        <v>400</v>
      </c>
      <c r="G295" s="16" t="s">
        <v>14</v>
      </c>
      <c r="H295" s="75">
        <v>8</v>
      </c>
      <c r="I295" s="166">
        <f t="shared" si="11"/>
        <v>3200</v>
      </c>
    </row>
    <row r="296" spans="1:9">
      <c r="A296" s="30">
        <v>97</v>
      </c>
      <c r="B296" s="164">
        <v>45405</v>
      </c>
      <c r="C296" s="164">
        <v>45405</v>
      </c>
      <c r="D296" s="66" t="s">
        <v>719</v>
      </c>
      <c r="E296" s="133" t="s">
        <v>720</v>
      </c>
      <c r="F296" s="30">
        <v>7</v>
      </c>
      <c r="G296" s="16" t="s">
        <v>14</v>
      </c>
      <c r="H296" s="166">
        <v>9204</v>
      </c>
      <c r="I296" s="166">
        <f t="shared" si="11"/>
        <v>64428</v>
      </c>
    </row>
    <row r="297" spans="1:9">
      <c r="A297" s="30">
        <v>98</v>
      </c>
      <c r="B297" s="146">
        <v>45624</v>
      </c>
      <c r="C297" s="146">
        <v>45624</v>
      </c>
      <c r="D297" s="66" t="s">
        <v>721</v>
      </c>
      <c r="E297" s="133" t="s">
        <v>722</v>
      </c>
      <c r="F297" s="16">
        <v>5</v>
      </c>
      <c r="G297" s="16" t="s">
        <v>14</v>
      </c>
      <c r="H297" s="166">
        <v>57230</v>
      </c>
      <c r="I297" s="166">
        <f t="shared" si="11"/>
        <v>286150</v>
      </c>
    </row>
    <row r="298" spans="1:9">
      <c r="A298" s="30">
        <v>99</v>
      </c>
      <c r="B298" s="146">
        <v>45624</v>
      </c>
      <c r="C298" s="146">
        <v>45624</v>
      </c>
      <c r="D298" s="66" t="s">
        <v>723</v>
      </c>
      <c r="E298" s="133" t="s">
        <v>724</v>
      </c>
      <c r="F298" s="16">
        <v>5</v>
      </c>
      <c r="G298" s="16" t="s">
        <v>14</v>
      </c>
      <c r="H298" s="166">
        <v>57230</v>
      </c>
      <c r="I298" s="166">
        <f t="shared" si="11"/>
        <v>286150</v>
      </c>
    </row>
    <row r="299" spans="1:9">
      <c r="A299" s="30">
        <v>100</v>
      </c>
      <c r="B299" s="146">
        <v>45624</v>
      </c>
      <c r="C299" s="146">
        <v>45624</v>
      </c>
      <c r="D299" s="66" t="s">
        <v>725</v>
      </c>
      <c r="E299" s="133" t="s">
        <v>726</v>
      </c>
      <c r="F299" s="16">
        <v>6</v>
      </c>
      <c r="G299" s="16" t="s">
        <v>14</v>
      </c>
      <c r="H299" s="166">
        <v>46610</v>
      </c>
      <c r="I299" s="166">
        <f t="shared" si="11"/>
        <v>279660</v>
      </c>
    </row>
    <row r="300" spans="1:9">
      <c r="A300" s="30">
        <v>101</v>
      </c>
      <c r="B300" s="164">
        <v>45405</v>
      </c>
      <c r="C300" s="164">
        <v>45405</v>
      </c>
      <c r="D300" s="66" t="s">
        <v>727</v>
      </c>
      <c r="E300" s="133" t="s">
        <v>728</v>
      </c>
      <c r="F300" s="16">
        <v>2</v>
      </c>
      <c r="G300" s="16" t="s">
        <v>14</v>
      </c>
      <c r="H300" s="166">
        <v>765</v>
      </c>
      <c r="I300" s="166">
        <f t="shared" si="11"/>
        <v>1530</v>
      </c>
    </row>
    <row r="301" spans="1:9">
      <c r="A301" s="30">
        <v>102</v>
      </c>
      <c r="B301" s="164">
        <v>45405</v>
      </c>
      <c r="C301" s="164">
        <v>45405</v>
      </c>
      <c r="D301" s="66" t="s">
        <v>729</v>
      </c>
      <c r="E301" s="133" t="s">
        <v>730</v>
      </c>
      <c r="F301" s="16">
        <v>1</v>
      </c>
      <c r="G301" s="16" t="s">
        <v>14</v>
      </c>
      <c r="H301" s="166">
        <v>765</v>
      </c>
      <c r="I301" s="166">
        <f t="shared" si="11"/>
        <v>765</v>
      </c>
    </row>
    <row r="302" spans="1:9">
      <c r="A302" s="30">
        <v>103</v>
      </c>
      <c r="B302" s="146">
        <v>45532</v>
      </c>
      <c r="C302" s="146">
        <v>45532</v>
      </c>
      <c r="D302" s="66" t="s">
        <v>731</v>
      </c>
      <c r="E302" s="133" t="s">
        <v>732</v>
      </c>
      <c r="F302" s="16">
        <v>32</v>
      </c>
      <c r="G302" s="16" t="s">
        <v>14</v>
      </c>
      <c r="H302" s="166">
        <v>5695.85</v>
      </c>
      <c r="I302" s="166">
        <f t="shared" si="11"/>
        <v>182267.2</v>
      </c>
    </row>
    <row r="303" spans="1:9">
      <c r="A303" s="30">
        <v>104</v>
      </c>
      <c r="B303" s="146">
        <v>45433</v>
      </c>
      <c r="C303" s="146">
        <v>45433</v>
      </c>
      <c r="D303" s="66" t="s">
        <v>733</v>
      </c>
      <c r="E303" s="67" t="s">
        <v>734</v>
      </c>
      <c r="F303" s="16">
        <v>22</v>
      </c>
      <c r="G303" s="16" t="s">
        <v>14</v>
      </c>
      <c r="H303" s="166">
        <v>21921.81</v>
      </c>
      <c r="I303" s="166">
        <f t="shared" si="11"/>
        <v>482279.82</v>
      </c>
    </row>
    <row r="304" spans="1:9">
      <c r="A304" s="30">
        <v>105</v>
      </c>
      <c r="B304" s="146">
        <v>45624</v>
      </c>
      <c r="C304" s="146">
        <v>45624</v>
      </c>
      <c r="D304" s="66" t="s">
        <v>735</v>
      </c>
      <c r="E304" s="133" t="s">
        <v>736</v>
      </c>
      <c r="F304" s="16">
        <v>38</v>
      </c>
      <c r="G304" s="16" t="s">
        <v>14</v>
      </c>
      <c r="H304" s="30">
        <v>15309.41</v>
      </c>
      <c r="I304" s="166">
        <f t="shared" si="11"/>
        <v>581757.57999999996</v>
      </c>
    </row>
    <row r="305" spans="1:9">
      <c r="A305" s="30">
        <v>106</v>
      </c>
      <c r="B305" s="146">
        <v>45624</v>
      </c>
      <c r="C305" s="146">
        <v>45624</v>
      </c>
      <c r="D305" s="66" t="s">
        <v>737</v>
      </c>
      <c r="E305" s="133" t="s">
        <v>738</v>
      </c>
      <c r="F305" s="16">
        <v>8</v>
      </c>
      <c r="G305" s="16" t="s">
        <v>14</v>
      </c>
      <c r="H305" s="30">
        <v>13602.52</v>
      </c>
      <c r="I305" s="166">
        <f t="shared" si="11"/>
        <v>108820.16</v>
      </c>
    </row>
    <row r="306" spans="1:9">
      <c r="A306" s="30">
        <v>107</v>
      </c>
      <c r="B306" s="146">
        <v>45624</v>
      </c>
      <c r="C306" s="146">
        <v>45624</v>
      </c>
      <c r="D306" s="66" t="s">
        <v>739</v>
      </c>
      <c r="E306" s="133" t="s">
        <v>740</v>
      </c>
      <c r="F306" s="16">
        <v>33</v>
      </c>
      <c r="G306" s="16" t="s">
        <v>14</v>
      </c>
      <c r="H306" s="30">
        <v>23826.03</v>
      </c>
      <c r="I306" s="166">
        <f t="shared" si="11"/>
        <v>786258.99</v>
      </c>
    </row>
    <row r="307" spans="1:9">
      <c r="A307" s="30">
        <v>108</v>
      </c>
      <c r="B307" s="146">
        <v>45624</v>
      </c>
      <c r="C307" s="146">
        <v>45624</v>
      </c>
      <c r="D307" s="66" t="s">
        <v>741</v>
      </c>
      <c r="E307" s="133" t="s">
        <v>742</v>
      </c>
      <c r="F307" s="16">
        <v>12</v>
      </c>
      <c r="G307" s="16" t="s">
        <v>14</v>
      </c>
      <c r="H307" s="30">
        <v>20371.41</v>
      </c>
      <c r="I307" s="166">
        <f t="shared" si="11"/>
        <v>244456.92</v>
      </c>
    </row>
    <row r="308" spans="1:9">
      <c r="A308" s="30">
        <v>109</v>
      </c>
      <c r="B308" s="146">
        <v>45624</v>
      </c>
      <c r="C308" s="146">
        <v>45624</v>
      </c>
      <c r="D308" s="66" t="s">
        <v>743</v>
      </c>
      <c r="E308" s="133" t="s">
        <v>744</v>
      </c>
      <c r="F308" s="16">
        <v>1</v>
      </c>
      <c r="G308" s="16" t="s">
        <v>14</v>
      </c>
      <c r="H308" s="30">
        <v>10277.39</v>
      </c>
      <c r="I308" s="166">
        <f t="shared" si="11"/>
        <v>10277.39</v>
      </c>
    </row>
    <row r="309" spans="1:9">
      <c r="A309" s="30">
        <v>110</v>
      </c>
      <c r="B309" s="146">
        <v>45624</v>
      </c>
      <c r="C309" s="146">
        <v>45624</v>
      </c>
      <c r="D309" s="66" t="s">
        <v>745</v>
      </c>
      <c r="E309" s="133" t="s">
        <v>746</v>
      </c>
      <c r="F309" s="16">
        <v>12</v>
      </c>
      <c r="G309" s="16" t="s">
        <v>14</v>
      </c>
      <c r="H309" s="172">
        <v>20287.150000000001</v>
      </c>
      <c r="I309" s="166">
        <f t="shared" si="11"/>
        <v>243445.8</v>
      </c>
    </row>
    <row r="310" spans="1:9">
      <c r="A310" s="30">
        <v>111</v>
      </c>
      <c r="B310" s="146">
        <v>45624</v>
      </c>
      <c r="C310" s="146">
        <v>45624</v>
      </c>
      <c r="D310" s="66" t="s">
        <v>747</v>
      </c>
      <c r="E310" s="133" t="s">
        <v>748</v>
      </c>
      <c r="F310" s="16">
        <v>7</v>
      </c>
      <c r="G310" s="16" t="s">
        <v>14</v>
      </c>
      <c r="H310" s="172">
        <v>20287.150000000001</v>
      </c>
      <c r="I310" s="166">
        <f t="shared" si="11"/>
        <v>142010.04999999999</v>
      </c>
    </row>
    <row r="311" spans="1:9">
      <c r="A311" s="30">
        <v>112</v>
      </c>
      <c r="B311" s="146">
        <v>45624</v>
      </c>
      <c r="C311" s="146">
        <v>45624</v>
      </c>
      <c r="D311" s="66" t="s">
        <v>749</v>
      </c>
      <c r="E311" s="133" t="s">
        <v>750</v>
      </c>
      <c r="F311" s="16">
        <v>4</v>
      </c>
      <c r="G311" s="16" t="s">
        <v>14</v>
      </c>
      <c r="H311" s="30">
        <v>17139.11</v>
      </c>
      <c r="I311" s="166">
        <f t="shared" si="11"/>
        <v>68556.44</v>
      </c>
    </row>
    <row r="312" spans="1:9">
      <c r="A312" s="30">
        <v>113</v>
      </c>
      <c r="B312" s="146">
        <v>45624</v>
      </c>
      <c r="C312" s="146">
        <v>45624</v>
      </c>
      <c r="D312" s="66" t="s">
        <v>751</v>
      </c>
      <c r="E312" s="133" t="s">
        <v>752</v>
      </c>
      <c r="F312" s="16">
        <v>19</v>
      </c>
      <c r="G312" s="16" t="s">
        <v>14</v>
      </c>
      <c r="H312" s="30">
        <v>13938.75</v>
      </c>
      <c r="I312" s="166">
        <f t="shared" si="11"/>
        <v>264836.25</v>
      </c>
    </row>
    <row r="313" spans="1:9">
      <c r="A313" s="30">
        <v>114</v>
      </c>
      <c r="B313" s="146">
        <v>45370</v>
      </c>
      <c r="C313" s="146">
        <v>45370</v>
      </c>
      <c r="D313" s="66" t="s">
        <v>753</v>
      </c>
      <c r="E313" s="67" t="s">
        <v>754</v>
      </c>
      <c r="F313" s="16">
        <v>7</v>
      </c>
      <c r="G313" s="16" t="s">
        <v>14</v>
      </c>
      <c r="H313" s="166">
        <v>5310</v>
      </c>
      <c r="I313" s="166">
        <f t="shared" si="11"/>
        <v>37170</v>
      </c>
    </row>
    <row r="314" spans="1:9">
      <c r="A314" s="30">
        <v>115</v>
      </c>
      <c r="B314" s="164">
        <v>45405</v>
      </c>
      <c r="C314" s="164">
        <v>45405</v>
      </c>
      <c r="D314" s="66" t="s">
        <v>755</v>
      </c>
      <c r="E314" s="133" t="s">
        <v>756</v>
      </c>
      <c r="F314" s="30">
        <v>36</v>
      </c>
      <c r="G314" s="16" t="s">
        <v>14</v>
      </c>
      <c r="H314" s="166">
        <v>1885</v>
      </c>
      <c r="I314" s="166">
        <f t="shared" si="11"/>
        <v>67860</v>
      </c>
    </row>
    <row r="315" spans="1:9">
      <c r="A315" s="30">
        <v>116</v>
      </c>
      <c r="B315" s="146">
        <v>45624</v>
      </c>
      <c r="C315" s="146">
        <v>45624</v>
      </c>
      <c r="D315" s="66" t="s">
        <v>757</v>
      </c>
      <c r="E315" s="133" t="s">
        <v>758</v>
      </c>
      <c r="F315" s="30">
        <v>1</v>
      </c>
      <c r="G315" s="16" t="s">
        <v>14</v>
      </c>
      <c r="H315" s="166">
        <v>15000</v>
      </c>
      <c r="I315" s="166">
        <f t="shared" si="11"/>
        <v>15000</v>
      </c>
    </row>
    <row r="316" spans="1:9">
      <c r="A316" s="30">
        <v>117</v>
      </c>
      <c r="B316" s="146">
        <v>45624</v>
      </c>
      <c r="C316" s="146">
        <v>45624</v>
      </c>
      <c r="D316" s="66" t="s">
        <v>759</v>
      </c>
      <c r="E316" s="168" t="s">
        <v>760</v>
      </c>
      <c r="F316" s="167">
        <v>10</v>
      </c>
      <c r="G316" s="16" t="s">
        <v>14</v>
      </c>
      <c r="H316" s="166">
        <v>1200</v>
      </c>
      <c r="I316" s="166">
        <f t="shared" si="11"/>
        <v>12000</v>
      </c>
    </row>
    <row r="317" spans="1:9">
      <c r="A317" s="30">
        <v>118</v>
      </c>
      <c r="B317" s="146">
        <v>45624</v>
      </c>
      <c r="C317" s="146">
        <v>45624</v>
      </c>
      <c r="D317" s="66" t="s">
        <v>761</v>
      </c>
      <c r="E317" s="168" t="s">
        <v>762</v>
      </c>
      <c r="F317" s="167">
        <v>3</v>
      </c>
      <c r="G317" s="16" t="s">
        <v>14</v>
      </c>
      <c r="H317" s="166">
        <v>1200</v>
      </c>
      <c r="I317" s="166">
        <f t="shared" si="11"/>
        <v>3600</v>
      </c>
    </row>
    <row r="318" spans="1:9">
      <c r="A318" s="30">
        <v>119</v>
      </c>
      <c r="B318" s="146">
        <v>45624</v>
      </c>
      <c r="C318" s="146">
        <v>45624</v>
      </c>
      <c r="D318" s="66" t="s">
        <v>763</v>
      </c>
      <c r="E318" s="168" t="s">
        <v>764</v>
      </c>
      <c r="F318" s="167">
        <v>800</v>
      </c>
      <c r="G318" s="16" t="s">
        <v>14</v>
      </c>
      <c r="H318" s="166">
        <v>5</v>
      </c>
      <c r="I318" s="166">
        <f t="shared" si="11"/>
        <v>4000</v>
      </c>
    </row>
    <row r="319" spans="1:9">
      <c r="A319" s="30">
        <v>120</v>
      </c>
      <c r="B319" s="164">
        <v>45405</v>
      </c>
      <c r="C319" s="164">
        <v>45405</v>
      </c>
      <c r="D319" s="66" t="s">
        <v>765</v>
      </c>
      <c r="E319" s="133" t="s">
        <v>766</v>
      </c>
      <c r="F319" s="30">
        <v>1</v>
      </c>
      <c r="G319" s="16" t="s">
        <v>14</v>
      </c>
      <c r="H319" s="166">
        <v>9204</v>
      </c>
      <c r="I319" s="166">
        <f t="shared" si="11"/>
        <v>9204</v>
      </c>
    </row>
    <row r="320" spans="1:9">
      <c r="A320" s="30">
        <v>121</v>
      </c>
      <c r="B320" s="164">
        <v>45405</v>
      </c>
      <c r="C320" s="164">
        <v>45405</v>
      </c>
      <c r="D320" s="66" t="s">
        <v>767</v>
      </c>
      <c r="E320" s="133" t="s">
        <v>768</v>
      </c>
      <c r="F320" s="30">
        <v>5</v>
      </c>
      <c r="G320" s="16" t="s">
        <v>14</v>
      </c>
      <c r="H320" s="166">
        <v>1450</v>
      </c>
      <c r="I320" s="166">
        <f t="shared" si="11"/>
        <v>7250</v>
      </c>
    </row>
    <row r="321" spans="1:9">
      <c r="A321" s="30">
        <v>122</v>
      </c>
      <c r="B321" s="146">
        <v>45400</v>
      </c>
      <c r="C321" s="146">
        <v>45400</v>
      </c>
      <c r="D321" s="66" t="s">
        <v>769</v>
      </c>
      <c r="E321" s="67" t="s">
        <v>770</v>
      </c>
      <c r="F321" s="16">
        <v>74</v>
      </c>
      <c r="G321" s="16" t="s">
        <v>14</v>
      </c>
      <c r="H321" s="166">
        <v>351.88</v>
      </c>
      <c r="I321" s="166">
        <f t="shared" si="11"/>
        <v>26039.119999999999</v>
      </c>
    </row>
    <row r="322" spans="1:9">
      <c r="A322" s="30">
        <v>123</v>
      </c>
      <c r="B322" s="146">
        <v>45624</v>
      </c>
      <c r="C322" s="146">
        <v>45624</v>
      </c>
      <c r="D322" s="66" t="s">
        <v>771</v>
      </c>
      <c r="E322" s="133" t="s">
        <v>772</v>
      </c>
      <c r="F322" s="16">
        <v>65</v>
      </c>
      <c r="G322" s="16" t="s">
        <v>14</v>
      </c>
      <c r="H322" s="166">
        <v>1716.47</v>
      </c>
      <c r="I322" s="166">
        <f t="shared" si="11"/>
        <v>111570.55</v>
      </c>
    </row>
    <row r="323" spans="1:9">
      <c r="A323" s="30">
        <v>124</v>
      </c>
      <c r="B323" s="164">
        <v>45405</v>
      </c>
      <c r="C323" s="164">
        <v>45405</v>
      </c>
      <c r="D323" s="66" t="s">
        <v>773</v>
      </c>
      <c r="E323" s="133" t="s">
        <v>774</v>
      </c>
      <c r="F323" s="16">
        <v>104</v>
      </c>
      <c r="G323" s="16" t="s">
        <v>14</v>
      </c>
      <c r="H323" s="166">
        <v>4905.57</v>
      </c>
      <c r="I323" s="166">
        <f t="shared" si="11"/>
        <v>510179.28</v>
      </c>
    </row>
    <row r="324" spans="1:9">
      <c r="A324" s="30">
        <v>125</v>
      </c>
      <c r="B324" s="164">
        <v>45405</v>
      </c>
      <c r="C324" s="164">
        <v>45405</v>
      </c>
      <c r="D324" s="66" t="s">
        <v>775</v>
      </c>
      <c r="E324" s="133" t="s">
        <v>776</v>
      </c>
      <c r="F324" s="16">
        <v>116</v>
      </c>
      <c r="G324" s="16" t="s">
        <v>14</v>
      </c>
      <c r="H324" s="166">
        <v>4905.57</v>
      </c>
      <c r="I324" s="166">
        <f t="shared" si="11"/>
        <v>569046.12</v>
      </c>
    </row>
    <row r="325" spans="1:9">
      <c r="A325" s="30">
        <v>126</v>
      </c>
      <c r="B325" s="164">
        <v>45405</v>
      </c>
      <c r="C325" s="164">
        <v>45405</v>
      </c>
      <c r="D325" s="66" t="s">
        <v>777</v>
      </c>
      <c r="E325" s="67" t="s">
        <v>778</v>
      </c>
      <c r="F325" s="16">
        <v>4</v>
      </c>
      <c r="G325" s="16" t="s">
        <v>14</v>
      </c>
      <c r="H325" s="166">
        <v>5723</v>
      </c>
      <c r="I325" s="166">
        <f t="shared" si="11"/>
        <v>22892</v>
      </c>
    </row>
    <row r="326" spans="1:9">
      <c r="A326" s="30">
        <v>127</v>
      </c>
      <c r="B326" s="146">
        <v>45370</v>
      </c>
      <c r="C326" s="146">
        <v>45370</v>
      </c>
      <c r="D326" s="66" t="s">
        <v>779</v>
      </c>
      <c r="E326" s="168" t="s">
        <v>780</v>
      </c>
      <c r="F326" s="167">
        <v>170</v>
      </c>
      <c r="G326" s="16" t="s">
        <v>14</v>
      </c>
      <c r="H326" s="166">
        <v>98</v>
      </c>
      <c r="I326" s="166">
        <f t="shared" si="11"/>
        <v>16660</v>
      </c>
    </row>
    <row r="327" spans="1:9">
      <c r="A327" s="30">
        <v>128</v>
      </c>
      <c r="B327" s="146">
        <v>45370</v>
      </c>
      <c r="C327" s="146">
        <v>45370</v>
      </c>
      <c r="D327" s="66" t="s">
        <v>781</v>
      </c>
      <c r="E327" s="168" t="s">
        <v>782</v>
      </c>
      <c r="F327" s="167">
        <v>45</v>
      </c>
      <c r="G327" s="16" t="s">
        <v>14</v>
      </c>
      <c r="H327" s="166">
        <v>115</v>
      </c>
      <c r="I327" s="166">
        <f t="shared" si="11"/>
        <v>5175</v>
      </c>
    </row>
    <row r="328" spans="1:9">
      <c r="A328" s="30">
        <v>129</v>
      </c>
      <c r="B328" s="146">
        <v>45370</v>
      </c>
      <c r="C328" s="146">
        <v>45370</v>
      </c>
      <c r="D328" s="66" t="s">
        <v>783</v>
      </c>
      <c r="E328" s="168" t="s">
        <v>784</v>
      </c>
      <c r="F328" s="167">
        <v>16</v>
      </c>
      <c r="G328" s="16" t="s">
        <v>14</v>
      </c>
      <c r="H328" s="166">
        <v>350</v>
      </c>
      <c r="I328" s="166">
        <f t="shared" si="11"/>
        <v>5600</v>
      </c>
    </row>
    <row r="329" spans="1:9">
      <c r="A329" s="30">
        <v>130</v>
      </c>
      <c r="B329" s="164">
        <v>45405</v>
      </c>
      <c r="C329" s="164">
        <v>45405</v>
      </c>
      <c r="D329" s="66" t="s">
        <v>785</v>
      </c>
      <c r="E329" s="168" t="s">
        <v>786</v>
      </c>
      <c r="F329" s="167">
        <v>1</v>
      </c>
      <c r="G329" s="16" t="s">
        <v>14</v>
      </c>
      <c r="H329" s="166">
        <v>5200</v>
      </c>
      <c r="I329" s="166">
        <f t="shared" si="11"/>
        <v>5200</v>
      </c>
    </row>
    <row r="330" spans="1:9">
      <c r="A330" s="30">
        <v>131</v>
      </c>
      <c r="B330" s="164">
        <v>45405</v>
      </c>
      <c r="C330" s="164">
        <v>45405</v>
      </c>
      <c r="D330" s="66" t="s">
        <v>787</v>
      </c>
      <c r="E330" s="168" t="s">
        <v>788</v>
      </c>
      <c r="F330" s="167">
        <v>3</v>
      </c>
      <c r="G330" s="16" t="s">
        <v>14</v>
      </c>
      <c r="H330" s="166">
        <v>5200</v>
      </c>
      <c r="I330" s="166">
        <f t="shared" si="11"/>
        <v>15600</v>
      </c>
    </row>
    <row r="331" spans="1:9">
      <c r="A331" s="30">
        <v>132</v>
      </c>
      <c r="B331" s="164">
        <v>45405</v>
      </c>
      <c r="C331" s="164">
        <v>45405</v>
      </c>
      <c r="D331" s="66" t="s">
        <v>789</v>
      </c>
      <c r="E331" s="133" t="s">
        <v>790</v>
      </c>
      <c r="F331" s="16">
        <v>5</v>
      </c>
      <c r="G331" s="16" t="s">
        <v>14</v>
      </c>
      <c r="H331" s="166">
        <v>2714</v>
      </c>
      <c r="I331" s="166">
        <f t="shared" si="11"/>
        <v>13570</v>
      </c>
    </row>
    <row r="332" spans="1:9">
      <c r="A332" s="30">
        <v>133</v>
      </c>
      <c r="B332" s="164">
        <v>45405</v>
      </c>
      <c r="C332" s="164">
        <v>45405</v>
      </c>
      <c r="D332" s="66" t="s">
        <v>791</v>
      </c>
      <c r="E332" s="142" t="s">
        <v>792</v>
      </c>
      <c r="F332" s="165">
        <v>10</v>
      </c>
      <c r="G332" s="16" t="s">
        <v>14</v>
      </c>
      <c r="H332" s="166">
        <v>1587.1</v>
      </c>
      <c r="I332" s="166">
        <f t="shared" si="11"/>
        <v>15871</v>
      </c>
    </row>
    <row r="333" spans="1:9">
      <c r="A333" s="30">
        <v>134</v>
      </c>
      <c r="B333" s="164">
        <v>45405</v>
      </c>
      <c r="C333" s="164">
        <v>45405</v>
      </c>
      <c r="D333" s="66" t="s">
        <v>198</v>
      </c>
      <c r="E333" s="142" t="s">
        <v>793</v>
      </c>
      <c r="F333" s="165">
        <v>10</v>
      </c>
      <c r="G333" s="16" t="s">
        <v>14</v>
      </c>
      <c r="H333" s="166">
        <v>1587.1</v>
      </c>
      <c r="I333" s="166">
        <f t="shared" si="11"/>
        <v>15871</v>
      </c>
    </row>
    <row r="334" spans="1:9">
      <c r="A334" s="30">
        <v>135</v>
      </c>
      <c r="B334" s="164">
        <v>45405</v>
      </c>
      <c r="C334" s="164">
        <v>45405</v>
      </c>
      <c r="D334" s="66" t="s">
        <v>200</v>
      </c>
      <c r="E334" s="142" t="s">
        <v>794</v>
      </c>
      <c r="F334" s="165">
        <v>24</v>
      </c>
      <c r="G334" s="16" t="s">
        <v>14</v>
      </c>
      <c r="H334" s="166">
        <v>1587.1</v>
      </c>
      <c r="I334" s="166">
        <f t="shared" ref="I334" si="13">F334*H334</f>
        <v>38090.400000000001</v>
      </c>
    </row>
    <row r="335" spans="1:9">
      <c r="A335" s="173"/>
      <c r="B335" s="163"/>
      <c r="C335" s="163"/>
      <c r="D335" s="163"/>
      <c r="E335" s="174"/>
      <c r="F335" s="163"/>
      <c r="G335" s="173"/>
      <c r="H335" s="175" t="s">
        <v>269</v>
      </c>
      <c r="I335" s="178">
        <f>SUM(I200:I334)</f>
        <v>13134258.880000001</v>
      </c>
    </row>
    <row r="336" spans="1:9">
      <c r="A336" s="173"/>
      <c r="B336" s="163"/>
      <c r="C336" s="163"/>
      <c r="D336" s="173"/>
      <c r="E336" s="176"/>
      <c r="F336" s="173"/>
      <c r="G336" s="173"/>
      <c r="H336" s="177"/>
      <c r="I336" s="177"/>
    </row>
    <row r="337" spans="1:9">
      <c r="A337" s="173"/>
      <c r="B337" s="163"/>
      <c r="C337" s="163"/>
      <c r="D337" s="173"/>
      <c r="E337" s="174"/>
      <c r="F337" s="173"/>
      <c r="G337" s="173"/>
      <c r="H337" s="177"/>
      <c r="I337" s="177"/>
    </row>
    <row r="338" spans="1:9">
      <c r="A338" s="173"/>
      <c r="B338" s="163"/>
      <c r="C338" s="163"/>
      <c r="D338" s="173"/>
      <c r="E338" s="174"/>
      <c r="F338" s="173"/>
      <c r="G338" s="173"/>
      <c r="H338" s="177"/>
      <c r="I338" s="177"/>
    </row>
    <row r="339" spans="1:9">
      <c r="A339" s="159"/>
      <c r="B339" s="160"/>
      <c r="C339" s="160"/>
      <c r="D339" s="159"/>
      <c r="E339" s="161"/>
      <c r="F339" s="159"/>
      <c r="G339" s="159"/>
      <c r="H339" s="162"/>
      <c r="I339" s="162"/>
    </row>
    <row r="340" spans="1:9" ht="15.75">
      <c r="A340" s="196" t="s">
        <v>414</v>
      </c>
      <c r="B340" s="196"/>
      <c r="C340" s="196"/>
      <c r="D340" s="196"/>
      <c r="E340" s="196"/>
      <c r="F340" s="196"/>
      <c r="G340" s="196"/>
      <c r="H340" s="196"/>
      <c r="I340" s="196"/>
    </row>
    <row r="341" spans="1:9">
      <c r="A341" s="197" t="s">
        <v>415</v>
      </c>
      <c r="B341" s="197"/>
      <c r="C341" s="197"/>
      <c r="D341" s="197"/>
      <c r="E341" s="197"/>
      <c r="F341" s="197"/>
      <c r="G341" s="197"/>
      <c r="H341" s="197"/>
      <c r="I341" s="197"/>
    </row>
    <row r="342" spans="1:9">
      <c r="A342" s="198" t="s">
        <v>416</v>
      </c>
      <c r="B342" s="198"/>
      <c r="C342" s="198"/>
      <c r="D342" s="198"/>
      <c r="E342" s="198"/>
      <c r="F342" s="198"/>
      <c r="G342" s="198"/>
      <c r="H342" s="198"/>
      <c r="I342" s="198"/>
    </row>
    <row r="343" spans="1:9">
      <c r="A343" s="200"/>
      <c r="B343" s="200"/>
      <c r="C343" s="200"/>
      <c r="D343" s="200"/>
      <c r="E343" s="200"/>
      <c r="F343" s="200"/>
      <c r="G343" s="200"/>
      <c r="H343" s="200"/>
      <c r="I343" s="200"/>
    </row>
  </sheetData>
  <mergeCells count="36">
    <mergeCell ref="A343:I343"/>
    <mergeCell ref="A198:I198"/>
    <mergeCell ref="F199:G199"/>
    <mergeCell ref="A340:I340"/>
    <mergeCell ref="A341:I341"/>
    <mergeCell ref="A342:I342"/>
    <mergeCell ref="A186:I186"/>
    <mergeCell ref="A187:I187"/>
    <mergeCell ref="A195:I195"/>
    <mergeCell ref="A196:I196"/>
    <mergeCell ref="A197:I197"/>
    <mergeCell ref="A156:I156"/>
    <mergeCell ref="A157:I157"/>
    <mergeCell ref="F158:G158"/>
    <mergeCell ref="A184:I184"/>
    <mergeCell ref="A185:I185"/>
    <mergeCell ref="A142:I142"/>
    <mergeCell ref="A143:I143"/>
    <mergeCell ref="A144:I144"/>
    <mergeCell ref="A154:I154"/>
    <mergeCell ref="A155:I155"/>
    <mergeCell ref="A107:I107"/>
    <mergeCell ref="A108:I108"/>
    <mergeCell ref="A109:I109"/>
    <mergeCell ref="F110:G110"/>
    <mergeCell ref="A141:I141"/>
    <mergeCell ref="A95:I95"/>
    <mergeCell ref="A96:I96"/>
    <mergeCell ref="A97:I97"/>
    <mergeCell ref="A98:I98"/>
    <mergeCell ref="A106:I106"/>
    <mergeCell ref="A7:I7"/>
    <mergeCell ref="A8:I8"/>
    <mergeCell ref="A9:I9"/>
    <mergeCell ref="A10:I10"/>
    <mergeCell ref="F11:G11"/>
  </mergeCells>
  <conditionalFormatting sqref="E19:E22">
    <cfRule type="duplicateValues" dxfId="128" priority="239"/>
  </conditionalFormatting>
  <conditionalFormatting sqref="E28">
    <cfRule type="duplicateValues" dxfId="127" priority="168"/>
  </conditionalFormatting>
  <conditionalFormatting sqref="E29">
    <cfRule type="duplicateValues" dxfId="126" priority="169"/>
  </conditionalFormatting>
  <conditionalFormatting sqref="E50">
    <cfRule type="duplicateValues" dxfId="125" priority="172"/>
  </conditionalFormatting>
  <conditionalFormatting sqref="E51">
    <cfRule type="duplicateValues" dxfId="124" priority="171"/>
  </conditionalFormatting>
  <conditionalFormatting sqref="E57 E52:E55 E40:E42 E45 E17 E23:E24 E26:E27 E31:E37 E62:E99 E1:E15 E145:E147 E188 E344:E1048576">
    <cfRule type="duplicateValues" dxfId="123" priority="173"/>
  </conditionalFormatting>
  <conditionalFormatting sqref="E141:E143">
    <cfRule type="duplicateValues" dxfId="122" priority="165"/>
  </conditionalFormatting>
  <conditionalFormatting sqref="E144">
    <cfRule type="duplicateValues" dxfId="121" priority="166"/>
  </conditionalFormatting>
  <conditionalFormatting sqref="E184:E186">
    <cfRule type="duplicateValues" dxfId="120" priority="164"/>
  </conditionalFormatting>
  <conditionalFormatting sqref="E200:E203">
    <cfRule type="duplicateValues" dxfId="119" priority="66"/>
    <cfRule type="duplicateValues" dxfId="118" priority="69"/>
  </conditionalFormatting>
  <conditionalFormatting sqref="E204:E205">
    <cfRule type="duplicateValues" dxfId="117" priority="47"/>
    <cfRule type="duplicateValues" dxfId="116" priority="50"/>
  </conditionalFormatting>
  <conditionalFormatting sqref="E206">
    <cfRule type="duplicateValues" dxfId="115" priority="138"/>
    <cfRule type="duplicateValues" dxfId="114" priority="137"/>
  </conditionalFormatting>
  <conditionalFormatting sqref="E211">
    <cfRule type="duplicateValues" dxfId="113" priority="65"/>
    <cfRule type="duplicateValues" dxfId="112" priority="64"/>
    <cfRule type="duplicateValues" dxfId="111" priority="63"/>
  </conditionalFormatting>
  <conditionalFormatting sqref="E212">
    <cfRule type="duplicateValues" dxfId="110" priority="10"/>
    <cfRule type="duplicateValues" dxfId="109" priority="9"/>
  </conditionalFormatting>
  <conditionalFormatting sqref="E214:E220">
    <cfRule type="duplicateValues" dxfId="108" priority="163"/>
    <cfRule type="duplicateValues" dxfId="107" priority="161"/>
  </conditionalFormatting>
  <conditionalFormatting sqref="E221">
    <cfRule type="duplicateValues" dxfId="106" priority="7"/>
  </conditionalFormatting>
  <conditionalFormatting sqref="E221:E225">
    <cfRule type="duplicateValues" dxfId="105" priority="156"/>
    <cfRule type="duplicateValues" dxfId="104" priority="155"/>
  </conditionalFormatting>
  <conditionalFormatting sqref="E222">
    <cfRule type="duplicateValues" dxfId="103" priority="154"/>
  </conditionalFormatting>
  <conditionalFormatting sqref="E223">
    <cfRule type="duplicateValues" dxfId="102" priority="5"/>
  </conditionalFormatting>
  <conditionalFormatting sqref="E224">
    <cfRule type="duplicateValues" dxfId="101" priority="3"/>
  </conditionalFormatting>
  <conditionalFormatting sqref="E225">
    <cfRule type="duplicateValues" dxfId="100" priority="2"/>
  </conditionalFormatting>
  <conditionalFormatting sqref="E226">
    <cfRule type="duplicateValues" dxfId="99" priority="20"/>
    <cfRule type="duplicateValues" dxfId="98" priority="17"/>
  </conditionalFormatting>
  <conditionalFormatting sqref="E227:E228 E213">
    <cfRule type="duplicateValues" dxfId="97" priority="146"/>
  </conditionalFormatting>
  <conditionalFormatting sqref="E229:E230">
    <cfRule type="duplicateValues" dxfId="96" priority="136"/>
    <cfRule type="duplicateValues" dxfId="95" priority="134"/>
  </conditionalFormatting>
  <conditionalFormatting sqref="E231">
    <cfRule type="duplicateValues" dxfId="94" priority="140"/>
    <cfRule type="duplicateValues" dxfId="93" priority="142"/>
  </conditionalFormatting>
  <conditionalFormatting sqref="E232">
    <cfRule type="duplicateValues" dxfId="92" priority="145"/>
  </conditionalFormatting>
  <conditionalFormatting sqref="E233:E234">
    <cfRule type="duplicateValues" dxfId="91" priority="144"/>
  </conditionalFormatting>
  <conditionalFormatting sqref="E235 E237 E207:E210">
    <cfRule type="duplicateValues" dxfId="90" priority="147"/>
  </conditionalFormatting>
  <conditionalFormatting sqref="E236">
    <cfRule type="duplicateValues" dxfId="89" priority="139"/>
  </conditionalFormatting>
  <conditionalFormatting sqref="E238:E240">
    <cfRule type="duplicateValues" dxfId="88" priority="90"/>
    <cfRule type="duplicateValues" dxfId="87" priority="93"/>
  </conditionalFormatting>
  <conditionalFormatting sqref="E241">
    <cfRule type="duplicateValues" dxfId="86" priority="100"/>
    <cfRule type="duplicateValues" dxfId="85" priority="103"/>
  </conditionalFormatting>
  <conditionalFormatting sqref="E242">
    <cfRule type="duplicateValues" dxfId="84" priority="88"/>
  </conditionalFormatting>
  <conditionalFormatting sqref="E243">
    <cfRule type="duplicateValues" dxfId="83" priority="85"/>
    <cfRule type="duplicateValues" dxfId="82" priority="86"/>
    <cfRule type="duplicateValues" dxfId="81" priority="84"/>
  </conditionalFormatting>
  <conditionalFormatting sqref="E244:E250">
    <cfRule type="duplicateValues" dxfId="80" priority="160"/>
    <cfRule type="duplicateValues" dxfId="79" priority="159"/>
  </conditionalFormatting>
  <conditionalFormatting sqref="E251">
    <cfRule type="duplicateValues" dxfId="78" priority="14"/>
    <cfRule type="duplicateValues" dxfId="77" priority="11"/>
  </conditionalFormatting>
  <conditionalFormatting sqref="E252:E255">
    <cfRule type="duplicateValues" dxfId="76" priority="96"/>
    <cfRule type="duplicateValues" dxfId="75" priority="99"/>
  </conditionalFormatting>
  <conditionalFormatting sqref="E256:E259 E235 E237 E207:E210">
    <cfRule type="duplicateValues" dxfId="74" priority="157"/>
  </conditionalFormatting>
  <conditionalFormatting sqref="E256:E259">
    <cfRule type="duplicateValues" dxfId="73" priority="158"/>
  </conditionalFormatting>
  <conditionalFormatting sqref="E260:E261">
    <cfRule type="duplicateValues" dxfId="72" priority="111"/>
    <cfRule type="duplicateValues" dxfId="71" priority="108"/>
  </conditionalFormatting>
  <conditionalFormatting sqref="E262">
    <cfRule type="duplicateValues" dxfId="70" priority="107"/>
    <cfRule type="duplicateValues" dxfId="69" priority="104"/>
  </conditionalFormatting>
  <conditionalFormatting sqref="E263">
    <cfRule type="duplicateValues" dxfId="68" priority="95"/>
    <cfRule type="duplicateValues" dxfId="67" priority="94"/>
  </conditionalFormatting>
  <conditionalFormatting sqref="E264">
    <cfRule type="duplicateValues" dxfId="66" priority="16"/>
    <cfRule type="duplicateValues" dxfId="65" priority="15"/>
  </conditionalFormatting>
  <conditionalFormatting sqref="E265">
    <cfRule type="duplicateValues" dxfId="64" priority="83"/>
    <cfRule type="duplicateValues" dxfId="63" priority="80"/>
  </conditionalFormatting>
  <conditionalFormatting sqref="E266:E269">
    <cfRule type="duplicateValues" dxfId="62" priority="153"/>
    <cfRule type="duplicateValues" dxfId="61" priority="152"/>
  </conditionalFormatting>
  <conditionalFormatting sqref="E270">
    <cfRule type="duplicateValues" dxfId="60" priority="33"/>
    <cfRule type="duplicateValues" dxfId="59" priority="36"/>
  </conditionalFormatting>
  <conditionalFormatting sqref="E271">
    <cfRule type="duplicateValues" dxfId="58" priority="46"/>
    <cfRule type="duplicateValues" dxfId="57" priority="43"/>
  </conditionalFormatting>
  <conditionalFormatting sqref="E272">
    <cfRule type="duplicateValues" dxfId="56" priority="126"/>
    <cfRule type="duplicateValues" dxfId="55" priority="129"/>
  </conditionalFormatting>
  <conditionalFormatting sqref="E273:E275">
    <cfRule type="duplicateValues" dxfId="54" priority="29"/>
    <cfRule type="duplicateValues" dxfId="53" priority="32"/>
  </conditionalFormatting>
  <conditionalFormatting sqref="E276:E278">
    <cfRule type="duplicateValues" dxfId="52" priority="51"/>
    <cfRule type="duplicateValues" dxfId="51" priority="54"/>
  </conditionalFormatting>
  <conditionalFormatting sqref="E279">
    <cfRule type="duplicateValues" dxfId="50" priority="39"/>
    <cfRule type="duplicateValues" dxfId="49" priority="42"/>
  </conditionalFormatting>
  <conditionalFormatting sqref="E280:E287">
    <cfRule type="duplicateValues" dxfId="48" priority="79"/>
    <cfRule type="duplicateValues" dxfId="47" priority="76"/>
  </conditionalFormatting>
  <conditionalFormatting sqref="E288:E291">
    <cfRule type="duplicateValues" dxfId="46" priority="132"/>
    <cfRule type="duplicateValues" dxfId="45" priority="133"/>
  </conditionalFormatting>
  <conditionalFormatting sqref="E292">
    <cfRule type="duplicateValues" dxfId="44" priority="130"/>
    <cfRule type="duplicateValues" dxfId="43" priority="131"/>
  </conditionalFormatting>
  <conditionalFormatting sqref="E293">
    <cfRule type="duplicateValues" dxfId="42" priority="115"/>
    <cfRule type="duplicateValues" dxfId="41" priority="112"/>
  </conditionalFormatting>
  <conditionalFormatting sqref="E294:E295">
    <cfRule type="duplicateValues" dxfId="40" priority="25"/>
  </conditionalFormatting>
  <conditionalFormatting sqref="E296">
    <cfRule type="duplicateValues" dxfId="39" priority="38"/>
    <cfRule type="duplicateValues" dxfId="38" priority="37"/>
  </conditionalFormatting>
  <conditionalFormatting sqref="E297:E298">
    <cfRule type="duplicateValues" dxfId="37" priority="72"/>
    <cfRule type="duplicateValues" dxfId="36" priority="73"/>
  </conditionalFormatting>
  <conditionalFormatting sqref="E299:E301">
    <cfRule type="duplicateValues" dxfId="35" priority="70"/>
    <cfRule type="duplicateValues" dxfId="34" priority="71"/>
  </conditionalFormatting>
  <conditionalFormatting sqref="E302:E312">
    <cfRule type="duplicateValues" dxfId="33" priority="149"/>
    <cfRule type="duplicateValues" dxfId="32" priority="150"/>
  </conditionalFormatting>
  <conditionalFormatting sqref="E303">
    <cfRule type="duplicateValues" dxfId="31" priority="151"/>
  </conditionalFormatting>
  <conditionalFormatting sqref="E313">
    <cfRule type="duplicateValues" dxfId="30" priority="21"/>
    <cfRule type="duplicateValues" dxfId="29" priority="24"/>
  </conditionalFormatting>
  <conditionalFormatting sqref="E314:E318">
    <cfRule type="duplicateValues" dxfId="28" priority="28"/>
    <cfRule type="duplicateValues" dxfId="27" priority="27"/>
  </conditionalFormatting>
  <conditionalFormatting sqref="E319:E320">
    <cfRule type="duplicateValues" dxfId="26" priority="74"/>
    <cfRule type="duplicateValues" dxfId="25" priority="75"/>
  </conditionalFormatting>
  <conditionalFormatting sqref="E321">
    <cfRule type="duplicateValues" dxfId="24" priority="117"/>
  </conditionalFormatting>
  <conditionalFormatting sqref="E321:E324">
    <cfRule type="duplicateValues" dxfId="23" priority="116"/>
    <cfRule type="duplicateValues" dxfId="22" priority="119"/>
  </conditionalFormatting>
  <conditionalFormatting sqref="E325:E330">
    <cfRule type="duplicateValues" dxfId="21" priority="120"/>
    <cfRule type="duplicateValues" dxfId="20" priority="123"/>
  </conditionalFormatting>
  <conditionalFormatting sqref="E331">
    <cfRule type="duplicateValues" dxfId="19" priority="124"/>
    <cfRule type="duplicateValues" dxfId="18" priority="125"/>
  </conditionalFormatting>
  <conditionalFormatting sqref="E332:E333">
    <cfRule type="duplicateValues" dxfId="17" priority="58"/>
    <cfRule type="duplicateValues" dxfId="16" priority="55"/>
  </conditionalFormatting>
  <conditionalFormatting sqref="E334">
    <cfRule type="duplicateValues" dxfId="15" priority="62"/>
    <cfRule type="duplicateValues" dxfId="14" priority="59"/>
  </conditionalFormatting>
  <conditionalFormatting sqref="E337:E339 E335 E189:E199 E256:E259 E343">
    <cfRule type="duplicateValues" dxfId="13" priority="143"/>
  </conditionalFormatting>
  <conditionalFormatting sqref="E337:E339 E335 E235 E189:E199 E237 E256:E259 E207:E210 E343">
    <cfRule type="duplicateValues" dxfId="12" priority="148"/>
  </conditionalFormatting>
  <conditionalFormatting sqref="E340:E342">
    <cfRule type="duplicateValues" dxfId="11" priority="1"/>
  </conditionalFormatting>
  <pageMargins left="1.81102362204724" right="0.15748031496063" top="0.74803149606299202" bottom="0.74803149606299202" header="0.31496062992126" footer="0.31496062992126"/>
  <pageSetup scale="60" orientation="landscape" r:id="rId1"/>
  <rowBreaks count="5" manualBreakCount="5">
    <brk id="41" max="8" man="1"/>
    <brk id="98" max="8" man="1"/>
    <brk id="145" max="8" man="1"/>
    <brk id="188" max="8" man="1"/>
    <brk id="24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Q155"/>
  <sheetViews>
    <sheetView view="pageBreakPreview" topLeftCell="A128" zoomScaleNormal="115" workbookViewId="0">
      <selection activeCell="E145" sqref="E145"/>
    </sheetView>
  </sheetViews>
  <sheetFormatPr baseColWidth="10" defaultColWidth="11.42578125" defaultRowHeight="15"/>
  <cols>
    <col min="1" max="1" width="4.140625" style="2" customWidth="1"/>
    <col min="2" max="2" width="13" style="2" customWidth="1"/>
    <col min="3" max="3" width="12" style="2" customWidth="1"/>
    <col min="4" max="4" width="11.42578125" style="2"/>
    <col min="5" max="5" width="76.140625" style="3" customWidth="1"/>
    <col min="6" max="6" width="9.7109375" style="2" customWidth="1"/>
    <col min="7" max="7" width="9.85546875" style="2" customWidth="1"/>
    <col min="8" max="8" width="11.85546875" style="19" customWidth="1"/>
    <col min="9" max="9" width="17" style="19" customWidth="1"/>
    <col min="10" max="10" width="11.5703125" style="63" customWidth="1"/>
    <col min="11" max="11" width="15.7109375" style="58" customWidth="1"/>
    <col min="12" max="12" width="15.5703125" style="58" customWidth="1"/>
    <col min="13" max="17" width="11.42578125" style="58"/>
    <col min="18" max="16384" width="11.42578125" style="2"/>
  </cols>
  <sheetData>
    <row r="7" spans="1:17">
      <c r="A7" s="190" t="s">
        <v>417</v>
      </c>
      <c r="B7" s="190"/>
      <c r="C7" s="190"/>
      <c r="D7" s="190"/>
      <c r="E7" s="190"/>
      <c r="F7" s="190"/>
      <c r="G7" s="190"/>
      <c r="H7" s="190"/>
      <c r="I7" s="190"/>
    </row>
    <row r="8" spans="1:17" ht="18.75">
      <c r="A8" s="191" t="s">
        <v>1</v>
      </c>
      <c r="B8" s="191"/>
      <c r="C8" s="191"/>
      <c r="D8" s="191"/>
      <c r="E8" s="191"/>
      <c r="F8" s="191"/>
      <c r="G8" s="191"/>
      <c r="H8" s="191"/>
      <c r="I8" s="191"/>
    </row>
    <row r="9" spans="1:17" ht="15.75">
      <c r="A9" s="192" t="s">
        <v>522</v>
      </c>
      <c r="B9" s="192"/>
      <c r="C9" s="192"/>
      <c r="D9" s="192"/>
      <c r="E9" s="192"/>
      <c r="F9" s="192"/>
      <c r="G9" s="192"/>
      <c r="H9" s="192"/>
      <c r="I9" s="192"/>
    </row>
    <row r="10" spans="1:17" ht="15.75">
      <c r="A10" s="193" t="s">
        <v>795</v>
      </c>
      <c r="B10" s="193"/>
      <c r="C10" s="193"/>
      <c r="D10" s="193"/>
      <c r="E10" s="193"/>
      <c r="F10" s="193"/>
      <c r="G10" s="193"/>
      <c r="H10" s="193"/>
      <c r="I10" s="193"/>
    </row>
    <row r="11" spans="1:17" ht="38.25">
      <c r="A11" s="6" t="s">
        <v>419</v>
      </c>
      <c r="B11" s="7" t="s">
        <v>420</v>
      </c>
      <c r="C11" s="7" t="s">
        <v>524</v>
      </c>
      <c r="D11" s="8" t="s">
        <v>422</v>
      </c>
      <c r="E11" s="7" t="s">
        <v>525</v>
      </c>
      <c r="F11" s="205" t="s">
        <v>796</v>
      </c>
      <c r="G11" s="195"/>
      <c r="H11" s="7" t="s">
        <v>797</v>
      </c>
      <c r="I11" s="6">
        <v>8</v>
      </c>
    </row>
    <row r="12" spans="1:17">
      <c r="A12" s="30">
        <v>1</v>
      </c>
      <c r="B12" s="64" t="s">
        <v>798</v>
      </c>
      <c r="C12" s="65" t="s">
        <v>798</v>
      </c>
      <c r="D12" s="66" t="s">
        <v>649</v>
      </c>
      <c r="E12" s="67" t="s">
        <v>799</v>
      </c>
      <c r="F12" s="16">
        <v>5</v>
      </c>
      <c r="G12" s="16" t="s">
        <v>14</v>
      </c>
      <c r="H12" s="68">
        <v>716.85</v>
      </c>
      <c r="I12" s="75">
        <f t="shared" ref="I12:I29" si="0">+H12*F12</f>
        <v>3584.25</v>
      </c>
    </row>
    <row r="13" spans="1:17" s="20" customFormat="1">
      <c r="A13" s="34">
        <v>8</v>
      </c>
      <c r="B13" s="69">
        <v>45370</v>
      </c>
      <c r="C13" s="70">
        <v>45370</v>
      </c>
      <c r="D13" s="32" t="s">
        <v>597</v>
      </c>
      <c r="E13" s="71" t="s">
        <v>800</v>
      </c>
      <c r="F13" s="72">
        <v>1</v>
      </c>
      <c r="G13" s="72" t="s">
        <v>14</v>
      </c>
      <c r="H13" s="73">
        <v>13610.12</v>
      </c>
      <c r="I13" s="73">
        <f t="shared" ref="I13" si="1">+H13*F13</f>
        <v>13610.12</v>
      </c>
      <c r="K13" s="59"/>
      <c r="L13" s="59"/>
      <c r="M13" s="59"/>
      <c r="N13" s="59"/>
      <c r="O13" s="59"/>
      <c r="P13" s="59"/>
      <c r="Q13" s="59"/>
    </row>
    <row r="14" spans="1:17">
      <c r="A14" s="30">
        <v>2</v>
      </c>
      <c r="B14" s="74">
        <v>45370</v>
      </c>
      <c r="C14" s="65">
        <v>45370</v>
      </c>
      <c r="D14" s="66" t="s">
        <v>591</v>
      </c>
      <c r="E14" s="67" t="s">
        <v>801</v>
      </c>
      <c r="F14" s="16">
        <v>1</v>
      </c>
      <c r="G14" s="16" t="s">
        <v>14</v>
      </c>
      <c r="H14" s="75">
        <v>17572</v>
      </c>
      <c r="I14" s="75">
        <f t="shared" si="0"/>
        <v>17572</v>
      </c>
      <c r="K14" s="58">
        <v>1</v>
      </c>
    </row>
    <row r="15" spans="1:17">
      <c r="A15" s="30">
        <v>3</v>
      </c>
      <c r="B15" s="74" t="s">
        <v>572</v>
      </c>
      <c r="C15" s="65">
        <v>45400</v>
      </c>
      <c r="D15" s="66" t="s">
        <v>593</v>
      </c>
      <c r="E15" s="67" t="s">
        <v>802</v>
      </c>
      <c r="F15" s="16">
        <v>20</v>
      </c>
      <c r="G15" s="16" t="s">
        <v>14</v>
      </c>
      <c r="H15" s="68">
        <v>17556.669999999998</v>
      </c>
      <c r="I15" s="75">
        <f t="shared" si="0"/>
        <v>351133.4</v>
      </c>
    </row>
    <row r="16" spans="1:17">
      <c r="A16" s="30">
        <v>7</v>
      </c>
      <c r="B16" s="74">
        <v>45370</v>
      </c>
      <c r="C16" s="65">
        <v>45370</v>
      </c>
      <c r="D16" s="66" t="s">
        <v>593</v>
      </c>
      <c r="E16" s="67" t="s">
        <v>803</v>
      </c>
      <c r="F16" s="16">
        <f>15-4-6</f>
        <v>5</v>
      </c>
      <c r="G16" s="16" t="s">
        <v>14</v>
      </c>
      <c r="H16" s="68">
        <v>17815.64</v>
      </c>
      <c r="I16" s="75">
        <f t="shared" si="0"/>
        <v>89078.2</v>
      </c>
      <c r="K16" s="58">
        <v>4</v>
      </c>
    </row>
    <row r="17" spans="1:17">
      <c r="A17" s="30">
        <v>4</v>
      </c>
      <c r="B17" s="74">
        <v>45400</v>
      </c>
      <c r="C17" s="65">
        <v>45400</v>
      </c>
      <c r="D17" s="66" t="s">
        <v>597</v>
      </c>
      <c r="E17" s="67" t="s">
        <v>804</v>
      </c>
      <c r="F17" s="16">
        <v>40</v>
      </c>
      <c r="G17" s="16" t="s">
        <v>14</v>
      </c>
      <c r="H17" s="75">
        <v>18200.32</v>
      </c>
      <c r="I17" s="75">
        <f t="shared" si="0"/>
        <v>728012.80000000005</v>
      </c>
    </row>
    <row r="18" spans="1:17" s="20" customFormat="1">
      <c r="A18" s="34">
        <v>6</v>
      </c>
      <c r="B18" s="69" t="s">
        <v>572</v>
      </c>
      <c r="C18" s="70">
        <v>45400</v>
      </c>
      <c r="D18" s="32" t="s">
        <v>601</v>
      </c>
      <c r="E18" s="71" t="s">
        <v>805</v>
      </c>
      <c r="F18" s="72">
        <v>2</v>
      </c>
      <c r="G18" s="72" t="s">
        <v>14</v>
      </c>
      <c r="H18" s="76">
        <v>19765</v>
      </c>
      <c r="I18" s="73">
        <f t="shared" ref="I18:I27" si="2">+H18*F18</f>
        <v>39530</v>
      </c>
      <c r="K18" s="59"/>
      <c r="L18" s="59"/>
      <c r="M18" s="59"/>
      <c r="N18" s="59"/>
      <c r="O18" s="59"/>
      <c r="P18" s="59"/>
      <c r="Q18" s="59"/>
    </row>
    <row r="19" spans="1:17">
      <c r="A19" s="30">
        <v>15</v>
      </c>
      <c r="B19" s="64" t="s">
        <v>572</v>
      </c>
      <c r="C19" s="65">
        <v>45400</v>
      </c>
      <c r="D19" s="66" t="s">
        <v>579</v>
      </c>
      <c r="E19" s="67" t="s">
        <v>806</v>
      </c>
      <c r="F19" s="16">
        <v>15</v>
      </c>
      <c r="G19" s="16" t="s">
        <v>14</v>
      </c>
      <c r="H19" s="75">
        <v>17815.64</v>
      </c>
      <c r="I19" s="75">
        <f t="shared" si="2"/>
        <v>267234.59999999998</v>
      </c>
    </row>
    <row r="20" spans="1:17">
      <c r="A20" s="30">
        <v>16</v>
      </c>
      <c r="B20" s="74" t="s">
        <v>572</v>
      </c>
      <c r="C20" s="65">
        <v>45400</v>
      </c>
      <c r="D20" s="66" t="s">
        <v>603</v>
      </c>
      <c r="E20" s="67" t="s">
        <v>807</v>
      </c>
      <c r="F20" s="16">
        <v>5</v>
      </c>
      <c r="G20" s="16" t="s">
        <v>14</v>
      </c>
      <c r="H20" s="68">
        <v>13610.12</v>
      </c>
      <c r="I20" s="75">
        <f t="shared" si="2"/>
        <v>68050.600000000006</v>
      </c>
    </row>
    <row r="21" spans="1:17">
      <c r="A21" s="30">
        <v>17</v>
      </c>
      <c r="B21" s="74" t="s">
        <v>572</v>
      </c>
      <c r="C21" s="65">
        <v>45400</v>
      </c>
      <c r="D21" s="66" t="s">
        <v>573</v>
      </c>
      <c r="E21" s="67" t="s">
        <v>808</v>
      </c>
      <c r="F21" s="16">
        <v>48</v>
      </c>
      <c r="G21" s="16" t="s">
        <v>14</v>
      </c>
      <c r="H21" s="75">
        <v>2211.3200000000002</v>
      </c>
      <c r="I21" s="75">
        <f t="shared" si="2"/>
        <v>106143.36</v>
      </c>
    </row>
    <row r="22" spans="1:17" s="58" customFormat="1">
      <c r="A22" s="30">
        <v>18</v>
      </c>
      <c r="B22" s="74" t="s">
        <v>572</v>
      </c>
      <c r="C22" s="65">
        <v>45400</v>
      </c>
      <c r="D22" s="66" t="s">
        <v>544</v>
      </c>
      <c r="E22" s="67" t="s">
        <v>576</v>
      </c>
      <c r="F22" s="16">
        <v>78</v>
      </c>
      <c r="G22" s="16" t="s">
        <v>14</v>
      </c>
      <c r="H22" s="75">
        <v>3009</v>
      </c>
      <c r="I22" s="75">
        <f t="shared" si="2"/>
        <v>234702</v>
      </c>
      <c r="J22" s="63"/>
    </row>
    <row r="23" spans="1:17" s="58" customFormat="1">
      <c r="A23" s="30">
        <v>19</v>
      </c>
      <c r="B23" s="74" t="s">
        <v>572</v>
      </c>
      <c r="C23" s="65">
        <v>45400</v>
      </c>
      <c r="D23" s="66" t="s">
        <v>570</v>
      </c>
      <c r="E23" s="67" t="s">
        <v>574</v>
      </c>
      <c r="F23" s="16">
        <v>110</v>
      </c>
      <c r="G23" s="16" t="s">
        <v>14</v>
      </c>
      <c r="H23" s="68">
        <v>3009</v>
      </c>
      <c r="I23" s="75">
        <f t="shared" si="2"/>
        <v>330990</v>
      </c>
      <c r="J23" s="63"/>
    </row>
    <row r="24" spans="1:17">
      <c r="A24" s="30">
        <v>20</v>
      </c>
      <c r="B24" s="74" t="s">
        <v>798</v>
      </c>
      <c r="C24" s="65" t="s">
        <v>798</v>
      </c>
      <c r="D24" s="66" t="s">
        <v>731</v>
      </c>
      <c r="E24" s="67" t="s">
        <v>809</v>
      </c>
      <c r="F24" s="16">
        <v>57</v>
      </c>
      <c r="G24" s="16" t="s">
        <v>14</v>
      </c>
      <c r="H24" s="68">
        <v>598.58000000000004</v>
      </c>
      <c r="I24" s="75">
        <f t="shared" si="2"/>
        <v>34119.06</v>
      </c>
    </row>
    <row r="25" spans="1:17">
      <c r="A25" s="30">
        <v>21</v>
      </c>
      <c r="B25" s="74" t="s">
        <v>798</v>
      </c>
      <c r="C25" s="65" t="s">
        <v>798</v>
      </c>
      <c r="D25" s="66" t="s">
        <v>733</v>
      </c>
      <c r="E25" s="67" t="s">
        <v>810</v>
      </c>
      <c r="F25" s="16">
        <v>79</v>
      </c>
      <c r="G25" s="16" t="s">
        <v>14</v>
      </c>
      <c r="H25" s="75">
        <v>428.93</v>
      </c>
      <c r="I25" s="75">
        <f t="shared" si="2"/>
        <v>33885.47</v>
      </c>
    </row>
    <row r="26" spans="1:17" s="58" customFormat="1">
      <c r="A26" s="77">
        <v>22</v>
      </c>
      <c r="B26" s="78">
        <v>45417</v>
      </c>
      <c r="C26" s="79">
        <v>45417</v>
      </c>
      <c r="D26" s="80" t="s">
        <v>577</v>
      </c>
      <c r="E26" s="81" t="s">
        <v>578</v>
      </c>
      <c r="F26" s="82">
        <v>96</v>
      </c>
      <c r="G26" s="82" t="s">
        <v>14</v>
      </c>
      <c r="H26" s="83">
        <v>2478</v>
      </c>
      <c r="I26" s="108">
        <f t="shared" si="2"/>
        <v>237888</v>
      </c>
      <c r="J26" s="63"/>
    </row>
    <row r="27" spans="1:17" s="59" customFormat="1">
      <c r="A27" s="34">
        <v>23</v>
      </c>
      <c r="B27" s="69">
        <v>45447</v>
      </c>
      <c r="C27" s="70">
        <v>45447</v>
      </c>
      <c r="D27" s="32" t="s">
        <v>811</v>
      </c>
      <c r="E27" s="71" t="s">
        <v>812</v>
      </c>
      <c r="F27" s="72">
        <v>91</v>
      </c>
      <c r="G27" s="72" t="s">
        <v>14</v>
      </c>
      <c r="H27" s="76">
        <v>13190.04</v>
      </c>
      <c r="I27" s="73">
        <f t="shared" si="2"/>
        <v>1200293.6399999999</v>
      </c>
      <c r="J27" s="20"/>
    </row>
    <row r="28" spans="1:17" ht="15.75">
      <c r="A28" s="30"/>
      <c r="B28" s="74"/>
      <c r="C28" s="65"/>
      <c r="D28" s="66"/>
      <c r="E28" s="84" t="s">
        <v>813</v>
      </c>
      <c r="F28" s="85">
        <v>99</v>
      </c>
      <c r="G28" s="16" t="s">
        <v>14</v>
      </c>
      <c r="H28" s="75"/>
      <c r="I28" s="75">
        <f>F28*H28</f>
        <v>0</v>
      </c>
    </row>
    <row r="29" spans="1:17">
      <c r="A29" s="30">
        <v>5</v>
      </c>
      <c r="B29" s="74" t="s">
        <v>798</v>
      </c>
      <c r="C29" s="65" t="s">
        <v>798</v>
      </c>
      <c r="D29" s="66" t="s">
        <v>701</v>
      </c>
      <c r="E29" s="67" t="s">
        <v>814</v>
      </c>
      <c r="F29" s="16">
        <v>70</v>
      </c>
      <c r="G29" s="16" t="s">
        <v>14</v>
      </c>
      <c r="H29" s="75">
        <v>5475.5</v>
      </c>
      <c r="I29" s="75">
        <f t="shared" si="0"/>
        <v>383285</v>
      </c>
    </row>
    <row r="30" spans="1:17">
      <c r="A30" s="30">
        <v>9</v>
      </c>
      <c r="B30" s="74" t="s">
        <v>798</v>
      </c>
      <c r="C30" s="65" t="s">
        <v>798</v>
      </c>
      <c r="D30" s="66" t="s">
        <v>665</v>
      </c>
      <c r="E30" s="67" t="s">
        <v>815</v>
      </c>
      <c r="F30" s="16">
        <v>68</v>
      </c>
      <c r="G30" s="16" t="s">
        <v>14</v>
      </c>
      <c r="H30" s="68">
        <v>3363</v>
      </c>
      <c r="I30" s="75">
        <f t="shared" ref="I30:I48" si="3">+H30*F30</f>
        <v>228684</v>
      </c>
    </row>
    <row r="31" spans="1:17">
      <c r="A31" s="30">
        <v>10</v>
      </c>
      <c r="B31" s="74" t="s">
        <v>798</v>
      </c>
      <c r="C31" s="65" t="s">
        <v>798</v>
      </c>
      <c r="D31" s="66" t="s">
        <v>667</v>
      </c>
      <c r="E31" s="67" t="s">
        <v>816</v>
      </c>
      <c r="F31" s="16">
        <v>62</v>
      </c>
      <c r="G31" s="16" t="s">
        <v>14</v>
      </c>
      <c r="H31" s="68">
        <v>2891</v>
      </c>
      <c r="I31" s="75">
        <f t="shared" si="3"/>
        <v>179242</v>
      </c>
    </row>
    <row r="32" spans="1:17">
      <c r="A32" s="30">
        <v>11</v>
      </c>
      <c r="B32" s="74" t="s">
        <v>798</v>
      </c>
      <c r="C32" s="65" t="s">
        <v>798</v>
      </c>
      <c r="D32" s="66" t="s">
        <v>693</v>
      </c>
      <c r="E32" s="67" t="s">
        <v>817</v>
      </c>
      <c r="F32" s="16">
        <v>9</v>
      </c>
      <c r="G32" s="16" t="s">
        <v>14</v>
      </c>
      <c r="H32" s="75">
        <v>790.6</v>
      </c>
      <c r="I32" s="75">
        <f t="shared" si="3"/>
        <v>7115.4</v>
      </c>
    </row>
    <row r="33" spans="1:17" s="58" customFormat="1">
      <c r="A33" s="30">
        <v>24</v>
      </c>
      <c r="B33" s="74" t="s">
        <v>798</v>
      </c>
      <c r="C33" s="65" t="s">
        <v>798</v>
      </c>
      <c r="D33" s="66" t="s">
        <v>773</v>
      </c>
      <c r="E33" s="67" t="s">
        <v>818</v>
      </c>
      <c r="F33" s="16">
        <v>90</v>
      </c>
      <c r="G33" s="16" t="s">
        <v>14</v>
      </c>
      <c r="H33" s="75">
        <v>512.71</v>
      </c>
      <c r="I33" s="75">
        <f t="shared" si="3"/>
        <v>46143.9</v>
      </c>
      <c r="J33" s="63"/>
    </row>
    <row r="34" spans="1:17" s="58" customFormat="1">
      <c r="A34" s="30">
        <v>25</v>
      </c>
      <c r="B34" s="74" t="s">
        <v>798</v>
      </c>
      <c r="C34" s="65" t="s">
        <v>798</v>
      </c>
      <c r="D34" s="66" t="s">
        <v>775</v>
      </c>
      <c r="E34" s="67" t="s">
        <v>819</v>
      </c>
      <c r="F34" s="16">
        <v>117</v>
      </c>
      <c r="G34" s="16" t="s">
        <v>14</v>
      </c>
      <c r="H34" s="75">
        <v>728.65</v>
      </c>
      <c r="I34" s="75">
        <f t="shared" si="3"/>
        <v>85252.05</v>
      </c>
      <c r="J34" s="63"/>
    </row>
    <row r="35" spans="1:17">
      <c r="A35" s="30">
        <v>14</v>
      </c>
      <c r="B35" s="74" t="s">
        <v>798</v>
      </c>
      <c r="C35" s="65" t="s">
        <v>798</v>
      </c>
      <c r="D35" s="66" t="s">
        <v>765</v>
      </c>
      <c r="E35" s="67" t="s">
        <v>820</v>
      </c>
      <c r="F35" s="16">
        <v>10</v>
      </c>
      <c r="G35" s="16" t="s">
        <v>14</v>
      </c>
      <c r="H35" s="75">
        <v>5723</v>
      </c>
      <c r="I35" s="75">
        <f t="shared" si="3"/>
        <v>57230</v>
      </c>
    </row>
    <row r="36" spans="1:17">
      <c r="A36" s="30">
        <v>12</v>
      </c>
      <c r="B36" s="74" t="s">
        <v>798</v>
      </c>
      <c r="C36" s="65" t="s">
        <v>798</v>
      </c>
      <c r="D36" s="66" t="s">
        <v>673</v>
      </c>
      <c r="E36" s="67" t="s">
        <v>821</v>
      </c>
      <c r="F36" s="16">
        <v>10</v>
      </c>
      <c r="G36" s="16" t="s">
        <v>14</v>
      </c>
      <c r="H36" s="68">
        <v>813.02</v>
      </c>
      <c r="I36" s="75">
        <f t="shared" si="3"/>
        <v>8130.2</v>
      </c>
    </row>
    <row r="37" spans="1:17">
      <c r="A37" s="30">
        <v>13</v>
      </c>
      <c r="B37" s="74" t="s">
        <v>798</v>
      </c>
      <c r="C37" s="65" t="s">
        <v>798</v>
      </c>
      <c r="D37" s="66" t="s">
        <v>651</v>
      </c>
      <c r="E37" s="67" t="s">
        <v>822</v>
      </c>
      <c r="F37" s="16">
        <v>32</v>
      </c>
      <c r="G37" s="16" t="s">
        <v>14</v>
      </c>
      <c r="H37" s="68">
        <v>469.64</v>
      </c>
      <c r="I37" s="75">
        <f t="shared" si="3"/>
        <v>15028.48</v>
      </c>
    </row>
    <row r="38" spans="1:17">
      <c r="A38" s="30">
        <v>26</v>
      </c>
      <c r="B38" s="74" t="s">
        <v>798</v>
      </c>
      <c r="C38" s="65" t="s">
        <v>798</v>
      </c>
      <c r="D38" s="66" t="s">
        <v>723</v>
      </c>
      <c r="E38" s="67" t="s">
        <v>823</v>
      </c>
      <c r="F38" s="16">
        <v>5</v>
      </c>
      <c r="G38" s="16" t="s">
        <v>14</v>
      </c>
      <c r="H38" s="68">
        <v>5174.5</v>
      </c>
      <c r="I38" s="75">
        <f t="shared" si="3"/>
        <v>25872.5</v>
      </c>
    </row>
    <row r="39" spans="1:17">
      <c r="A39" s="30">
        <v>27</v>
      </c>
      <c r="B39" s="74" t="s">
        <v>798</v>
      </c>
      <c r="C39" s="65" t="s">
        <v>798</v>
      </c>
      <c r="D39" s="66" t="s">
        <v>737</v>
      </c>
      <c r="E39" s="67" t="s">
        <v>824</v>
      </c>
      <c r="F39" s="16">
        <v>20</v>
      </c>
      <c r="G39" s="16" t="s">
        <v>14</v>
      </c>
      <c r="H39" s="68">
        <v>1392.4</v>
      </c>
      <c r="I39" s="75">
        <f t="shared" si="3"/>
        <v>27848</v>
      </c>
    </row>
    <row r="40" spans="1:17">
      <c r="A40" s="30">
        <v>28</v>
      </c>
      <c r="B40" s="74" t="s">
        <v>798</v>
      </c>
      <c r="C40" s="65" t="s">
        <v>798</v>
      </c>
      <c r="D40" s="66" t="s">
        <v>711</v>
      </c>
      <c r="E40" s="67" t="s">
        <v>825</v>
      </c>
      <c r="F40" s="16">
        <v>50</v>
      </c>
      <c r="G40" s="16" t="s">
        <v>14</v>
      </c>
      <c r="H40" s="75">
        <v>4307</v>
      </c>
      <c r="I40" s="75">
        <f t="shared" si="3"/>
        <v>215350</v>
      </c>
    </row>
    <row r="41" spans="1:17">
      <c r="A41" s="30">
        <v>29</v>
      </c>
      <c r="B41" s="74" t="s">
        <v>798</v>
      </c>
      <c r="C41" s="65" t="s">
        <v>798</v>
      </c>
      <c r="D41" s="66" t="s">
        <v>713</v>
      </c>
      <c r="E41" s="67" t="s">
        <v>826</v>
      </c>
      <c r="F41" s="16">
        <v>30</v>
      </c>
      <c r="G41" s="16" t="s">
        <v>14</v>
      </c>
      <c r="H41" s="68">
        <v>4715</v>
      </c>
      <c r="I41" s="75">
        <f t="shared" si="3"/>
        <v>141450</v>
      </c>
    </row>
    <row r="42" spans="1:17">
      <c r="A42" s="30">
        <v>30</v>
      </c>
      <c r="B42" s="74" t="s">
        <v>798</v>
      </c>
      <c r="C42" s="65" t="s">
        <v>798</v>
      </c>
      <c r="D42" s="66" t="s">
        <v>763</v>
      </c>
      <c r="E42" s="67" t="s">
        <v>827</v>
      </c>
      <c r="F42" s="16">
        <v>50</v>
      </c>
      <c r="G42" s="16" t="s">
        <v>14</v>
      </c>
      <c r="H42" s="68">
        <v>5776.1</v>
      </c>
      <c r="I42" s="75">
        <f t="shared" si="3"/>
        <v>288805</v>
      </c>
    </row>
    <row r="43" spans="1:17">
      <c r="A43" s="30">
        <v>31</v>
      </c>
      <c r="B43" s="74" t="s">
        <v>798</v>
      </c>
      <c r="C43" s="65" t="s">
        <v>798</v>
      </c>
      <c r="D43" s="66" t="s">
        <v>671</v>
      </c>
      <c r="E43" s="67" t="s">
        <v>828</v>
      </c>
      <c r="F43" s="16">
        <v>30</v>
      </c>
      <c r="G43" s="16" t="s">
        <v>14</v>
      </c>
      <c r="H43" s="75">
        <v>5723</v>
      </c>
      <c r="I43" s="75">
        <f t="shared" si="3"/>
        <v>171690</v>
      </c>
    </row>
    <row r="44" spans="1:17" s="60" customFormat="1">
      <c r="A44" s="86">
        <v>32</v>
      </c>
      <c r="B44" s="87" t="s">
        <v>798</v>
      </c>
      <c r="C44" s="88" t="s">
        <v>798</v>
      </c>
      <c r="D44" s="89" t="s">
        <v>757</v>
      </c>
      <c r="E44" s="90" t="s">
        <v>592</v>
      </c>
      <c r="F44" s="91">
        <v>20</v>
      </c>
      <c r="G44" s="91" t="s">
        <v>14</v>
      </c>
      <c r="H44" s="92">
        <v>1298</v>
      </c>
      <c r="I44" s="92">
        <f t="shared" si="3"/>
        <v>25960</v>
      </c>
      <c r="K44" s="109"/>
      <c r="L44" s="109"/>
      <c r="M44" s="109"/>
      <c r="N44" s="109"/>
      <c r="O44" s="109"/>
      <c r="P44" s="109"/>
      <c r="Q44" s="109"/>
    </row>
    <row r="45" spans="1:17" s="60" customFormat="1">
      <c r="A45" s="86">
        <v>33</v>
      </c>
      <c r="B45" s="87" t="s">
        <v>798</v>
      </c>
      <c r="C45" s="88" t="s">
        <v>798</v>
      </c>
      <c r="D45" s="89" t="s">
        <v>759</v>
      </c>
      <c r="E45" s="90" t="s">
        <v>594</v>
      </c>
      <c r="F45" s="91">
        <v>20</v>
      </c>
      <c r="G45" s="91" t="s">
        <v>14</v>
      </c>
      <c r="H45" s="92">
        <v>1298</v>
      </c>
      <c r="I45" s="92">
        <f t="shared" si="3"/>
        <v>25960</v>
      </c>
      <c r="K45" s="109"/>
      <c r="L45" s="109"/>
      <c r="M45" s="109"/>
      <c r="N45" s="109"/>
      <c r="O45" s="109"/>
      <c r="P45" s="109"/>
      <c r="Q45" s="109"/>
    </row>
    <row r="46" spans="1:17" s="60" customFormat="1">
      <c r="A46" s="86">
        <v>34</v>
      </c>
      <c r="B46" s="87" t="s">
        <v>798</v>
      </c>
      <c r="C46" s="88" t="s">
        <v>798</v>
      </c>
      <c r="D46" s="89" t="s">
        <v>761</v>
      </c>
      <c r="E46" s="90" t="s">
        <v>829</v>
      </c>
      <c r="F46" s="91">
        <v>20</v>
      </c>
      <c r="G46" s="91" t="s">
        <v>14</v>
      </c>
      <c r="H46" s="93">
        <v>1416</v>
      </c>
      <c r="I46" s="92">
        <f t="shared" si="3"/>
        <v>28320</v>
      </c>
      <c r="K46" s="109"/>
      <c r="L46" s="109"/>
      <c r="M46" s="109"/>
      <c r="N46" s="109"/>
      <c r="O46" s="109"/>
      <c r="P46" s="109"/>
      <c r="Q46" s="109"/>
    </row>
    <row r="47" spans="1:17">
      <c r="A47" s="30">
        <v>35</v>
      </c>
      <c r="B47" s="74" t="s">
        <v>798</v>
      </c>
      <c r="C47" s="65" t="s">
        <v>798</v>
      </c>
      <c r="D47" s="66" t="s">
        <v>747</v>
      </c>
      <c r="E47" s="67" t="s">
        <v>830</v>
      </c>
      <c r="F47" s="16">
        <v>64</v>
      </c>
      <c r="G47" s="16" t="s">
        <v>14</v>
      </c>
      <c r="H47" s="68">
        <v>1151.0899999999999</v>
      </c>
      <c r="I47" s="75">
        <f t="shared" si="3"/>
        <v>73669.759999999995</v>
      </c>
    </row>
    <row r="48" spans="1:17">
      <c r="A48" s="30">
        <v>36</v>
      </c>
      <c r="B48" s="74" t="s">
        <v>798</v>
      </c>
      <c r="C48" s="65" t="s">
        <v>798</v>
      </c>
      <c r="D48" s="66" t="s">
        <v>643</v>
      </c>
      <c r="E48" s="67" t="s">
        <v>831</v>
      </c>
      <c r="F48" s="16">
        <v>20</v>
      </c>
      <c r="G48" s="16" t="s">
        <v>14</v>
      </c>
      <c r="H48" s="68">
        <v>1268.5</v>
      </c>
      <c r="I48" s="75">
        <f t="shared" si="3"/>
        <v>25370</v>
      </c>
    </row>
    <row r="49" spans="1:17">
      <c r="A49" s="30">
        <v>37</v>
      </c>
      <c r="B49" s="74">
        <v>45345</v>
      </c>
      <c r="C49" s="65">
        <v>45345</v>
      </c>
      <c r="D49" s="66" t="s">
        <v>526</v>
      </c>
      <c r="E49" s="67" t="s">
        <v>832</v>
      </c>
      <c r="F49" s="16">
        <f>18-14-1</f>
        <v>3</v>
      </c>
      <c r="G49" s="16" t="s">
        <v>14</v>
      </c>
      <c r="H49" s="68">
        <v>80830</v>
      </c>
      <c r="I49" s="75">
        <f>F49*H49</f>
        <v>242490</v>
      </c>
      <c r="J49" s="63">
        <v>14</v>
      </c>
    </row>
    <row r="50" spans="1:17" s="61" customFormat="1">
      <c r="A50" s="94">
        <v>38</v>
      </c>
      <c r="B50" s="95" t="s">
        <v>798</v>
      </c>
      <c r="C50" s="96" t="s">
        <v>798</v>
      </c>
      <c r="D50" s="97" t="s">
        <v>645</v>
      </c>
      <c r="E50" s="98" t="s">
        <v>833</v>
      </c>
      <c r="F50" s="99">
        <v>5</v>
      </c>
      <c r="G50" s="99" t="s">
        <v>14</v>
      </c>
      <c r="H50" s="100">
        <v>4956</v>
      </c>
      <c r="I50" s="100">
        <f t="shared" ref="I50:I59" si="4">+H50*F50</f>
        <v>24780</v>
      </c>
      <c r="K50" s="110"/>
      <c r="L50" s="110"/>
      <c r="M50" s="110"/>
      <c r="N50" s="110"/>
      <c r="O50" s="110"/>
      <c r="P50" s="110"/>
      <c r="Q50" s="110"/>
    </row>
    <row r="51" spans="1:17">
      <c r="A51" s="30">
        <v>39</v>
      </c>
      <c r="B51" s="74" t="s">
        <v>798</v>
      </c>
      <c r="C51" s="65" t="s">
        <v>798</v>
      </c>
      <c r="D51" s="66" t="s">
        <v>755</v>
      </c>
      <c r="E51" s="67" t="s">
        <v>834</v>
      </c>
      <c r="F51" s="16">
        <v>16</v>
      </c>
      <c r="G51" s="16" t="s">
        <v>14</v>
      </c>
      <c r="H51" s="68">
        <v>577.37</v>
      </c>
      <c r="I51" s="75">
        <f t="shared" si="4"/>
        <v>9237.92</v>
      </c>
    </row>
    <row r="52" spans="1:17">
      <c r="A52" s="30">
        <v>40</v>
      </c>
      <c r="B52" s="74" t="s">
        <v>798</v>
      </c>
      <c r="C52" s="65" t="s">
        <v>798</v>
      </c>
      <c r="D52" s="66" t="s">
        <v>679</v>
      </c>
      <c r="E52" s="67" t="s">
        <v>610</v>
      </c>
      <c r="F52" s="16">
        <f>10-5</f>
        <v>5</v>
      </c>
      <c r="G52" s="16" t="s">
        <v>14</v>
      </c>
      <c r="H52" s="75">
        <v>3131.72</v>
      </c>
      <c r="I52" s="75">
        <f t="shared" si="4"/>
        <v>15658.6</v>
      </c>
      <c r="K52" s="58">
        <v>5</v>
      </c>
    </row>
    <row r="53" spans="1:17" s="62" customFormat="1">
      <c r="A53" s="101">
        <v>41</v>
      </c>
      <c r="B53" s="102" t="s">
        <v>798</v>
      </c>
      <c r="C53" s="103" t="s">
        <v>798</v>
      </c>
      <c r="D53" s="104" t="s">
        <v>663</v>
      </c>
      <c r="E53" s="105" t="s">
        <v>835</v>
      </c>
      <c r="F53" s="106">
        <v>20</v>
      </c>
      <c r="G53" s="106" t="s">
        <v>14</v>
      </c>
      <c r="H53" s="107">
        <v>236</v>
      </c>
      <c r="I53" s="107">
        <f t="shared" si="4"/>
        <v>4720</v>
      </c>
      <c r="J53" s="111"/>
      <c r="K53" s="112"/>
      <c r="L53" s="112"/>
      <c r="M53" s="112"/>
      <c r="N53" s="112"/>
      <c r="O53" s="112"/>
      <c r="P53" s="112"/>
      <c r="Q53" s="112"/>
    </row>
    <row r="54" spans="1:17">
      <c r="A54" s="30">
        <v>42</v>
      </c>
      <c r="B54" s="74" t="s">
        <v>798</v>
      </c>
      <c r="C54" s="65" t="s">
        <v>798</v>
      </c>
      <c r="D54" s="66" t="s">
        <v>725</v>
      </c>
      <c r="E54" s="67" t="s">
        <v>580</v>
      </c>
      <c r="F54" s="16">
        <v>10</v>
      </c>
      <c r="G54" s="16" t="s">
        <v>14</v>
      </c>
      <c r="H54" s="75">
        <v>3563.6</v>
      </c>
      <c r="I54" s="75">
        <f t="shared" si="4"/>
        <v>35636</v>
      </c>
    </row>
    <row r="55" spans="1:17" ht="15" customHeight="1">
      <c r="A55" s="30">
        <v>43</v>
      </c>
      <c r="B55" s="74" t="s">
        <v>798</v>
      </c>
      <c r="C55" s="65" t="s">
        <v>798</v>
      </c>
      <c r="D55" s="66" t="s">
        <v>653</v>
      </c>
      <c r="E55" s="67" t="s">
        <v>836</v>
      </c>
      <c r="F55" s="16">
        <v>10</v>
      </c>
      <c r="G55" s="16" t="s">
        <v>14</v>
      </c>
      <c r="H55" s="75">
        <v>4088.7</v>
      </c>
      <c r="I55" s="75">
        <f t="shared" si="4"/>
        <v>40887</v>
      </c>
    </row>
    <row r="56" spans="1:17">
      <c r="A56" s="30">
        <v>44</v>
      </c>
      <c r="B56" s="74" t="s">
        <v>798</v>
      </c>
      <c r="C56" s="65" t="s">
        <v>798</v>
      </c>
      <c r="D56" s="66" t="s">
        <v>717</v>
      </c>
      <c r="E56" s="67" t="s">
        <v>837</v>
      </c>
      <c r="F56" s="16">
        <v>15</v>
      </c>
      <c r="G56" s="16" t="s">
        <v>14</v>
      </c>
      <c r="H56" s="75">
        <v>5885</v>
      </c>
      <c r="I56" s="75">
        <f t="shared" si="4"/>
        <v>88275</v>
      </c>
    </row>
    <row r="57" spans="1:17">
      <c r="A57" s="30">
        <v>45</v>
      </c>
      <c r="B57" s="74" t="s">
        <v>798</v>
      </c>
      <c r="C57" s="65" t="s">
        <v>798</v>
      </c>
      <c r="D57" s="66" t="s">
        <v>655</v>
      </c>
      <c r="E57" s="67" t="s">
        <v>648</v>
      </c>
      <c r="F57" s="16">
        <v>10</v>
      </c>
      <c r="G57" s="16" t="s">
        <v>14</v>
      </c>
      <c r="H57" s="75">
        <v>1994.2</v>
      </c>
      <c r="I57" s="75">
        <f t="shared" si="4"/>
        <v>19942</v>
      </c>
    </row>
    <row r="58" spans="1:17">
      <c r="A58" s="30">
        <v>46</v>
      </c>
      <c r="B58" s="74" t="s">
        <v>798</v>
      </c>
      <c r="C58" s="65" t="s">
        <v>798</v>
      </c>
      <c r="D58" s="66" t="s">
        <v>767</v>
      </c>
      <c r="E58" s="67" t="s">
        <v>838</v>
      </c>
      <c r="F58" s="16">
        <f>20-5</f>
        <v>15</v>
      </c>
      <c r="G58" s="16" t="s">
        <v>14</v>
      </c>
      <c r="H58" s="75">
        <v>4220.3999999999996</v>
      </c>
      <c r="I58" s="75">
        <f t="shared" si="4"/>
        <v>63306</v>
      </c>
      <c r="K58" s="58">
        <v>5</v>
      </c>
    </row>
    <row r="59" spans="1:17">
      <c r="A59" s="30">
        <v>47</v>
      </c>
      <c r="B59" s="74" t="s">
        <v>798</v>
      </c>
      <c r="C59" s="65" t="s">
        <v>798</v>
      </c>
      <c r="D59" s="66" t="s">
        <v>681</v>
      </c>
      <c r="E59" s="67" t="s">
        <v>839</v>
      </c>
      <c r="F59" s="16">
        <v>20</v>
      </c>
      <c r="G59" s="16" t="s">
        <v>14</v>
      </c>
      <c r="H59" s="68">
        <v>1840.8</v>
      </c>
      <c r="I59" s="75">
        <f t="shared" si="4"/>
        <v>36816</v>
      </c>
    </row>
    <row r="60" spans="1:17">
      <c r="A60" s="30">
        <v>48</v>
      </c>
      <c r="B60" s="74">
        <v>45364</v>
      </c>
      <c r="C60" s="65">
        <v>45364</v>
      </c>
      <c r="D60" s="66" t="s">
        <v>532</v>
      </c>
      <c r="E60" s="67" t="s">
        <v>840</v>
      </c>
      <c r="F60" s="16">
        <f>13-2-2-7</f>
        <v>2</v>
      </c>
      <c r="G60" s="16" t="s">
        <v>14</v>
      </c>
      <c r="H60" s="68">
        <v>6372</v>
      </c>
      <c r="I60" s="75">
        <f t="shared" ref="I60" si="5">F60*H60</f>
        <v>12744</v>
      </c>
      <c r="K60" s="58">
        <f>2+5</f>
        <v>7</v>
      </c>
    </row>
    <row r="61" spans="1:17">
      <c r="A61" s="30">
        <v>50</v>
      </c>
      <c r="B61" s="74">
        <v>45364</v>
      </c>
      <c r="C61" s="65">
        <v>45364</v>
      </c>
      <c r="D61" s="66" t="s">
        <v>538</v>
      </c>
      <c r="E61" s="67" t="s">
        <v>841</v>
      </c>
      <c r="F61" s="16">
        <v>8</v>
      </c>
      <c r="G61" s="16" t="s">
        <v>14</v>
      </c>
      <c r="H61" s="68">
        <v>12862</v>
      </c>
      <c r="I61" s="75">
        <f t="shared" ref="I61:I66" si="6">F61*H61</f>
        <v>102896</v>
      </c>
    </row>
    <row r="62" spans="1:17">
      <c r="A62" s="30">
        <v>51</v>
      </c>
      <c r="B62" s="74">
        <v>45364</v>
      </c>
      <c r="C62" s="65">
        <v>45364</v>
      </c>
      <c r="D62" s="66" t="s">
        <v>556</v>
      </c>
      <c r="E62" s="67" t="s">
        <v>842</v>
      </c>
      <c r="F62" s="16">
        <v>2</v>
      </c>
      <c r="G62" s="16" t="s">
        <v>14</v>
      </c>
      <c r="H62" s="68">
        <v>8142</v>
      </c>
      <c r="I62" s="75">
        <f t="shared" si="6"/>
        <v>16284</v>
      </c>
    </row>
    <row r="63" spans="1:17">
      <c r="A63" s="30">
        <v>52</v>
      </c>
      <c r="B63" s="74">
        <v>45364</v>
      </c>
      <c r="C63" s="65">
        <v>45364</v>
      </c>
      <c r="D63" s="66" t="s">
        <v>843</v>
      </c>
      <c r="E63" s="67" t="s">
        <v>844</v>
      </c>
      <c r="F63" s="16">
        <v>2</v>
      </c>
      <c r="G63" s="16" t="s">
        <v>14</v>
      </c>
      <c r="H63" s="75">
        <v>15222</v>
      </c>
      <c r="I63" s="75">
        <f t="shared" si="6"/>
        <v>30444</v>
      </c>
    </row>
    <row r="64" spans="1:17" ht="17.25" customHeight="1">
      <c r="A64" s="30">
        <v>53</v>
      </c>
      <c r="B64" s="74">
        <v>45364</v>
      </c>
      <c r="C64" s="65">
        <v>45364</v>
      </c>
      <c r="D64" s="66" t="s">
        <v>540</v>
      </c>
      <c r="E64" s="67" t="s">
        <v>845</v>
      </c>
      <c r="F64" s="16">
        <f>13-5-2</f>
        <v>6</v>
      </c>
      <c r="G64" s="16" t="s">
        <v>14</v>
      </c>
      <c r="H64" s="75">
        <v>5310</v>
      </c>
      <c r="I64" s="75">
        <f t="shared" si="6"/>
        <v>31860</v>
      </c>
      <c r="K64" s="58">
        <v>10</v>
      </c>
    </row>
    <row r="65" spans="1:11">
      <c r="A65" s="30">
        <v>55</v>
      </c>
      <c r="B65" s="74">
        <v>45366</v>
      </c>
      <c r="C65" s="65">
        <v>45366</v>
      </c>
      <c r="D65" s="66" t="s">
        <v>542</v>
      </c>
      <c r="E65" s="67" t="s">
        <v>846</v>
      </c>
      <c r="F65" s="16">
        <v>5</v>
      </c>
      <c r="G65" s="16" t="s">
        <v>14</v>
      </c>
      <c r="H65" s="68">
        <v>12862</v>
      </c>
      <c r="I65" s="75">
        <f t="shared" si="6"/>
        <v>64310</v>
      </c>
    </row>
    <row r="66" spans="1:11">
      <c r="A66" s="30">
        <v>56</v>
      </c>
      <c r="B66" s="74">
        <v>45366</v>
      </c>
      <c r="C66" s="65">
        <v>45366</v>
      </c>
      <c r="D66" s="66" t="s">
        <v>581</v>
      </c>
      <c r="E66" s="67" t="s">
        <v>847</v>
      </c>
      <c r="F66" s="16">
        <v>5</v>
      </c>
      <c r="G66" s="16" t="s">
        <v>14</v>
      </c>
      <c r="H66" s="75">
        <v>6490</v>
      </c>
      <c r="I66" s="75">
        <f t="shared" si="6"/>
        <v>32450</v>
      </c>
    </row>
    <row r="67" spans="1:11">
      <c r="A67" s="30">
        <v>57</v>
      </c>
      <c r="B67" s="74" t="s">
        <v>798</v>
      </c>
      <c r="C67" s="65" t="s">
        <v>798</v>
      </c>
      <c r="D67" s="66" t="s">
        <v>689</v>
      </c>
      <c r="E67" s="67" t="s">
        <v>678</v>
      </c>
      <c r="F67" s="16">
        <v>10</v>
      </c>
      <c r="G67" s="16" t="s">
        <v>14</v>
      </c>
      <c r="H67" s="68">
        <v>3157.09</v>
      </c>
      <c r="I67" s="75">
        <f t="shared" ref="I67:I75" si="7">+H67*F67</f>
        <v>31570.9</v>
      </c>
    </row>
    <row r="68" spans="1:11">
      <c r="A68" s="30">
        <v>58</v>
      </c>
      <c r="B68" s="74" t="s">
        <v>798</v>
      </c>
      <c r="C68" s="65" t="s">
        <v>798</v>
      </c>
      <c r="D68" s="66" t="s">
        <v>697</v>
      </c>
      <c r="E68" s="67" t="s">
        <v>848</v>
      </c>
      <c r="F68" s="16">
        <v>20</v>
      </c>
      <c r="G68" s="16" t="s">
        <v>14</v>
      </c>
      <c r="H68" s="68">
        <v>826</v>
      </c>
      <c r="I68" s="75">
        <f t="shared" si="7"/>
        <v>16520</v>
      </c>
    </row>
    <row r="69" spans="1:11">
      <c r="A69" s="30">
        <v>59</v>
      </c>
      <c r="B69" s="74" t="s">
        <v>798</v>
      </c>
      <c r="C69" s="65" t="s">
        <v>798</v>
      </c>
      <c r="D69" s="66" t="s">
        <v>715</v>
      </c>
      <c r="E69" s="67" t="s">
        <v>849</v>
      </c>
      <c r="F69" s="16">
        <v>10</v>
      </c>
      <c r="G69" s="16" t="s">
        <v>14</v>
      </c>
      <c r="H69" s="68">
        <v>2815</v>
      </c>
      <c r="I69" s="75">
        <f t="shared" si="7"/>
        <v>28150</v>
      </c>
    </row>
    <row r="70" spans="1:11">
      <c r="A70" s="30">
        <v>60</v>
      </c>
      <c r="B70" s="74" t="s">
        <v>798</v>
      </c>
      <c r="C70" s="65" t="s">
        <v>798</v>
      </c>
      <c r="D70" s="66" t="s">
        <v>719</v>
      </c>
      <c r="E70" s="67" t="s">
        <v>850</v>
      </c>
      <c r="F70" s="16">
        <v>10</v>
      </c>
      <c r="G70" s="16" t="s">
        <v>14</v>
      </c>
      <c r="H70" s="75">
        <v>1885</v>
      </c>
      <c r="I70" s="75">
        <f t="shared" si="7"/>
        <v>18850</v>
      </c>
    </row>
    <row r="71" spans="1:11">
      <c r="A71" s="30">
        <v>61</v>
      </c>
      <c r="B71" s="74" t="s">
        <v>798</v>
      </c>
      <c r="C71" s="65" t="s">
        <v>798</v>
      </c>
      <c r="D71" s="66" t="s">
        <v>721</v>
      </c>
      <c r="E71" s="67" t="s">
        <v>851</v>
      </c>
      <c r="F71" s="16">
        <v>10</v>
      </c>
      <c r="G71" s="16" t="s">
        <v>14</v>
      </c>
      <c r="H71" s="68">
        <v>2773</v>
      </c>
      <c r="I71" s="75">
        <f t="shared" si="7"/>
        <v>27730</v>
      </c>
    </row>
    <row r="72" spans="1:11">
      <c r="A72" s="30">
        <v>62</v>
      </c>
      <c r="B72" s="74" t="s">
        <v>798</v>
      </c>
      <c r="C72" s="65" t="s">
        <v>798</v>
      </c>
      <c r="D72" s="66" t="s">
        <v>727</v>
      </c>
      <c r="E72" s="67" t="s">
        <v>852</v>
      </c>
      <c r="F72" s="16">
        <v>57</v>
      </c>
      <c r="G72" s="16" t="s">
        <v>14</v>
      </c>
      <c r="H72" s="75">
        <v>3047.94</v>
      </c>
      <c r="I72" s="75">
        <f t="shared" si="7"/>
        <v>173732.58</v>
      </c>
      <c r="K72" s="58">
        <v>10</v>
      </c>
    </row>
    <row r="73" spans="1:11">
      <c r="A73" s="30">
        <v>63</v>
      </c>
      <c r="B73" s="74" t="s">
        <v>798</v>
      </c>
      <c r="C73" s="65" t="s">
        <v>798</v>
      </c>
      <c r="D73" s="66" t="s">
        <v>699</v>
      </c>
      <c r="E73" s="67" t="s">
        <v>853</v>
      </c>
      <c r="F73" s="16">
        <f>25-20</f>
        <v>5</v>
      </c>
      <c r="G73" s="16" t="s">
        <v>14</v>
      </c>
      <c r="H73" s="68">
        <v>5280.5</v>
      </c>
      <c r="I73" s="75">
        <f t="shared" si="7"/>
        <v>26402.5</v>
      </c>
      <c r="K73" s="58">
        <v>20</v>
      </c>
    </row>
    <row r="74" spans="1:11">
      <c r="A74" s="30">
        <v>65</v>
      </c>
      <c r="B74" s="74" t="s">
        <v>798</v>
      </c>
      <c r="C74" s="65" t="s">
        <v>798</v>
      </c>
      <c r="D74" s="66" t="s">
        <v>735</v>
      </c>
      <c r="E74" s="67" t="s">
        <v>854</v>
      </c>
      <c r="F74" s="16">
        <v>80</v>
      </c>
      <c r="G74" s="16" t="s">
        <v>14</v>
      </c>
      <c r="H74" s="75">
        <v>1256.58</v>
      </c>
      <c r="I74" s="75">
        <f t="shared" si="7"/>
        <v>100526.39999999999</v>
      </c>
    </row>
    <row r="75" spans="1:11">
      <c r="A75" s="30">
        <v>66</v>
      </c>
      <c r="B75" s="74" t="s">
        <v>798</v>
      </c>
      <c r="C75" s="65" t="s">
        <v>798</v>
      </c>
      <c r="D75" s="66" t="s">
        <v>741</v>
      </c>
      <c r="E75" s="67" t="s">
        <v>855</v>
      </c>
      <c r="F75" s="16">
        <v>10</v>
      </c>
      <c r="G75" s="16" t="s">
        <v>14</v>
      </c>
      <c r="H75" s="75">
        <v>2779.05</v>
      </c>
      <c r="I75" s="75">
        <f t="shared" si="7"/>
        <v>27790.5</v>
      </c>
    </row>
    <row r="76" spans="1:11">
      <c r="A76" s="30">
        <v>67</v>
      </c>
      <c r="B76" s="74">
        <v>45366</v>
      </c>
      <c r="C76" s="65">
        <v>45366</v>
      </c>
      <c r="D76" s="66" t="s">
        <v>583</v>
      </c>
      <c r="E76" s="67" t="s">
        <v>856</v>
      </c>
      <c r="F76" s="16">
        <v>5</v>
      </c>
      <c r="G76" s="16" t="s">
        <v>14</v>
      </c>
      <c r="H76" s="75">
        <v>6490</v>
      </c>
      <c r="I76" s="75">
        <f>F76*H76</f>
        <v>32450</v>
      </c>
    </row>
    <row r="77" spans="1:11">
      <c r="A77" s="30">
        <v>68</v>
      </c>
      <c r="B77" s="74">
        <v>45366</v>
      </c>
      <c r="C77" s="65">
        <v>45366</v>
      </c>
      <c r="D77" s="66" t="s">
        <v>585</v>
      </c>
      <c r="E77" s="67" t="s">
        <v>857</v>
      </c>
      <c r="F77" s="16">
        <v>5</v>
      </c>
      <c r="G77" s="16" t="s">
        <v>14</v>
      </c>
      <c r="H77" s="68">
        <v>6490</v>
      </c>
      <c r="I77" s="75">
        <f>F77*H77</f>
        <v>32450</v>
      </c>
    </row>
    <row r="78" spans="1:11">
      <c r="A78" s="30">
        <v>69</v>
      </c>
      <c r="B78" s="74">
        <v>45366</v>
      </c>
      <c r="C78" s="65">
        <v>45366</v>
      </c>
      <c r="D78" s="66" t="s">
        <v>573</v>
      </c>
      <c r="E78" s="67" t="s">
        <v>858</v>
      </c>
      <c r="F78" s="16">
        <v>10</v>
      </c>
      <c r="G78" s="16" t="s">
        <v>14</v>
      </c>
      <c r="H78" s="68">
        <v>8962.0059999999994</v>
      </c>
      <c r="I78" s="75">
        <f>F78*H78</f>
        <v>89620.06</v>
      </c>
      <c r="K78" s="58">
        <v>10</v>
      </c>
    </row>
    <row r="79" spans="1:11">
      <c r="A79" s="30">
        <v>70</v>
      </c>
      <c r="B79" s="74">
        <v>45366</v>
      </c>
      <c r="C79" s="65">
        <v>45366</v>
      </c>
      <c r="D79" s="66" t="s">
        <v>577</v>
      </c>
      <c r="E79" s="67" t="s">
        <v>859</v>
      </c>
      <c r="F79" s="16">
        <v>3</v>
      </c>
      <c r="G79" s="16" t="s">
        <v>14</v>
      </c>
      <c r="H79" s="75">
        <v>6962</v>
      </c>
      <c r="I79" s="75">
        <f>F79*H79</f>
        <v>20886</v>
      </c>
    </row>
    <row r="80" spans="1:11">
      <c r="A80" s="30">
        <v>71</v>
      </c>
      <c r="B80" s="74" t="s">
        <v>798</v>
      </c>
      <c r="C80" s="65" t="s">
        <v>798</v>
      </c>
      <c r="D80" s="66" t="s">
        <v>661</v>
      </c>
      <c r="E80" s="67" t="s">
        <v>860</v>
      </c>
      <c r="F80" s="16">
        <v>20</v>
      </c>
      <c r="G80" s="16" t="s">
        <v>14</v>
      </c>
      <c r="H80" s="75">
        <v>4307</v>
      </c>
      <c r="I80" s="75">
        <f>+H80*F80</f>
        <v>86140</v>
      </c>
    </row>
    <row r="81" spans="1:17" s="59" customFormat="1">
      <c r="A81" s="34">
        <v>105</v>
      </c>
      <c r="B81" s="69" t="s">
        <v>798</v>
      </c>
      <c r="C81" s="70" t="s">
        <v>798</v>
      </c>
      <c r="D81" s="32" t="s">
        <v>779</v>
      </c>
      <c r="E81" s="71" t="s">
        <v>861</v>
      </c>
      <c r="F81" s="72">
        <v>9</v>
      </c>
      <c r="G81" s="72" t="s">
        <v>14</v>
      </c>
      <c r="H81" s="76">
        <v>1018.93</v>
      </c>
      <c r="I81" s="73">
        <f>+H81*F81</f>
        <v>9170.3700000000008</v>
      </c>
      <c r="J81" s="20"/>
    </row>
    <row r="82" spans="1:17" s="20" customFormat="1">
      <c r="A82" s="34">
        <v>54</v>
      </c>
      <c r="B82" s="69">
        <v>45366</v>
      </c>
      <c r="C82" s="70">
        <v>45366</v>
      </c>
      <c r="D82" s="32" t="s">
        <v>562</v>
      </c>
      <c r="E82" s="71" t="s">
        <v>862</v>
      </c>
      <c r="F82" s="72">
        <v>18</v>
      </c>
      <c r="G82" s="72" t="s">
        <v>14</v>
      </c>
      <c r="H82" s="76">
        <v>30090</v>
      </c>
      <c r="I82" s="73">
        <f>F82*H82</f>
        <v>541620</v>
      </c>
      <c r="K82" s="59"/>
      <c r="L82" s="59"/>
      <c r="M82" s="59"/>
      <c r="N82" s="59"/>
      <c r="O82" s="59"/>
      <c r="P82" s="59"/>
      <c r="Q82" s="59"/>
    </row>
    <row r="83" spans="1:17" s="20" customFormat="1">
      <c r="A83" s="34">
        <v>88</v>
      </c>
      <c r="B83" s="69">
        <v>45366</v>
      </c>
      <c r="C83" s="70">
        <v>45366</v>
      </c>
      <c r="D83" s="32" t="s">
        <v>564</v>
      </c>
      <c r="E83" s="71" t="s">
        <v>863</v>
      </c>
      <c r="F83" s="72">
        <v>9</v>
      </c>
      <c r="G83" s="72" t="s">
        <v>14</v>
      </c>
      <c r="H83" s="76">
        <v>15222</v>
      </c>
      <c r="I83" s="73">
        <f>F83*H83</f>
        <v>136998</v>
      </c>
      <c r="K83" s="59"/>
      <c r="L83" s="59"/>
      <c r="M83" s="59"/>
      <c r="N83" s="59"/>
      <c r="O83" s="59"/>
      <c r="P83" s="59"/>
      <c r="Q83" s="59"/>
    </row>
    <row r="84" spans="1:17" s="20" customFormat="1">
      <c r="A84" s="34">
        <v>90</v>
      </c>
      <c r="B84" s="69">
        <v>45364</v>
      </c>
      <c r="C84" s="70">
        <v>45364</v>
      </c>
      <c r="D84" s="32" t="s">
        <v>864</v>
      </c>
      <c r="E84" s="71" t="s">
        <v>865</v>
      </c>
      <c r="F84" s="72">
        <v>6</v>
      </c>
      <c r="G84" s="72" t="s">
        <v>14</v>
      </c>
      <c r="H84" s="73">
        <v>12862</v>
      </c>
      <c r="I84" s="73">
        <f>F84*H84</f>
        <v>77172</v>
      </c>
      <c r="K84" s="59"/>
      <c r="L84" s="59"/>
      <c r="M84" s="59"/>
      <c r="N84" s="59"/>
      <c r="O84" s="59"/>
      <c r="P84" s="59"/>
      <c r="Q84" s="59"/>
    </row>
    <row r="85" spans="1:17" s="20" customFormat="1">
      <c r="A85" s="34">
        <v>93</v>
      </c>
      <c r="B85" s="69">
        <v>45400</v>
      </c>
      <c r="C85" s="70">
        <v>45400</v>
      </c>
      <c r="D85" s="32" t="s">
        <v>627</v>
      </c>
      <c r="E85" s="71" t="s">
        <v>866</v>
      </c>
      <c r="F85" s="72">
        <v>4</v>
      </c>
      <c r="G85" s="72" t="s">
        <v>14</v>
      </c>
      <c r="H85" s="76">
        <v>351.88</v>
      </c>
      <c r="I85" s="73">
        <f t="shared" ref="I85:I89" si="8">+H85*F85</f>
        <v>1407.52</v>
      </c>
      <c r="K85" s="59">
        <v>11</v>
      </c>
      <c r="L85" s="59"/>
      <c r="M85" s="59"/>
      <c r="N85" s="59"/>
      <c r="O85" s="59"/>
      <c r="P85" s="59"/>
      <c r="Q85" s="59"/>
    </row>
    <row r="86" spans="1:17" customFormat="1">
      <c r="A86" s="10"/>
      <c r="B86" s="69">
        <v>45532</v>
      </c>
      <c r="C86" s="69">
        <v>45532</v>
      </c>
      <c r="D86" s="32" t="s">
        <v>526</v>
      </c>
      <c r="E86" s="113" t="s">
        <v>732</v>
      </c>
      <c r="F86" s="49">
        <v>22</v>
      </c>
      <c r="G86" s="72" t="s">
        <v>14</v>
      </c>
      <c r="H86" s="76">
        <v>5695.85</v>
      </c>
      <c r="I86" s="73">
        <f t="shared" si="8"/>
        <v>125308.7</v>
      </c>
    </row>
    <row r="87" spans="1:17" s="59" customFormat="1">
      <c r="A87" s="34">
        <v>110</v>
      </c>
      <c r="B87" s="69">
        <v>45433</v>
      </c>
      <c r="C87" s="70">
        <v>45433</v>
      </c>
      <c r="D87" s="32" t="s">
        <v>528</v>
      </c>
      <c r="E87" s="71" t="s">
        <v>734</v>
      </c>
      <c r="F87" s="72">
        <v>38</v>
      </c>
      <c r="G87" s="72" t="s">
        <v>14</v>
      </c>
      <c r="H87" s="76">
        <v>21921.81</v>
      </c>
      <c r="I87" s="73">
        <f t="shared" si="8"/>
        <v>833028.78</v>
      </c>
      <c r="J87" s="20"/>
    </row>
    <row r="88" spans="1:17" s="20" customFormat="1">
      <c r="A88" s="34">
        <v>111</v>
      </c>
      <c r="B88" s="69">
        <v>45400</v>
      </c>
      <c r="C88" s="70">
        <v>45400</v>
      </c>
      <c r="D88" s="32" t="s">
        <v>615</v>
      </c>
      <c r="E88" s="71" t="s">
        <v>867</v>
      </c>
      <c r="F88" s="72">
        <v>10</v>
      </c>
      <c r="G88" s="72" t="s">
        <v>14</v>
      </c>
      <c r="H88" s="73">
        <v>14897.84</v>
      </c>
      <c r="I88" s="73">
        <f t="shared" si="8"/>
        <v>148978.4</v>
      </c>
      <c r="K88" s="59"/>
      <c r="L88" s="59"/>
    </row>
    <row r="89" spans="1:17" s="20" customFormat="1">
      <c r="A89" s="34">
        <v>112</v>
      </c>
      <c r="B89" s="69">
        <v>45532</v>
      </c>
      <c r="C89" s="69">
        <v>45532</v>
      </c>
      <c r="D89" s="32" t="s">
        <v>617</v>
      </c>
      <c r="E89" s="71" t="s">
        <v>868</v>
      </c>
      <c r="F89" s="72">
        <v>8</v>
      </c>
      <c r="G89" s="72" t="s">
        <v>14</v>
      </c>
      <c r="H89" s="76">
        <v>13620.95</v>
      </c>
      <c r="I89" s="73">
        <f t="shared" si="8"/>
        <v>108967.6</v>
      </c>
      <c r="K89" s="59">
        <v>2</v>
      </c>
      <c r="L89" s="59"/>
    </row>
    <row r="90" spans="1:17" customFormat="1" ht="15.75">
      <c r="A90" s="10"/>
      <c r="B90" s="10"/>
      <c r="C90" s="10"/>
      <c r="D90" s="114"/>
      <c r="E90" s="84" t="s">
        <v>736</v>
      </c>
      <c r="F90" s="85">
        <v>36</v>
      </c>
      <c r="G90" s="16" t="s">
        <v>14</v>
      </c>
      <c r="H90" s="10"/>
      <c r="I90" s="75">
        <f t="shared" ref="I90:I96" si="9">F90*H90</f>
        <v>0</v>
      </c>
    </row>
    <row r="91" spans="1:17" s="20" customFormat="1">
      <c r="A91" s="34">
        <v>49</v>
      </c>
      <c r="B91" s="69">
        <v>45364</v>
      </c>
      <c r="C91" s="70">
        <v>45364</v>
      </c>
      <c r="D91" s="32" t="s">
        <v>566</v>
      </c>
      <c r="E91" s="71" t="s">
        <v>670</v>
      </c>
      <c r="F91" s="72">
        <v>5</v>
      </c>
      <c r="G91" s="72" t="s">
        <v>14</v>
      </c>
      <c r="H91" s="73">
        <v>6962</v>
      </c>
      <c r="I91" s="73">
        <f t="shared" si="9"/>
        <v>34810</v>
      </c>
      <c r="K91" s="59">
        <v>2</v>
      </c>
      <c r="L91" s="59"/>
      <c r="M91" s="59"/>
      <c r="N91" s="59"/>
      <c r="O91" s="59"/>
      <c r="P91" s="59"/>
      <c r="Q91" s="59"/>
    </row>
    <row r="92" spans="1:17" s="20" customFormat="1">
      <c r="A92" s="34">
        <v>78</v>
      </c>
      <c r="B92" s="69">
        <v>45364</v>
      </c>
      <c r="C92" s="70">
        <v>45364</v>
      </c>
      <c r="D92" s="32" t="s">
        <v>554</v>
      </c>
      <c r="E92" s="71" t="s">
        <v>869</v>
      </c>
      <c r="F92" s="72">
        <v>18</v>
      </c>
      <c r="G92" s="72" t="s">
        <v>14</v>
      </c>
      <c r="H92" s="76">
        <v>8142</v>
      </c>
      <c r="I92" s="73">
        <f t="shared" si="9"/>
        <v>146556</v>
      </c>
      <c r="K92" s="59"/>
      <c r="L92" s="59"/>
      <c r="M92" s="59"/>
      <c r="N92" s="59"/>
      <c r="O92" s="59"/>
      <c r="P92" s="59"/>
      <c r="Q92" s="59"/>
    </row>
    <row r="93" spans="1:17" s="20" customFormat="1">
      <c r="A93" s="34">
        <v>79</v>
      </c>
      <c r="B93" s="69">
        <v>45370</v>
      </c>
      <c r="C93" s="70">
        <v>45370</v>
      </c>
      <c r="D93" s="32" t="s">
        <v>575</v>
      </c>
      <c r="E93" s="71" t="s">
        <v>754</v>
      </c>
      <c r="F93" s="72">
        <v>7</v>
      </c>
      <c r="G93" s="72" t="s">
        <v>14</v>
      </c>
      <c r="H93" s="73">
        <v>5310</v>
      </c>
      <c r="I93" s="73">
        <f t="shared" si="9"/>
        <v>37170</v>
      </c>
      <c r="K93" s="122"/>
      <c r="L93" s="122"/>
      <c r="M93" s="59"/>
      <c r="N93" s="59"/>
      <c r="O93" s="59"/>
      <c r="P93" s="59"/>
      <c r="Q93" s="59"/>
    </row>
    <row r="94" spans="1:17" s="20" customFormat="1">
      <c r="A94" s="34">
        <v>26</v>
      </c>
      <c r="B94" s="69">
        <v>45366</v>
      </c>
      <c r="C94" s="115">
        <v>45366</v>
      </c>
      <c r="D94" s="116" t="s">
        <v>573</v>
      </c>
      <c r="E94" s="71" t="s">
        <v>858</v>
      </c>
      <c r="F94" s="72">
        <v>10</v>
      </c>
      <c r="G94" s="34" t="s">
        <v>14</v>
      </c>
      <c r="H94" s="73">
        <v>8962.0059999999994</v>
      </c>
      <c r="I94" s="73">
        <f t="shared" si="9"/>
        <v>89620.06</v>
      </c>
      <c r="K94" s="59">
        <v>10</v>
      </c>
      <c r="L94" s="59"/>
      <c r="M94" s="59"/>
      <c r="N94" s="59"/>
      <c r="O94" s="59"/>
      <c r="P94" s="59"/>
      <c r="Q94" s="59"/>
    </row>
    <row r="95" spans="1:17" s="20" customFormat="1">
      <c r="A95" s="34">
        <v>27</v>
      </c>
      <c r="B95" s="69">
        <v>45366</v>
      </c>
      <c r="C95" s="115">
        <v>45366</v>
      </c>
      <c r="D95" s="116" t="s">
        <v>577</v>
      </c>
      <c r="E95" s="71" t="s">
        <v>859</v>
      </c>
      <c r="F95" s="72">
        <v>3</v>
      </c>
      <c r="G95" s="34" t="s">
        <v>14</v>
      </c>
      <c r="H95" s="73">
        <v>6962</v>
      </c>
      <c r="I95" s="73">
        <f t="shared" si="9"/>
        <v>20886</v>
      </c>
      <c r="K95" s="59"/>
      <c r="L95" s="59"/>
      <c r="M95" s="59"/>
      <c r="N95" s="59"/>
      <c r="O95" s="59"/>
      <c r="P95" s="59"/>
      <c r="Q95" s="59"/>
    </row>
    <row r="96" spans="1:17">
      <c r="A96" s="30">
        <v>75</v>
      </c>
      <c r="B96" s="69">
        <v>45366</v>
      </c>
      <c r="C96" s="70">
        <v>45366</v>
      </c>
      <c r="D96" s="32" t="s">
        <v>587</v>
      </c>
      <c r="E96" s="71" t="s">
        <v>870</v>
      </c>
      <c r="F96" s="72">
        <v>20</v>
      </c>
      <c r="G96" s="72" t="s">
        <v>14</v>
      </c>
      <c r="H96" s="83">
        <v>6490</v>
      </c>
      <c r="I96" s="73">
        <f t="shared" si="9"/>
        <v>129800</v>
      </c>
    </row>
    <row r="97" spans="1:17" s="20" customFormat="1">
      <c r="A97" s="34">
        <v>72</v>
      </c>
      <c r="B97" s="69" t="s">
        <v>798</v>
      </c>
      <c r="C97" s="70" t="s">
        <v>798</v>
      </c>
      <c r="D97" s="32" t="s">
        <v>677</v>
      </c>
      <c r="E97" s="71" t="s">
        <v>658</v>
      </c>
      <c r="F97" s="72">
        <v>44</v>
      </c>
      <c r="G97" s="72" t="s">
        <v>14</v>
      </c>
      <c r="H97" s="108">
        <v>991.2</v>
      </c>
      <c r="I97" s="73">
        <f>+H97*F97</f>
        <v>43612.800000000003</v>
      </c>
      <c r="K97" s="59"/>
      <c r="L97" s="59"/>
      <c r="M97" s="59"/>
      <c r="N97" s="59"/>
      <c r="O97" s="59"/>
      <c r="P97" s="59"/>
      <c r="Q97" s="59"/>
    </row>
    <row r="98" spans="1:17" s="20" customFormat="1" ht="15.75">
      <c r="A98" s="34"/>
      <c r="B98" s="69">
        <v>45624</v>
      </c>
      <c r="C98" s="69">
        <v>45624</v>
      </c>
      <c r="D98" s="32" t="s">
        <v>589</v>
      </c>
      <c r="E98" s="117" t="s">
        <v>871</v>
      </c>
      <c r="F98" s="118">
        <v>60</v>
      </c>
      <c r="G98" s="72" t="s">
        <v>14</v>
      </c>
      <c r="H98" s="73">
        <v>1716.47</v>
      </c>
      <c r="I98" s="73">
        <f>F98*H98</f>
        <v>102988.2</v>
      </c>
      <c r="K98" s="59"/>
      <c r="L98" s="59"/>
      <c r="M98" s="59"/>
      <c r="N98" s="59"/>
      <c r="O98" s="59"/>
      <c r="P98" s="59"/>
      <c r="Q98" s="59"/>
    </row>
    <row r="99" spans="1:17" s="20" customFormat="1">
      <c r="A99" s="34"/>
      <c r="B99" s="69" t="s">
        <v>798</v>
      </c>
      <c r="C99" s="70" t="s">
        <v>798</v>
      </c>
      <c r="D99" s="32" t="s">
        <v>769</v>
      </c>
      <c r="E99" s="117" t="s">
        <v>872</v>
      </c>
      <c r="F99" s="49">
        <v>6</v>
      </c>
      <c r="G99" s="72" t="s">
        <v>14</v>
      </c>
      <c r="H99" s="76">
        <v>2714</v>
      </c>
      <c r="I99" s="73">
        <f>F99*H99</f>
        <v>16284</v>
      </c>
      <c r="K99" s="59"/>
      <c r="L99" s="59"/>
      <c r="M99" s="59"/>
      <c r="N99" s="59"/>
      <c r="O99" s="59"/>
      <c r="P99" s="59"/>
      <c r="Q99" s="59"/>
    </row>
    <row r="100" spans="1:17">
      <c r="A100" s="30"/>
      <c r="B100" s="74"/>
      <c r="C100" s="65"/>
      <c r="D100" s="66"/>
      <c r="E100" s="119" t="s">
        <v>873</v>
      </c>
      <c r="F100" s="85">
        <v>35</v>
      </c>
      <c r="G100" s="16" t="s">
        <v>14</v>
      </c>
      <c r="H100" s="75"/>
      <c r="I100" s="75">
        <f>F100*H100</f>
        <v>0</v>
      </c>
    </row>
    <row r="101" spans="1:17" ht="15.75">
      <c r="A101" s="30"/>
      <c r="B101" s="74"/>
      <c r="C101" s="65"/>
      <c r="D101" s="66"/>
      <c r="E101" s="84" t="s">
        <v>874</v>
      </c>
      <c r="F101" s="120">
        <v>3</v>
      </c>
      <c r="G101" s="16" t="s">
        <v>14</v>
      </c>
      <c r="H101" s="75"/>
      <c r="I101" s="75">
        <f>F101*H101</f>
        <v>0</v>
      </c>
    </row>
    <row r="102" spans="1:17" ht="15.75">
      <c r="A102" s="30"/>
      <c r="B102" s="74"/>
      <c r="C102" s="65"/>
      <c r="D102" s="66"/>
      <c r="E102" s="84" t="s">
        <v>726</v>
      </c>
      <c r="F102" s="120">
        <v>6</v>
      </c>
      <c r="G102" s="16" t="s">
        <v>14</v>
      </c>
      <c r="H102" s="75"/>
      <c r="I102" s="75">
        <f t="shared" ref="I102:I107" si="10">F102*H102</f>
        <v>0</v>
      </c>
    </row>
    <row r="103" spans="1:17" ht="15.75">
      <c r="A103" s="30"/>
      <c r="B103" s="74"/>
      <c r="C103" s="65"/>
      <c r="D103" s="66"/>
      <c r="E103" s="84" t="s">
        <v>722</v>
      </c>
      <c r="F103" s="120">
        <v>5</v>
      </c>
      <c r="G103" s="16" t="s">
        <v>14</v>
      </c>
      <c r="H103" s="75"/>
      <c r="I103" s="75">
        <f t="shared" si="10"/>
        <v>0</v>
      </c>
    </row>
    <row r="104" spans="1:17" ht="15.75">
      <c r="A104" s="30"/>
      <c r="B104" s="74"/>
      <c r="C104" s="65"/>
      <c r="D104" s="66"/>
      <c r="E104" s="84" t="s">
        <v>875</v>
      </c>
      <c r="F104" s="120">
        <v>5</v>
      </c>
      <c r="G104" s="16" t="s">
        <v>14</v>
      </c>
      <c r="H104" s="75"/>
      <c r="I104" s="75">
        <f t="shared" si="10"/>
        <v>0</v>
      </c>
    </row>
    <row r="105" spans="1:17" ht="15.75">
      <c r="A105" s="30"/>
      <c r="B105" s="74"/>
      <c r="C105" s="65"/>
      <c r="D105" s="66"/>
      <c r="E105" s="121" t="s">
        <v>694</v>
      </c>
      <c r="F105" s="120">
        <v>4</v>
      </c>
      <c r="G105" s="16" t="s">
        <v>14</v>
      </c>
      <c r="H105" s="75"/>
      <c r="I105" s="75">
        <f t="shared" si="10"/>
        <v>0</v>
      </c>
    </row>
    <row r="106" spans="1:17" ht="15.75">
      <c r="A106" s="30"/>
      <c r="B106" s="74"/>
      <c r="C106" s="65"/>
      <c r="D106" s="66"/>
      <c r="E106" s="84" t="s">
        <v>876</v>
      </c>
      <c r="F106" s="85">
        <v>20</v>
      </c>
      <c r="G106" s="16" t="s">
        <v>14</v>
      </c>
      <c r="H106" s="75"/>
      <c r="I106" s="75">
        <f t="shared" si="10"/>
        <v>0</v>
      </c>
    </row>
    <row r="107" spans="1:17" ht="15.75">
      <c r="A107" s="30"/>
      <c r="B107" s="74"/>
      <c r="C107" s="65"/>
      <c r="D107" s="66"/>
      <c r="E107" s="84" t="s">
        <v>654</v>
      </c>
      <c r="F107" s="85">
        <v>8</v>
      </c>
      <c r="G107" s="16" t="s">
        <v>14</v>
      </c>
      <c r="H107" s="75"/>
      <c r="I107" s="75">
        <f t="shared" si="10"/>
        <v>0</v>
      </c>
    </row>
    <row r="108" spans="1:17">
      <c r="A108" s="30">
        <v>80</v>
      </c>
      <c r="B108" s="74" t="s">
        <v>798</v>
      </c>
      <c r="C108" s="65" t="s">
        <v>798</v>
      </c>
      <c r="D108" s="66" t="s">
        <v>675</v>
      </c>
      <c r="E108" s="67" t="s">
        <v>877</v>
      </c>
      <c r="F108" s="16">
        <v>40</v>
      </c>
      <c r="G108" s="16" t="s">
        <v>14</v>
      </c>
      <c r="H108" s="68">
        <v>2301</v>
      </c>
      <c r="I108" s="75">
        <f>+H108*F108</f>
        <v>92040</v>
      </c>
      <c r="K108" s="58">
        <v>5</v>
      </c>
    </row>
    <row r="109" spans="1:17">
      <c r="A109" s="30">
        <v>81</v>
      </c>
      <c r="B109" s="74">
        <v>45364</v>
      </c>
      <c r="C109" s="65">
        <v>45364</v>
      </c>
      <c r="D109" s="66" t="s">
        <v>548</v>
      </c>
      <c r="E109" s="67" t="s">
        <v>716</v>
      </c>
      <c r="F109" s="16">
        <v>8</v>
      </c>
      <c r="G109" s="16" t="s">
        <v>14</v>
      </c>
      <c r="H109" s="75">
        <v>8142</v>
      </c>
      <c r="I109" s="75">
        <f>F109*H109</f>
        <v>65136</v>
      </c>
    </row>
    <row r="110" spans="1:17">
      <c r="A110" s="30">
        <v>82</v>
      </c>
      <c r="B110" s="74">
        <v>45364</v>
      </c>
      <c r="C110" s="65">
        <v>45364</v>
      </c>
      <c r="D110" s="66" t="s">
        <v>550</v>
      </c>
      <c r="E110" s="67" t="s">
        <v>878</v>
      </c>
      <c r="F110" s="16">
        <v>12</v>
      </c>
      <c r="G110" s="16" t="s">
        <v>14</v>
      </c>
      <c r="H110" s="68">
        <v>8142</v>
      </c>
      <c r="I110" s="75">
        <f>F110*H110</f>
        <v>97704</v>
      </c>
    </row>
    <row r="111" spans="1:17">
      <c r="A111" s="30">
        <v>83</v>
      </c>
      <c r="B111" s="74">
        <v>45400</v>
      </c>
      <c r="C111" s="65">
        <v>45400</v>
      </c>
      <c r="D111" s="66" t="s">
        <v>607</v>
      </c>
      <c r="E111" s="67" t="s">
        <v>879</v>
      </c>
      <c r="F111" s="16">
        <v>0</v>
      </c>
      <c r="G111" s="16" t="s">
        <v>14</v>
      </c>
      <c r="H111" s="75"/>
      <c r="I111" s="75">
        <f>F111*H111</f>
        <v>0</v>
      </c>
      <c r="J111" s="2"/>
      <c r="K111" s="58">
        <v>15</v>
      </c>
      <c r="M111" s="63"/>
      <c r="N111" s="63"/>
      <c r="O111" s="63"/>
      <c r="P111" s="63"/>
      <c r="Q111" s="63"/>
    </row>
    <row r="112" spans="1:17">
      <c r="A112" s="30">
        <v>84</v>
      </c>
      <c r="B112" s="74">
        <v>45400</v>
      </c>
      <c r="C112" s="65">
        <v>45400</v>
      </c>
      <c r="D112" s="66" t="s">
        <v>609</v>
      </c>
      <c r="E112" s="67" t="s">
        <v>880</v>
      </c>
      <c r="F112" s="16">
        <v>3</v>
      </c>
      <c r="G112" s="16" t="s">
        <v>14</v>
      </c>
      <c r="H112" s="68">
        <v>2301</v>
      </c>
      <c r="I112" s="75">
        <f>+H112*F112</f>
        <v>6903</v>
      </c>
      <c r="J112" s="2"/>
      <c r="K112" s="58">
        <v>15</v>
      </c>
      <c r="M112" s="63"/>
      <c r="N112" s="63"/>
      <c r="O112" s="63"/>
      <c r="P112" s="63"/>
      <c r="Q112" s="63"/>
    </row>
    <row r="113" spans="1:11">
      <c r="A113" s="30">
        <v>85</v>
      </c>
      <c r="B113" s="74">
        <v>45400</v>
      </c>
      <c r="C113" s="65">
        <v>45400</v>
      </c>
      <c r="D113" s="66" t="s">
        <v>623</v>
      </c>
      <c r="E113" s="67" t="s">
        <v>881</v>
      </c>
      <c r="F113" s="16">
        <v>13</v>
      </c>
      <c r="G113" s="16" t="s">
        <v>14</v>
      </c>
      <c r="H113" s="75">
        <v>3119.92</v>
      </c>
      <c r="I113" s="75">
        <f>+H113*F113</f>
        <v>40558.959999999999</v>
      </c>
      <c r="K113" s="58">
        <v>16</v>
      </c>
    </row>
    <row r="114" spans="1:11">
      <c r="A114" s="30">
        <v>86</v>
      </c>
      <c r="B114" s="74" t="s">
        <v>798</v>
      </c>
      <c r="C114" s="65" t="s">
        <v>798</v>
      </c>
      <c r="D114" s="66" t="s">
        <v>659</v>
      </c>
      <c r="E114" s="67" t="s">
        <v>882</v>
      </c>
      <c r="F114" s="16">
        <v>25</v>
      </c>
      <c r="G114" s="16" t="s">
        <v>14</v>
      </c>
      <c r="H114" s="68">
        <v>566.4</v>
      </c>
      <c r="I114" s="75">
        <f>+H114*F114</f>
        <v>14160</v>
      </c>
    </row>
    <row r="115" spans="1:11">
      <c r="A115" s="30">
        <v>87</v>
      </c>
      <c r="B115" s="74">
        <v>45364</v>
      </c>
      <c r="C115" s="65">
        <v>45364</v>
      </c>
      <c r="D115" s="66" t="s">
        <v>552</v>
      </c>
      <c r="E115" s="67" t="s">
        <v>883</v>
      </c>
      <c r="F115" s="16">
        <v>5</v>
      </c>
      <c r="G115" s="16" t="s">
        <v>14</v>
      </c>
      <c r="H115" s="68">
        <v>3304</v>
      </c>
      <c r="I115" s="75">
        <f>F115*H115</f>
        <v>16520</v>
      </c>
    </row>
    <row r="116" spans="1:11">
      <c r="A116" s="30">
        <v>89</v>
      </c>
      <c r="B116" s="74" t="s">
        <v>798</v>
      </c>
      <c r="C116" s="65" t="s">
        <v>798</v>
      </c>
      <c r="D116" s="66" t="s">
        <v>657</v>
      </c>
      <c r="E116" s="67" t="s">
        <v>884</v>
      </c>
      <c r="F116" s="16">
        <v>10</v>
      </c>
      <c r="G116" s="16" t="s">
        <v>14</v>
      </c>
      <c r="H116" s="68">
        <v>2773</v>
      </c>
      <c r="I116" s="75">
        <f>+H116*F116</f>
        <v>27730</v>
      </c>
    </row>
    <row r="117" spans="1:11">
      <c r="A117" s="30">
        <v>91</v>
      </c>
      <c r="B117" s="74" t="s">
        <v>798</v>
      </c>
      <c r="C117" s="65" t="s">
        <v>798</v>
      </c>
      <c r="D117" s="66" t="s">
        <v>641</v>
      </c>
      <c r="E117" s="67" t="s">
        <v>885</v>
      </c>
      <c r="F117" s="16">
        <v>10</v>
      </c>
      <c r="G117" s="16" t="s">
        <v>14</v>
      </c>
      <c r="H117" s="68">
        <v>5546</v>
      </c>
      <c r="I117" s="75">
        <f>+H117*F117</f>
        <v>55460</v>
      </c>
    </row>
    <row r="118" spans="1:11">
      <c r="A118" s="30">
        <v>92</v>
      </c>
      <c r="B118" s="74">
        <v>45370</v>
      </c>
      <c r="C118" s="65">
        <v>45370</v>
      </c>
      <c r="D118" s="66" t="s">
        <v>579</v>
      </c>
      <c r="E118" s="67" t="s">
        <v>886</v>
      </c>
      <c r="F118" s="16">
        <v>8</v>
      </c>
      <c r="G118" s="16" t="s">
        <v>14</v>
      </c>
      <c r="H118" s="68">
        <v>5310</v>
      </c>
      <c r="I118" s="75">
        <f>F118*H118</f>
        <v>42480</v>
      </c>
    </row>
    <row r="119" spans="1:11">
      <c r="A119" s="30">
        <v>94</v>
      </c>
      <c r="B119" s="74" t="s">
        <v>798</v>
      </c>
      <c r="C119" s="65" t="s">
        <v>798</v>
      </c>
      <c r="D119" s="66" t="s">
        <v>647</v>
      </c>
      <c r="E119" s="67" t="s">
        <v>887</v>
      </c>
      <c r="F119" s="16">
        <v>5</v>
      </c>
      <c r="G119" s="16" t="s">
        <v>14</v>
      </c>
      <c r="H119" s="75">
        <v>297.36</v>
      </c>
      <c r="I119" s="75">
        <f>+H119*F119</f>
        <v>1486.8</v>
      </c>
    </row>
    <row r="120" spans="1:11">
      <c r="A120" s="30">
        <v>95</v>
      </c>
      <c r="B120" s="74">
        <v>45420</v>
      </c>
      <c r="C120" s="65">
        <v>45420</v>
      </c>
      <c r="D120" s="66" t="s">
        <v>528</v>
      </c>
      <c r="E120" s="67" t="s">
        <v>888</v>
      </c>
      <c r="F120" s="16">
        <v>43</v>
      </c>
      <c r="G120" s="16" t="s">
        <v>14</v>
      </c>
      <c r="H120" s="68">
        <v>23600</v>
      </c>
      <c r="I120" s="75">
        <f>F120*H120</f>
        <v>1014800</v>
      </c>
      <c r="J120" s="63">
        <v>14</v>
      </c>
      <c r="K120" s="58">
        <v>4</v>
      </c>
    </row>
    <row r="121" spans="1:11">
      <c r="A121" s="30">
        <v>96</v>
      </c>
      <c r="B121" s="74" t="s">
        <v>798</v>
      </c>
      <c r="C121" s="65" t="s">
        <v>798</v>
      </c>
      <c r="D121" s="66" t="s">
        <v>705</v>
      </c>
      <c r="E121" s="67" t="s">
        <v>889</v>
      </c>
      <c r="F121" s="16">
        <v>10</v>
      </c>
      <c r="G121" s="16" t="s">
        <v>14</v>
      </c>
      <c r="H121" s="68">
        <v>1767.65</v>
      </c>
      <c r="I121" s="75">
        <f t="shared" ref="I121:I130" si="11">+H121*F121</f>
        <v>17676.5</v>
      </c>
    </row>
    <row r="122" spans="1:11">
      <c r="A122" s="30">
        <v>97</v>
      </c>
      <c r="B122" s="74" t="s">
        <v>798</v>
      </c>
      <c r="C122" s="65" t="s">
        <v>798</v>
      </c>
      <c r="D122" s="66" t="s">
        <v>707</v>
      </c>
      <c r="E122" s="67" t="s">
        <v>890</v>
      </c>
      <c r="F122" s="16">
        <v>10</v>
      </c>
      <c r="G122" s="16" t="s">
        <v>14</v>
      </c>
      <c r="H122" s="68">
        <v>584.1</v>
      </c>
      <c r="I122" s="75">
        <f t="shared" si="11"/>
        <v>5841</v>
      </c>
    </row>
    <row r="123" spans="1:11">
      <c r="A123" s="30">
        <v>98</v>
      </c>
      <c r="B123" s="74" t="s">
        <v>798</v>
      </c>
      <c r="C123" s="65" t="s">
        <v>798</v>
      </c>
      <c r="D123" s="66" t="s">
        <v>709</v>
      </c>
      <c r="E123" s="67" t="s">
        <v>891</v>
      </c>
      <c r="F123" s="16">
        <v>10</v>
      </c>
      <c r="G123" s="16" t="s">
        <v>14</v>
      </c>
      <c r="H123" s="75">
        <v>820.1</v>
      </c>
      <c r="I123" s="75">
        <f t="shared" si="11"/>
        <v>8201</v>
      </c>
    </row>
    <row r="124" spans="1:11">
      <c r="A124" s="30">
        <v>99</v>
      </c>
      <c r="B124" s="74" t="s">
        <v>798</v>
      </c>
      <c r="C124" s="65" t="s">
        <v>798</v>
      </c>
      <c r="D124" s="66" t="s">
        <v>729</v>
      </c>
      <c r="E124" s="67" t="s">
        <v>892</v>
      </c>
      <c r="F124" s="16">
        <v>30</v>
      </c>
      <c r="G124" s="16" t="s">
        <v>14</v>
      </c>
      <c r="H124" s="68">
        <v>451</v>
      </c>
      <c r="I124" s="75">
        <f t="shared" si="11"/>
        <v>13530</v>
      </c>
    </row>
    <row r="125" spans="1:11">
      <c r="A125" s="30">
        <v>100</v>
      </c>
      <c r="B125" s="74" t="s">
        <v>798</v>
      </c>
      <c r="C125" s="65" t="s">
        <v>798</v>
      </c>
      <c r="D125" s="66" t="s">
        <v>745</v>
      </c>
      <c r="E125" s="67" t="s">
        <v>893</v>
      </c>
      <c r="F125" s="16">
        <f>10-5</f>
        <v>5</v>
      </c>
      <c r="G125" s="16" t="s">
        <v>14</v>
      </c>
      <c r="H125" s="68">
        <v>8130.2</v>
      </c>
      <c r="I125" s="75">
        <f t="shared" si="11"/>
        <v>40651</v>
      </c>
      <c r="K125" s="58">
        <v>5</v>
      </c>
    </row>
    <row r="126" spans="1:11">
      <c r="A126" s="30">
        <v>101</v>
      </c>
      <c r="B126" s="74" t="s">
        <v>798</v>
      </c>
      <c r="C126" s="65" t="s">
        <v>798</v>
      </c>
      <c r="D126" s="66" t="s">
        <v>753</v>
      </c>
      <c r="E126" s="67" t="s">
        <v>894</v>
      </c>
      <c r="F126" s="16">
        <v>20</v>
      </c>
      <c r="G126" s="16" t="s">
        <v>14</v>
      </c>
      <c r="H126" s="68">
        <v>1552.88</v>
      </c>
      <c r="I126" s="75">
        <f t="shared" si="11"/>
        <v>31057.599999999999</v>
      </c>
    </row>
    <row r="127" spans="1:11" s="58" customFormat="1">
      <c r="A127" s="30">
        <v>103</v>
      </c>
      <c r="B127" s="74" t="s">
        <v>798</v>
      </c>
      <c r="C127" s="65" t="s">
        <v>798</v>
      </c>
      <c r="D127" s="66" t="s">
        <v>771</v>
      </c>
      <c r="E127" s="67" t="s">
        <v>895</v>
      </c>
      <c r="F127" s="16">
        <v>10</v>
      </c>
      <c r="G127" s="16" t="s">
        <v>14</v>
      </c>
      <c r="H127" s="68">
        <v>5723</v>
      </c>
      <c r="I127" s="75">
        <f t="shared" si="11"/>
        <v>57230</v>
      </c>
      <c r="J127" s="63"/>
    </row>
    <row r="128" spans="1:11" s="58" customFormat="1">
      <c r="A128" s="30">
        <v>104</v>
      </c>
      <c r="B128" s="74" t="s">
        <v>798</v>
      </c>
      <c r="C128" s="65" t="s">
        <v>798</v>
      </c>
      <c r="D128" s="66" t="s">
        <v>777</v>
      </c>
      <c r="E128" s="67" t="s">
        <v>896</v>
      </c>
      <c r="F128" s="16">
        <v>31</v>
      </c>
      <c r="G128" s="16" t="s">
        <v>14</v>
      </c>
      <c r="H128" s="68">
        <v>3628.5</v>
      </c>
      <c r="I128" s="75">
        <f t="shared" si="11"/>
        <v>112483.5</v>
      </c>
      <c r="J128" s="63"/>
      <c r="K128" s="58">
        <v>10</v>
      </c>
    </row>
    <row r="129" spans="1:12" s="58" customFormat="1">
      <c r="A129" s="30">
        <v>106</v>
      </c>
      <c r="B129" s="74" t="s">
        <v>798</v>
      </c>
      <c r="C129" s="65" t="s">
        <v>798</v>
      </c>
      <c r="D129" s="66" t="s">
        <v>781</v>
      </c>
      <c r="E129" s="67" t="s">
        <v>897</v>
      </c>
      <c r="F129" s="16">
        <v>30</v>
      </c>
      <c r="G129" s="16" t="s">
        <v>14</v>
      </c>
      <c r="H129" s="75">
        <v>1268.5</v>
      </c>
      <c r="I129" s="75">
        <f t="shared" si="11"/>
        <v>38055</v>
      </c>
      <c r="J129" s="63"/>
    </row>
    <row r="130" spans="1:12" s="58" customFormat="1">
      <c r="A130" s="30">
        <v>107</v>
      </c>
      <c r="B130" s="74" t="s">
        <v>798</v>
      </c>
      <c r="C130" s="65" t="s">
        <v>798</v>
      </c>
      <c r="D130" s="66" t="s">
        <v>783</v>
      </c>
      <c r="E130" s="67" t="s">
        <v>898</v>
      </c>
      <c r="F130" s="16">
        <v>20</v>
      </c>
      <c r="G130" s="16" t="s">
        <v>14</v>
      </c>
      <c r="H130" s="75">
        <v>4696.3999999999996</v>
      </c>
      <c r="I130" s="75">
        <f t="shared" si="11"/>
        <v>93928</v>
      </c>
      <c r="J130" s="63"/>
    </row>
    <row r="131" spans="1:12">
      <c r="A131" s="30">
        <v>108</v>
      </c>
      <c r="B131" s="74">
        <v>45366</v>
      </c>
      <c r="C131" s="65">
        <v>45366</v>
      </c>
      <c r="D131" s="66" t="s">
        <v>568</v>
      </c>
      <c r="E131" s="67" t="s">
        <v>899</v>
      </c>
      <c r="F131" s="16">
        <f>4-2</f>
        <v>2</v>
      </c>
      <c r="G131" s="16" t="s">
        <v>14</v>
      </c>
      <c r="H131" s="75">
        <v>10502</v>
      </c>
      <c r="I131" s="75">
        <f>F131*H131</f>
        <v>21004</v>
      </c>
      <c r="K131" s="58">
        <v>2</v>
      </c>
    </row>
    <row r="132" spans="1:12" ht="15.75" customHeight="1">
      <c r="A132" s="30">
        <v>109</v>
      </c>
      <c r="B132" s="74">
        <v>45366</v>
      </c>
      <c r="C132" s="65">
        <v>45366</v>
      </c>
      <c r="D132" s="66" t="s">
        <v>570</v>
      </c>
      <c r="E132" s="67" t="s">
        <v>900</v>
      </c>
      <c r="F132" s="16">
        <f>4-2</f>
        <v>2</v>
      </c>
      <c r="G132" s="16" t="s">
        <v>14</v>
      </c>
      <c r="H132" s="75">
        <v>10502</v>
      </c>
      <c r="I132" s="75">
        <f>F132*H132</f>
        <v>21004</v>
      </c>
      <c r="K132" s="58">
        <v>2</v>
      </c>
    </row>
    <row r="133" spans="1:12">
      <c r="A133" s="30">
        <v>28</v>
      </c>
      <c r="B133" s="74">
        <v>45366</v>
      </c>
      <c r="C133" s="123">
        <v>45366</v>
      </c>
      <c r="D133" s="124" t="s">
        <v>544</v>
      </c>
      <c r="E133" s="67" t="s">
        <v>901</v>
      </c>
      <c r="F133" s="16">
        <v>4</v>
      </c>
      <c r="G133" s="30" t="s">
        <v>14</v>
      </c>
      <c r="H133" s="75">
        <v>12862</v>
      </c>
      <c r="I133" s="75">
        <f t="shared" ref="I133" si="12">F133*H133</f>
        <v>51448</v>
      </c>
    </row>
    <row r="134" spans="1:12">
      <c r="A134" s="30">
        <v>31</v>
      </c>
      <c r="B134" s="74">
        <v>45370</v>
      </c>
      <c r="C134" s="123">
        <v>45370</v>
      </c>
      <c r="D134" s="124" t="s">
        <v>575</v>
      </c>
      <c r="E134" s="67" t="s">
        <v>754</v>
      </c>
      <c r="F134" s="16">
        <v>5</v>
      </c>
      <c r="G134" s="30" t="s">
        <v>14</v>
      </c>
      <c r="H134" s="75">
        <v>5310</v>
      </c>
      <c r="I134" s="75">
        <f t="shared" ref="I134" si="13">F134*H134</f>
        <v>26550</v>
      </c>
      <c r="K134" s="128"/>
      <c r="L134" s="128"/>
    </row>
    <row r="135" spans="1:12">
      <c r="A135" s="30">
        <v>73</v>
      </c>
      <c r="B135" s="74" t="s">
        <v>798</v>
      </c>
      <c r="C135" s="65" t="s">
        <v>798</v>
      </c>
      <c r="D135" s="66" t="s">
        <v>749</v>
      </c>
      <c r="E135" s="67" t="s">
        <v>902</v>
      </c>
      <c r="F135" s="16">
        <v>18</v>
      </c>
      <c r="G135" s="16" t="s">
        <v>14</v>
      </c>
      <c r="H135" s="75">
        <v>1121.5899999999999</v>
      </c>
      <c r="I135" s="75">
        <f>+H135*F135</f>
        <v>20188.62</v>
      </c>
    </row>
    <row r="136" spans="1:12">
      <c r="A136" s="30">
        <v>74</v>
      </c>
      <c r="B136" s="74" t="s">
        <v>798</v>
      </c>
      <c r="C136" s="65" t="s">
        <v>798</v>
      </c>
      <c r="D136" s="66" t="s">
        <v>751</v>
      </c>
      <c r="E136" s="67" t="s">
        <v>903</v>
      </c>
      <c r="F136" s="16">
        <v>30</v>
      </c>
      <c r="G136" s="16" t="s">
        <v>14</v>
      </c>
      <c r="H136" s="75">
        <v>502.09</v>
      </c>
      <c r="I136" s="75">
        <f>+H136*F136</f>
        <v>15062.7</v>
      </c>
    </row>
    <row r="137" spans="1:12">
      <c r="A137" s="30">
        <v>76</v>
      </c>
      <c r="B137" s="74">
        <v>45364</v>
      </c>
      <c r="C137" s="65">
        <v>45364</v>
      </c>
      <c r="D137" s="66" t="s">
        <v>530</v>
      </c>
      <c r="E137" s="67" t="s">
        <v>904</v>
      </c>
      <c r="F137" s="16">
        <f>8-2-1</f>
        <v>5</v>
      </c>
      <c r="G137" s="16" t="s">
        <v>14</v>
      </c>
      <c r="H137" s="75">
        <v>4956</v>
      </c>
      <c r="I137" s="75">
        <f>F137*H137</f>
        <v>24780</v>
      </c>
      <c r="K137" s="58">
        <v>2</v>
      </c>
    </row>
    <row r="138" spans="1:12">
      <c r="A138" s="30">
        <v>77</v>
      </c>
      <c r="B138" s="74">
        <v>45364</v>
      </c>
      <c r="C138" s="65">
        <v>45364</v>
      </c>
      <c r="D138" s="66" t="s">
        <v>536</v>
      </c>
      <c r="E138" s="67" t="s">
        <v>905</v>
      </c>
      <c r="F138" s="16">
        <v>4</v>
      </c>
      <c r="G138" s="16" t="s">
        <v>14</v>
      </c>
      <c r="H138" s="75">
        <v>10443</v>
      </c>
      <c r="I138" s="75">
        <f>F138*H138</f>
        <v>41772</v>
      </c>
    </row>
    <row r="139" spans="1:12">
      <c r="A139" s="30">
        <v>64</v>
      </c>
      <c r="B139" s="74" t="s">
        <v>798</v>
      </c>
      <c r="C139" s="65" t="s">
        <v>798</v>
      </c>
      <c r="D139" s="66" t="s">
        <v>703</v>
      </c>
      <c r="E139" s="67" t="s">
        <v>906</v>
      </c>
      <c r="F139" s="16">
        <v>99</v>
      </c>
      <c r="G139" s="16" t="s">
        <v>14</v>
      </c>
      <c r="H139" s="75">
        <v>1047.8499999999999</v>
      </c>
      <c r="I139" s="75">
        <f t="shared" ref="I139:I145" si="14">+H139*F139</f>
        <v>103737.15</v>
      </c>
    </row>
    <row r="140" spans="1:12">
      <c r="A140" s="30">
        <v>113</v>
      </c>
      <c r="B140" s="74">
        <v>45400</v>
      </c>
      <c r="C140" s="65">
        <v>45400</v>
      </c>
      <c r="D140" s="66" t="s">
        <v>633</v>
      </c>
      <c r="E140" s="67" t="s">
        <v>907</v>
      </c>
      <c r="F140" s="16">
        <v>6</v>
      </c>
      <c r="G140" s="16" t="s">
        <v>14</v>
      </c>
      <c r="H140" s="68">
        <v>23832.94</v>
      </c>
      <c r="I140" s="75">
        <f t="shared" si="14"/>
        <v>142997.64000000001</v>
      </c>
    </row>
    <row r="141" spans="1:12">
      <c r="A141" s="30">
        <v>114</v>
      </c>
      <c r="B141" s="74">
        <v>45400</v>
      </c>
      <c r="C141" s="65">
        <v>45400</v>
      </c>
      <c r="D141" s="66" t="s">
        <v>637</v>
      </c>
      <c r="E141" s="67" t="s">
        <v>908</v>
      </c>
      <c r="F141" s="16">
        <v>16</v>
      </c>
      <c r="G141" s="16" t="s">
        <v>14</v>
      </c>
      <c r="H141" s="75">
        <v>14205.28</v>
      </c>
      <c r="I141" s="75">
        <f t="shared" si="14"/>
        <v>227284.48000000001</v>
      </c>
      <c r="K141" s="58">
        <v>8</v>
      </c>
    </row>
    <row r="142" spans="1:12" s="58" customFormat="1">
      <c r="A142" s="30">
        <v>115</v>
      </c>
      <c r="B142" s="74">
        <v>45433</v>
      </c>
      <c r="C142" s="65">
        <v>45433</v>
      </c>
      <c r="D142" s="66" t="s">
        <v>532</v>
      </c>
      <c r="E142" s="67" t="s">
        <v>909</v>
      </c>
      <c r="F142" s="16">
        <v>3</v>
      </c>
      <c r="G142" s="16" t="s">
        <v>14</v>
      </c>
      <c r="H142" s="75">
        <v>23832.94</v>
      </c>
      <c r="I142" s="75">
        <f t="shared" si="14"/>
        <v>71498.820000000007</v>
      </c>
      <c r="J142" s="63"/>
    </row>
    <row r="143" spans="1:12" s="58" customFormat="1">
      <c r="A143" s="30">
        <v>116</v>
      </c>
      <c r="B143" s="74">
        <v>45433</v>
      </c>
      <c r="C143" s="65">
        <v>45433</v>
      </c>
      <c r="D143" s="66" t="s">
        <v>566</v>
      </c>
      <c r="E143" s="67" t="s">
        <v>910</v>
      </c>
      <c r="F143" s="16">
        <v>24</v>
      </c>
      <c r="G143" s="16" t="s">
        <v>14</v>
      </c>
      <c r="H143" s="75">
        <v>20079.939999999999</v>
      </c>
      <c r="I143" s="75">
        <f t="shared" si="14"/>
        <v>481918.56</v>
      </c>
      <c r="J143" s="63"/>
    </row>
    <row r="144" spans="1:12" s="58" customFormat="1">
      <c r="A144" s="30">
        <v>117</v>
      </c>
      <c r="B144" s="74">
        <v>45433</v>
      </c>
      <c r="C144" s="65">
        <v>45433</v>
      </c>
      <c r="D144" s="66" t="s">
        <v>552</v>
      </c>
      <c r="E144" s="67" t="s">
        <v>911</v>
      </c>
      <c r="F144" s="16">
        <v>12</v>
      </c>
      <c r="G144" s="16" t="s">
        <v>14</v>
      </c>
      <c r="H144" s="68">
        <v>14205.28</v>
      </c>
      <c r="I144" s="75">
        <f t="shared" si="14"/>
        <v>170463.35999999999</v>
      </c>
      <c r="J144" s="63"/>
    </row>
    <row r="145" spans="1:17" s="58" customFormat="1">
      <c r="A145" s="30">
        <v>118</v>
      </c>
      <c r="B145" s="74">
        <v>45624</v>
      </c>
      <c r="C145" s="74">
        <v>45624</v>
      </c>
      <c r="D145" s="66">
        <v>5067</v>
      </c>
      <c r="E145" s="67" t="s">
        <v>912</v>
      </c>
      <c r="F145" s="16">
        <v>750</v>
      </c>
      <c r="G145" s="16" t="s">
        <v>14</v>
      </c>
      <c r="H145" s="68">
        <v>1768.66</v>
      </c>
      <c r="I145" s="75">
        <f t="shared" si="14"/>
        <v>1326495</v>
      </c>
      <c r="J145" s="63">
        <v>452</v>
      </c>
    </row>
    <row r="146" spans="1:17" s="58" customFormat="1">
      <c r="A146" s="24"/>
      <c r="B146" s="5"/>
      <c r="C146" s="5"/>
      <c r="D146" s="5"/>
      <c r="E146" s="125"/>
      <c r="F146" s="5"/>
      <c r="G146" s="24"/>
      <c r="H146" s="126" t="s">
        <v>269</v>
      </c>
      <c r="I146" s="129">
        <f>SUM(I12:I145)</f>
        <v>14646004.369999999</v>
      </c>
      <c r="J146" s="63"/>
    </row>
    <row r="147" spans="1:17" s="58" customFormat="1">
      <c r="A147" s="24"/>
      <c r="B147" s="24"/>
      <c r="C147" s="24"/>
      <c r="D147" s="24"/>
      <c r="E147" s="125"/>
      <c r="F147" s="24"/>
      <c r="G147" s="24"/>
      <c r="H147" s="55"/>
      <c r="I147" s="55"/>
      <c r="J147" s="63"/>
    </row>
    <row r="148" spans="1:17" s="58" customFormat="1">
      <c r="A148" s="24"/>
      <c r="B148" s="24"/>
      <c r="C148" s="24"/>
      <c r="D148" s="24"/>
      <c r="E148" s="125"/>
      <c r="F148" s="24"/>
      <c r="G148" s="24"/>
      <c r="H148" s="55"/>
      <c r="I148" s="55"/>
      <c r="J148" s="63"/>
    </row>
    <row r="149" spans="1:17" s="58" customFormat="1">
      <c r="A149" s="24"/>
      <c r="B149" s="24"/>
      <c r="C149" s="24"/>
      <c r="D149" s="24"/>
      <c r="E149" s="125"/>
      <c r="F149" s="24"/>
      <c r="G149" s="24"/>
      <c r="H149" s="55"/>
      <c r="I149" s="55"/>
      <c r="J149" s="63"/>
    </row>
    <row r="151" spans="1:17" s="58" customFormat="1" ht="15" customHeight="1">
      <c r="A151" s="196" t="s">
        <v>270</v>
      </c>
      <c r="B151" s="196"/>
      <c r="C151" s="196"/>
      <c r="D151" s="196"/>
      <c r="E151" s="196"/>
      <c r="F151" s="196"/>
      <c r="G151" s="196"/>
      <c r="H151" s="196"/>
      <c r="I151" s="196"/>
      <c r="J151" s="63"/>
    </row>
    <row r="152" spans="1:17" s="58" customFormat="1" ht="15" customHeight="1">
      <c r="A152" s="197" t="s">
        <v>271</v>
      </c>
      <c r="B152" s="197"/>
      <c r="C152" s="197"/>
      <c r="D152" s="197"/>
      <c r="E152" s="197"/>
      <c r="F152" s="197"/>
      <c r="G152" s="197"/>
      <c r="H152" s="197"/>
      <c r="I152" s="197"/>
      <c r="J152" s="63"/>
    </row>
    <row r="153" spans="1:17" s="19" customFormat="1">
      <c r="A153" s="198" t="s">
        <v>913</v>
      </c>
      <c r="B153" s="198"/>
      <c r="C153" s="198"/>
      <c r="D153" s="198"/>
      <c r="E153" s="198"/>
      <c r="F153" s="198"/>
      <c r="G153" s="198"/>
      <c r="H153" s="198"/>
      <c r="I153" s="198"/>
      <c r="J153" s="63"/>
      <c r="K153" s="58"/>
      <c r="L153" s="58"/>
      <c r="M153" s="58"/>
      <c r="N153" s="58"/>
      <c r="O153" s="58"/>
      <c r="P153" s="58"/>
      <c r="Q153" s="58"/>
    </row>
    <row r="154" spans="1:17" s="19" customFormat="1">
      <c r="A154" s="2"/>
      <c r="B154" s="127" t="s">
        <v>273</v>
      </c>
      <c r="C154" s="2"/>
      <c r="D154" s="2"/>
      <c r="E154" s="3"/>
      <c r="F154" s="2"/>
      <c r="G154" s="2"/>
      <c r="J154" s="63"/>
      <c r="K154" s="58"/>
      <c r="L154" s="58"/>
      <c r="M154" s="58"/>
      <c r="N154" s="58"/>
      <c r="O154" s="58"/>
      <c r="P154" s="58"/>
      <c r="Q154" s="58"/>
    </row>
    <row r="155" spans="1:17" s="19" customFormat="1">
      <c r="A155" s="2"/>
      <c r="B155" s="127" t="s">
        <v>274</v>
      </c>
      <c r="C155" s="2"/>
      <c r="D155" s="2"/>
      <c r="E155" s="3"/>
      <c r="F155" s="2"/>
      <c r="G155" s="2"/>
      <c r="J155" s="63"/>
      <c r="K155" s="58"/>
      <c r="L155" s="58"/>
      <c r="M155" s="58"/>
      <c r="N155" s="58"/>
      <c r="O155" s="58"/>
      <c r="P155" s="58"/>
      <c r="Q155" s="58"/>
    </row>
  </sheetData>
  <mergeCells count="8">
    <mergeCell ref="A151:I151"/>
    <mergeCell ref="A152:I152"/>
    <mergeCell ref="A153:I153"/>
    <mergeCell ref="A7:I7"/>
    <mergeCell ref="A8:I8"/>
    <mergeCell ref="A9:I9"/>
    <mergeCell ref="A10:I10"/>
    <mergeCell ref="F11:G11"/>
  </mergeCells>
  <conditionalFormatting sqref="E14:E15 E17:E18 E29">
    <cfRule type="duplicateValues" dxfId="10" priority="53"/>
  </conditionalFormatting>
  <conditionalFormatting sqref="E135:E144 E108:E132 E13:E27 E96:E97 E87:E89 E91:E93 E29:E85">
    <cfRule type="duplicateValues" dxfId="9" priority="52"/>
  </conditionalFormatting>
  <conditionalFormatting sqref="E135:E1048576 E108:E132 E1:E27 E96:E97 E87:E89 E91:E93 E29:E85">
    <cfRule type="duplicateValues" dxfId="8" priority="46"/>
  </conditionalFormatting>
  <pageMargins left="0.31496062992126" right="0.118110236220472" top="0.74803149606299202" bottom="0.74803149606299202" header="0.31496062992126" footer="0.31496062992126"/>
  <pageSetup scale="70" orientation="landscape" r:id="rId1"/>
  <rowBreaks count="1" manualBreakCount="1">
    <brk id="4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:E47"/>
  <sheetViews>
    <sheetView topLeftCell="A22" workbookViewId="0">
      <selection activeCell="D43" sqref="D43:E43"/>
    </sheetView>
  </sheetViews>
  <sheetFormatPr baseColWidth="10" defaultColWidth="11" defaultRowHeight="15"/>
  <cols>
    <col min="4" max="4" width="39.7109375" customWidth="1"/>
  </cols>
  <sheetData>
    <row r="2" spans="4:5">
      <c r="D2" s="56" t="s">
        <v>914</v>
      </c>
      <c r="E2" s="57">
        <v>6</v>
      </c>
    </row>
    <row r="3" spans="4:5">
      <c r="D3" s="56" t="s">
        <v>527</v>
      </c>
      <c r="E3" s="57">
        <v>10</v>
      </c>
    </row>
    <row r="4" spans="4:5">
      <c r="D4" s="56" t="s">
        <v>915</v>
      </c>
      <c r="E4" s="57">
        <v>20</v>
      </c>
    </row>
    <row r="5" spans="4:5">
      <c r="D5" s="56" t="s">
        <v>916</v>
      </c>
      <c r="E5" s="57">
        <v>2</v>
      </c>
    </row>
    <row r="6" spans="4:5">
      <c r="D6" s="56" t="s">
        <v>917</v>
      </c>
      <c r="E6" s="57">
        <v>5</v>
      </c>
    </row>
    <row r="7" spans="4:5">
      <c r="D7" s="56" t="s">
        <v>543</v>
      </c>
      <c r="E7" s="57">
        <v>40</v>
      </c>
    </row>
    <row r="8" spans="4:5">
      <c r="D8" s="56" t="s">
        <v>541</v>
      </c>
      <c r="E8" s="57">
        <v>17</v>
      </c>
    </row>
    <row r="9" spans="4:5">
      <c r="D9" s="56" t="s">
        <v>918</v>
      </c>
      <c r="E9" s="57">
        <v>8</v>
      </c>
    </row>
    <row r="10" spans="4:5">
      <c r="D10" s="56" t="s">
        <v>549</v>
      </c>
      <c r="E10" s="57">
        <v>10</v>
      </c>
    </row>
    <row r="11" spans="4:5">
      <c r="D11" s="56" t="s">
        <v>919</v>
      </c>
      <c r="E11" s="57">
        <v>65</v>
      </c>
    </row>
    <row r="12" spans="4:5">
      <c r="D12" s="56" t="s">
        <v>920</v>
      </c>
      <c r="E12" s="57">
        <v>40</v>
      </c>
    </row>
    <row r="13" spans="4:5">
      <c r="D13" s="56" t="s">
        <v>921</v>
      </c>
      <c r="E13" s="57">
        <v>60</v>
      </c>
    </row>
    <row r="14" spans="4:5">
      <c r="D14" s="56" t="s">
        <v>567</v>
      </c>
      <c r="E14" s="57">
        <v>40</v>
      </c>
    </row>
    <row r="15" spans="4:5">
      <c r="D15" s="56" t="s">
        <v>922</v>
      </c>
      <c r="E15" s="57">
        <v>11</v>
      </c>
    </row>
    <row r="16" spans="4:5">
      <c r="D16" s="56" t="s">
        <v>923</v>
      </c>
      <c r="E16" s="57">
        <v>10</v>
      </c>
    </row>
    <row r="17" spans="4:5">
      <c r="D17" s="56" t="s">
        <v>924</v>
      </c>
      <c r="E17" s="57">
        <v>10</v>
      </c>
    </row>
    <row r="18" spans="4:5">
      <c r="D18" s="56" t="s">
        <v>925</v>
      </c>
      <c r="E18" s="57">
        <v>5</v>
      </c>
    </row>
    <row r="19" spans="4:5">
      <c r="D19" s="56" t="s">
        <v>926</v>
      </c>
      <c r="E19" s="57">
        <v>10</v>
      </c>
    </row>
    <row r="20" spans="4:5">
      <c r="D20" s="56" t="s">
        <v>927</v>
      </c>
      <c r="E20" s="57">
        <v>10</v>
      </c>
    </row>
    <row r="21" spans="4:5">
      <c r="D21" s="56" t="s">
        <v>928</v>
      </c>
      <c r="E21" s="57">
        <v>73</v>
      </c>
    </row>
    <row r="22" spans="4:5">
      <c r="D22" s="56" t="s">
        <v>929</v>
      </c>
      <c r="E22" s="57">
        <v>3</v>
      </c>
    </row>
    <row r="23" spans="4:5">
      <c r="D23" s="56" t="s">
        <v>614</v>
      </c>
      <c r="E23" s="57">
        <v>5</v>
      </c>
    </row>
    <row r="24" spans="4:5">
      <c r="D24" s="56" t="s">
        <v>930</v>
      </c>
      <c r="E24" s="57">
        <v>16</v>
      </c>
    </row>
    <row r="25" spans="4:5">
      <c r="D25" s="56" t="s">
        <v>931</v>
      </c>
      <c r="E25" s="57">
        <v>38</v>
      </c>
    </row>
    <row r="26" spans="4:5">
      <c r="D26" s="56" t="s">
        <v>932</v>
      </c>
      <c r="E26" s="57">
        <v>4</v>
      </c>
    </row>
    <row r="27" spans="4:5">
      <c r="D27" s="56" t="s">
        <v>652</v>
      </c>
      <c r="E27" s="57">
        <v>15</v>
      </c>
    </row>
    <row r="28" spans="4:5">
      <c r="D28" s="56" t="s">
        <v>933</v>
      </c>
      <c r="E28" s="57">
        <v>5</v>
      </c>
    </row>
    <row r="29" spans="4:5">
      <c r="D29" s="56" t="s">
        <v>672</v>
      </c>
      <c r="E29" s="57">
        <v>9</v>
      </c>
    </row>
    <row r="30" spans="4:5">
      <c r="D30" s="56" t="s">
        <v>934</v>
      </c>
      <c r="E30" s="57">
        <v>8</v>
      </c>
    </row>
    <row r="31" spans="4:5">
      <c r="D31" s="56" t="s">
        <v>935</v>
      </c>
      <c r="E31" s="57">
        <v>5</v>
      </c>
    </row>
    <row r="32" spans="4:5">
      <c r="D32" s="56" t="s">
        <v>660</v>
      </c>
      <c r="E32" s="57">
        <v>24</v>
      </c>
    </row>
    <row r="33" spans="4:5">
      <c r="D33" s="56" t="s">
        <v>936</v>
      </c>
      <c r="E33" s="57">
        <v>5</v>
      </c>
    </row>
    <row r="34" spans="4:5">
      <c r="D34" s="56" t="s">
        <v>937</v>
      </c>
      <c r="E34" s="57">
        <v>5</v>
      </c>
    </row>
    <row r="35" spans="4:5">
      <c r="D35" s="56" t="s">
        <v>720</v>
      </c>
      <c r="E35" s="57">
        <v>11</v>
      </c>
    </row>
    <row r="36" spans="4:5">
      <c r="D36" s="56" t="s">
        <v>938</v>
      </c>
      <c r="E36" s="57">
        <v>5</v>
      </c>
    </row>
    <row r="37" spans="4:5">
      <c r="D37" s="56" t="s">
        <v>939</v>
      </c>
      <c r="E37" s="57">
        <v>5</v>
      </c>
    </row>
    <row r="38" spans="4:5">
      <c r="D38" s="56" t="s">
        <v>940</v>
      </c>
      <c r="E38" s="57">
        <v>3</v>
      </c>
    </row>
    <row r="39" spans="4:5">
      <c r="D39" s="56" t="s">
        <v>941</v>
      </c>
      <c r="E39" s="57">
        <v>44</v>
      </c>
    </row>
    <row r="40" spans="4:5">
      <c r="D40" s="56" t="s">
        <v>942</v>
      </c>
      <c r="E40" s="57">
        <v>44</v>
      </c>
    </row>
    <row r="41" spans="4:5">
      <c r="D41" s="56" t="s">
        <v>943</v>
      </c>
      <c r="E41" s="57">
        <v>5</v>
      </c>
    </row>
    <row r="42" spans="4:5">
      <c r="D42" s="56" t="s">
        <v>712</v>
      </c>
      <c r="E42" s="57">
        <v>10</v>
      </c>
    </row>
    <row r="43" spans="4:5">
      <c r="D43" t="s">
        <v>756</v>
      </c>
      <c r="E43" s="1">
        <v>20</v>
      </c>
    </row>
    <row r="44" spans="4:5">
      <c r="D44" s="56" t="s">
        <v>766</v>
      </c>
      <c r="E44" s="57">
        <v>3</v>
      </c>
    </row>
    <row r="45" spans="4:5">
      <c r="D45" s="56" t="s">
        <v>944</v>
      </c>
      <c r="E45" s="57">
        <v>10</v>
      </c>
    </row>
    <row r="46" spans="4:5">
      <c r="D46" s="56" t="s">
        <v>945</v>
      </c>
      <c r="E46" s="57">
        <v>2</v>
      </c>
    </row>
    <row r="47" spans="4:5">
      <c r="D47" s="56" t="s">
        <v>946</v>
      </c>
      <c r="E47" s="57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I122"/>
  <sheetViews>
    <sheetView view="pageBreakPreview" topLeftCell="A73" zoomScale="98" zoomScaleNormal="115" workbookViewId="0">
      <selection activeCell="D82" sqref="D82"/>
    </sheetView>
  </sheetViews>
  <sheetFormatPr baseColWidth="10" defaultColWidth="11.42578125" defaultRowHeight="15"/>
  <cols>
    <col min="1" max="1" width="4.5703125" style="2" customWidth="1"/>
    <col min="2" max="2" width="12.7109375" style="4" customWidth="1"/>
    <col min="3" max="3" width="10.85546875" style="4" customWidth="1"/>
    <col min="4" max="4" width="9.42578125" style="23" customWidth="1"/>
    <col min="5" max="5" width="65" style="2" customWidth="1"/>
    <col min="6" max="7" width="11.42578125" style="2"/>
    <col min="8" max="8" width="14" style="2" customWidth="1"/>
    <col min="9" max="9" width="17.85546875" style="24" customWidth="1"/>
    <col min="10" max="16384" width="11.42578125" style="2"/>
  </cols>
  <sheetData>
    <row r="6" spans="1:9">
      <c r="A6" s="24"/>
      <c r="B6" s="25"/>
      <c r="C6" s="25"/>
      <c r="D6" s="5"/>
      <c r="E6" s="24"/>
      <c r="F6" s="24"/>
      <c r="G6" s="24"/>
      <c r="H6" s="24"/>
    </row>
    <row r="7" spans="1:9">
      <c r="A7" s="190" t="s">
        <v>0</v>
      </c>
      <c r="B7" s="190"/>
      <c r="C7" s="190"/>
      <c r="D7" s="190"/>
      <c r="E7" s="190"/>
      <c r="F7" s="190"/>
      <c r="G7" s="190"/>
      <c r="H7" s="190"/>
      <c r="I7" s="190"/>
    </row>
    <row r="8" spans="1:9" ht="18.75">
      <c r="A8" s="191" t="s">
        <v>1</v>
      </c>
      <c r="B8" s="191"/>
      <c r="C8" s="191"/>
      <c r="D8" s="191"/>
      <c r="E8" s="191"/>
      <c r="F8" s="191"/>
      <c r="G8" s="191"/>
      <c r="H8" s="191"/>
      <c r="I8" s="191"/>
    </row>
    <row r="9" spans="1:9" ht="15.75">
      <c r="A9" s="192" t="s">
        <v>2</v>
      </c>
      <c r="B9" s="192"/>
      <c r="C9" s="192"/>
      <c r="D9" s="192"/>
      <c r="E9" s="192"/>
      <c r="F9" s="192"/>
      <c r="G9" s="192"/>
      <c r="H9" s="192"/>
      <c r="I9" s="192"/>
    </row>
    <row r="10" spans="1:9" ht="15.75">
      <c r="A10" s="193" t="s">
        <v>947</v>
      </c>
      <c r="B10" s="193"/>
      <c r="C10" s="193"/>
      <c r="D10" s="193"/>
      <c r="E10" s="193"/>
      <c r="F10" s="193"/>
      <c r="G10" s="193"/>
      <c r="H10" s="193"/>
      <c r="I10" s="193"/>
    </row>
    <row r="11" spans="1:9" ht="39">
      <c r="A11" s="6" t="s">
        <v>4</v>
      </c>
      <c r="B11" s="26" t="s">
        <v>5</v>
      </c>
      <c r="C11" s="7" t="s">
        <v>6</v>
      </c>
      <c r="D11" s="27" t="s">
        <v>7</v>
      </c>
      <c r="E11" s="28" t="s">
        <v>8</v>
      </c>
      <c r="F11" s="194" t="s">
        <v>9</v>
      </c>
      <c r="G11" s="195"/>
      <c r="H11" s="29" t="s">
        <v>10</v>
      </c>
      <c r="I11" s="6" t="s">
        <v>11</v>
      </c>
    </row>
    <row r="12" spans="1:9" s="20" customFormat="1">
      <c r="A12" s="30">
        <v>1</v>
      </c>
      <c r="B12" s="31">
        <v>45457</v>
      </c>
      <c r="C12" s="31">
        <v>45457</v>
      </c>
      <c r="D12" s="32" t="s">
        <v>12</v>
      </c>
      <c r="E12" s="33" t="s">
        <v>13</v>
      </c>
      <c r="F12" s="34">
        <v>125</v>
      </c>
      <c r="G12" s="34" t="s">
        <v>14</v>
      </c>
      <c r="H12" s="35">
        <v>536.9</v>
      </c>
      <c r="I12" s="47">
        <f t="shared" ref="I12:I18" si="0">+F12*H12</f>
        <v>67112.5</v>
      </c>
    </row>
    <row r="13" spans="1:9" s="20" customFormat="1">
      <c r="A13" s="30">
        <v>2</v>
      </c>
      <c r="B13" s="31">
        <v>45457</v>
      </c>
      <c r="C13" s="31">
        <v>45457</v>
      </c>
      <c r="D13" s="32" t="s">
        <v>15</v>
      </c>
      <c r="E13" s="33" t="s">
        <v>16</v>
      </c>
      <c r="F13" s="34">
        <v>250</v>
      </c>
      <c r="G13" s="34" t="s">
        <v>14</v>
      </c>
      <c r="H13" s="35">
        <v>702.69</v>
      </c>
      <c r="I13" s="47">
        <f t="shared" si="0"/>
        <v>175672.5</v>
      </c>
    </row>
    <row r="14" spans="1:9" s="21" customFormat="1">
      <c r="A14" s="30">
        <v>3</v>
      </c>
      <c r="B14" s="36">
        <v>45617</v>
      </c>
      <c r="C14" s="36">
        <v>45617</v>
      </c>
      <c r="D14" s="37" t="s">
        <v>12</v>
      </c>
      <c r="E14" s="22" t="s">
        <v>948</v>
      </c>
      <c r="F14" s="38">
        <v>125</v>
      </c>
      <c r="G14" s="38" t="s">
        <v>290</v>
      </c>
      <c r="H14" s="39">
        <v>530.71</v>
      </c>
      <c r="I14" s="39">
        <f>F14*H14</f>
        <v>66338.75</v>
      </c>
    </row>
    <row r="15" spans="1:9" s="21" customFormat="1">
      <c r="A15" s="30">
        <v>4</v>
      </c>
      <c r="B15" s="36">
        <v>45617</v>
      </c>
      <c r="C15" s="36">
        <v>45617</v>
      </c>
      <c r="D15" s="37" t="s">
        <v>15</v>
      </c>
      <c r="E15" s="22" t="s">
        <v>949</v>
      </c>
      <c r="F15" s="38">
        <v>150</v>
      </c>
      <c r="G15" s="38" t="s">
        <v>290</v>
      </c>
      <c r="H15" s="39">
        <v>726.82</v>
      </c>
      <c r="I15" s="39">
        <f>F15*H15</f>
        <v>109023</v>
      </c>
    </row>
    <row r="16" spans="1:9" s="20" customFormat="1">
      <c r="A16" s="30">
        <v>5</v>
      </c>
      <c r="B16" s="31">
        <v>45080</v>
      </c>
      <c r="C16" s="31">
        <v>45080</v>
      </c>
      <c r="D16" s="32" t="s">
        <v>19</v>
      </c>
      <c r="E16" s="33" t="s">
        <v>20</v>
      </c>
      <c r="F16" s="34">
        <v>101</v>
      </c>
      <c r="G16" s="34" t="s">
        <v>14</v>
      </c>
      <c r="H16" s="35">
        <v>450</v>
      </c>
      <c r="I16" s="47">
        <f t="shared" si="0"/>
        <v>45450</v>
      </c>
    </row>
    <row r="17" spans="1:9" s="21" customFormat="1">
      <c r="A17" s="30">
        <v>6</v>
      </c>
      <c r="B17" s="36">
        <v>45617</v>
      </c>
      <c r="C17" s="36">
        <v>45617</v>
      </c>
      <c r="D17" s="37" t="s">
        <v>19</v>
      </c>
      <c r="E17" s="40" t="s">
        <v>287</v>
      </c>
      <c r="F17" s="38">
        <v>100</v>
      </c>
      <c r="G17" s="38" t="s">
        <v>288</v>
      </c>
      <c r="H17" s="39">
        <v>430.7</v>
      </c>
      <c r="I17" s="39">
        <f>F17*H17</f>
        <v>43070</v>
      </c>
    </row>
    <row r="18" spans="1:9" s="20" customFormat="1">
      <c r="A18" s="30">
        <v>7</v>
      </c>
      <c r="B18" s="31">
        <v>45230</v>
      </c>
      <c r="C18" s="31">
        <v>45230</v>
      </c>
      <c r="D18" s="32" t="s">
        <v>21</v>
      </c>
      <c r="E18" s="33" t="s">
        <v>22</v>
      </c>
      <c r="F18" s="34">
        <v>308</v>
      </c>
      <c r="G18" s="34" t="s">
        <v>290</v>
      </c>
      <c r="H18" s="35">
        <v>42.951999999999998</v>
      </c>
      <c r="I18" s="47">
        <f t="shared" si="0"/>
        <v>13229.216</v>
      </c>
    </row>
    <row r="19" spans="1:9" s="21" customFormat="1">
      <c r="A19" s="30">
        <v>8</v>
      </c>
      <c r="B19" s="36">
        <v>45617</v>
      </c>
      <c r="C19" s="36">
        <v>45617</v>
      </c>
      <c r="D19" s="37" t="s">
        <v>21</v>
      </c>
      <c r="E19" s="22" t="s">
        <v>950</v>
      </c>
      <c r="F19" s="38">
        <v>300</v>
      </c>
      <c r="G19" s="38" t="s">
        <v>161</v>
      </c>
      <c r="H19" s="39">
        <v>30.21</v>
      </c>
      <c r="I19" s="39">
        <f>F19*H19</f>
        <v>9063</v>
      </c>
    </row>
    <row r="20" spans="1:9" s="20" customFormat="1">
      <c r="A20" s="30">
        <v>9</v>
      </c>
      <c r="B20" s="31">
        <v>45230</v>
      </c>
      <c r="C20" s="31">
        <v>45230</v>
      </c>
      <c r="D20" s="32" t="s">
        <v>27</v>
      </c>
      <c r="E20" s="33" t="s">
        <v>28</v>
      </c>
      <c r="F20" s="34">
        <v>866</v>
      </c>
      <c r="G20" s="34" t="s">
        <v>14</v>
      </c>
      <c r="H20" s="35">
        <v>11.829166000000001</v>
      </c>
      <c r="I20" s="47">
        <f>F20*H20</f>
        <v>10244.057756</v>
      </c>
    </row>
    <row r="21" spans="1:9" s="21" customFormat="1">
      <c r="A21" s="30">
        <v>10</v>
      </c>
      <c r="B21" s="36">
        <v>45617</v>
      </c>
      <c r="C21" s="36">
        <v>45617</v>
      </c>
      <c r="D21" s="37" t="s">
        <v>27</v>
      </c>
      <c r="E21" s="22" t="s">
        <v>292</v>
      </c>
      <c r="F21" s="38">
        <v>300</v>
      </c>
      <c r="G21" s="38" t="s">
        <v>288</v>
      </c>
      <c r="H21" s="39">
        <v>160.55000000000001</v>
      </c>
      <c r="I21" s="39">
        <f>F21*H21</f>
        <v>48165</v>
      </c>
    </row>
    <row r="22" spans="1:9" s="21" customFormat="1">
      <c r="A22" s="30">
        <v>11</v>
      </c>
      <c r="B22" s="36">
        <v>45617</v>
      </c>
      <c r="C22" s="36">
        <v>45617</v>
      </c>
      <c r="D22" s="37" t="s">
        <v>27</v>
      </c>
      <c r="E22" s="22" t="s">
        <v>951</v>
      </c>
      <c r="F22" s="38">
        <v>275</v>
      </c>
      <c r="G22" s="38" t="s">
        <v>288</v>
      </c>
      <c r="H22" s="39">
        <v>400</v>
      </c>
      <c r="I22" s="39">
        <f>F22*H22</f>
        <v>110000</v>
      </c>
    </row>
    <row r="23" spans="1:9" s="20" customFormat="1">
      <c r="A23" s="30">
        <v>12</v>
      </c>
      <c r="B23" s="31">
        <v>45527</v>
      </c>
      <c r="C23" s="31">
        <v>45527</v>
      </c>
      <c r="D23" s="32" t="s">
        <v>23</v>
      </c>
      <c r="E23" s="33" t="s">
        <v>294</v>
      </c>
      <c r="F23" s="34">
        <v>1018</v>
      </c>
      <c r="G23" s="34" t="s">
        <v>14</v>
      </c>
      <c r="H23" s="35">
        <v>649</v>
      </c>
      <c r="I23" s="47">
        <f>+F23*H23</f>
        <v>660682</v>
      </c>
    </row>
    <row r="24" spans="1:9" s="20" customFormat="1">
      <c r="A24" s="30">
        <v>13</v>
      </c>
      <c r="B24" s="31">
        <v>45230</v>
      </c>
      <c r="C24" s="31">
        <v>45230</v>
      </c>
      <c r="D24" s="32" t="s">
        <v>29</v>
      </c>
      <c r="E24" s="33" t="s">
        <v>30</v>
      </c>
      <c r="F24" s="34">
        <v>1459</v>
      </c>
      <c r="G24" s="34" t="s">
        <v>14</v>
      </c>
      <c r="H24" s="35">
        <v>14.4998416666</v>
      </c>
      <c r="I24" s="47">
        <f>F24*H24</f>
        <v>21155.268991569399</v>
      </c>
    </row>
    <row r="25" spans="1:9" s="21" customFormat="1">
      <c r="A25" s="30">
        <v>14</v>
      </c>
      <c r="B25" s="36">
        <v>45617</v>
      </c>
      <c r="C25" s="36">
        <v>45617</v>
      </c>
      <c r="D25" s="37" t="s">
        <v>29</v>
      </c>
      <c r="E25" s="22" t="s">
        <v>952</v>
      </c>
      <c r="F25" s="38">
        <v>60</v>
      </c>
      <c r="G25" s="38" t="s">
        <v>290</v>
      </c>
      <c r="H25" s="39">
        <v>165.97</v>
      </c>
      <c r="I25" s="39">
        <f>F25*H25</f>
        <v>9958.2000000000007</v>
      </c>
    </row>
    <row r="26" spans="1:9" s="21" customFormat="1">
      <c r="A26" s="30">
        <v>15</v>
      </c>
      <c r="B26" s="36">
        <v>45617</v>
      </c>
      <c r="C26" s="36">
        <v>45617</v>
      </c>
      <c r="D26" s="37" t="s">
        <v>953</v>
      </c>
      <c r="E26" s="22" t="s">
        <v>954</v>
      </c>
      <c r="F26" s="38">
        <v>200</v>
      </c>
      <c r="G26" s="38" t="s">
        <v>288</v>
      </c>
      <c r="H26" s="39">
        <v>53.1</v>
      </c>
      <c r="I26" s="39">
        <f>F26*H26</f>
        <v>10620</v>
      </c>
    </row>
    <row r="27" spans="1:9" s="20" customFormat="1">
      <c r="A27" s="30">
        <v>16</v>
      </c>
      <c r="B27" s="31">
        <v>45420</v>
      </c>
      <c r="C27" s="31">
        <v>45420</v>
      </c>
      <c r="D27" s="32" t="s">
        <v>33</v>
      </c>
      <c r="E27" s="33" t="s">
        <v>34</v>
      </c>
      <c r="F27" s="34">
        <v>8</v>
      </c>
      <c r="G27" s="34" t="s">
        <v>14</v>
      </c>
      <c r="H27" s="35">
        <v>10750.8</v>
      </c>
      <c r="I27" s="47">
        <f>F27*H27</f>
        <v>86006.399999999994</v>
      </c>
    </row>
    <row r="28" spans="1:9" s="20" customFormat="1">
      <c r="A28" s="30">
        <v>17</v>
      </c>
      <c r="B28" s="31">
        <v>45230</v>
      </c>
      <c r="C28" s="31">
        <v>45230</v>
      </c>
      <c r="D28" s="32" t="s">
        <v>35</v>
      </c>
      <c r="E28" s="33" t="s">
        <v>36</v>
      </c>
      <c r="F28" s="34">
        <v>316</v>
      </c>
      <c r="G28" s="34" t="s">
        <v>14</v>
      </c>
      <c r="H28" s="35">
        <v>76.11</v>
      </c>
      <c r="I28" s="47">
        <f t="shared" ref="I28:I82" si="1">+F28*H28</f>
        <v>24050.76</v>
      </c>
    </row>
    <row r="29" spans="1:9" s="21" customFormat="1">
      <c r="A29" s="30">
        <v>18</v>
      </c>
      <c r="B29" s="36">
        <v>45617</v>
      </c>
      <c r="C29" s="36">
        <v>45617</v>
      </c>
      <c r="D29" s="37" t="s">
        <v>90</v>
      </c>
      <c r="E29" s="22" t="s">
        <v>955</v>
      </c>
      <c r="F29" s="38">
        <v>200</v>
      </c>
      <c r="G29" s="38" t="s">
        <v>288</v>
      </c>
      <c r="H29" s="39">
        <v>83.49</v>
      </c>
      <c r="I29" s="39">
        <f>F29*H29</f>
        <v>16698</v>
      </c>
    </row>
    <row r="30" spans="1:9" s="20" customFormat="1">
      <c r="A30" s="30">
        <v>19</v>
      </c>
      <c r="B30" s="31">
        <v>45457</v>
      </c>
      <c r="C30" s="31">
        <v>45457</v>
      </c>
      <c r="D30" s="32" t="s">
        <v>90</v>
      </c>
      <c r="E30" s="33" t="s">
        <v>91</v>
      </c>
      <c r="F30" s="34">
        <v>140</v>
      </c>
      <c r="G30" s="34" t="s">
        <v>14</v>
      </c>
      <c r="H30" s="41">
        <v>96.76</v>
      </c>
      <c r="I30" s="47">
        <f>+F30*H30</f>
        <v>13546.4</v>
      </c>
    </row>
    <row r="31" spans="1:9" s="21" customFormat="1">
      <c r="A31" s="30">
        <v>20</v>
      </c>
      <c r="B31" s="36">
        <v>45617</v>
      </c>
      <c r="C31" s="36">
        <v>45617</v>
      </c>
      <c r="D31" s="37" t="s">
        <v>90</v>
      </c>
      <c r="E31" s="22" t="s">
        <v>956</v>
      </c>
      <c r="F31" s="38">
        <v>200</v>
      </c>
      <c r="G31" s="38" t="s">
        <v>288</v>
      </c>
      <c r="H31" s="39">
        <v>425.86</v>
      </c>
      <c r="I31" s="39">
        <f>F31*H31</f>
        <v>85172</v>
      </c>
    </row>
    <row r="32" spans="1:9" s="20" customFormat="1">
      <c r="A32" s="30">
        <v>21</v>
      </c>
      <c r="B32" s="31">
        <v>44753</v>
      </c>
      <c r="C32" s="31">
        <v>44753</v>
      </c>
      <c r="D32" s="32" t="s">
        <v>37</v>
      </c>
      <c r="E32" s="33" t="s">
        <v>38</v>
      </c>
      <c r="F32" s="34">
        <v>18</v>
      </c>
      <c r="G32" s="34" t="s">
        <v>39</v>
      </c>
      <c r="H32" s="41">
        <v>44.073</v>
      </c>
      <c r="I32" s="47">
        <f t="shared" si="1"/>
        <v>793.31399999999996</v>
      </c>
    </row>
    <row r="33" spans="1:9" s="20" customFormat="1">
      <c r="A33" s="30">
        <v>22</v>
      </c>
      <c r="B33" s="31">
        <v>44748</v>
      </c>
      <c r="C33" s="31">
        <v>44748</v>
      </c>
      <c r="D33" s="32" t="s">
        <v>40</v>
      </c>
      <c r="E33" s="33" t="s">
        <v>42</v>
      </c>
      <c r="F33" s="34">
        <v>863</v>
      </c>
      <c r="G33" s="34" t="s">
        <v>39</v>
      </c>
      <c r="H33" s="35">
        <v>14.75</v>
      </c>
      <c r="I33" s="47">
        <f t="shared" si="1"/>
        <v>12729.25</v>
      </c>
    </row>
    <row r="34" spans="1:9" s="20" customFormat="1">
      <c r="A34" s="30">
        <v>23</v>
      </c>
      <c r="B34" s="31">
        <v>43826</v>
      </c>
      <c r="C34" s="31">
        <v>43826</v>
      </c>
      <c r="D34" s="32" t="s">
        <v>46</v>
      </c>
      <c r="E34" s="33" t="s">
        <v>47</v>
      </c>
      <c r="F34" s="34">
        <v>285</v>
      </c>
      <c r="G34" s="34" t="s">
        <v>39</v>
      </c>
      <c r="H34" s="35">
        <v>11.21</v>
      </c>
      <c r="I34" s="47">
        <f t="shared" si="1"/>
        <v>3194.85</v>
      </c>
    </row>
    <row r="35" spans="1:9" s="20" customFormat="1">
      <c r="A35" s="30">
        <v>24</v>
      </c>
      <c r="B35" s="31">
        <v>45446</v>
      </c>
      <c r="C35" s="31">
        <v>45446</v>
      </c>
      <c r="D35" s="32" t="s">
        <v>50</v>
      </c>
      <c r="E35" s="33" t="s">
        <v>51</v>
      </c>
      <c r="F35" s="34">
        <v>1395</v>
      </c>
      <c r="G35" s="34" t="s">
        <v>14</v>
      </c>
      <c r="H35" s="35">
        <v>55</v>
      </c>
      <c r="I35" s="47">
        <f t="shared" si="1"/>
        <v>76725</v>
      </c>
    </row>
    <row r="36" spans="1:9" s="20" customFormat="1">
      <c r="A36" s="30">
        <v>25</v>
      </c>
      <c r="B36" s="31">
        <v>45457</v>
      </c>
      <c r="C36" s="31">
        <v>45457</v>
      </c>
      <c r="D36" s="32" t="s">
        <v>40</v>
      </c>
      <c r="E36" s="33" t="s">
        <v>45</v>
      </c>
      <c r="F36" s="34">
        <v>763</v>
      </c>
      <c r="G36" s="34" t="s">
        <v>14</v>
      </c>
      <c r="H36" s="41">
        <v>188.8</v>
      </c>
      <c r="I36" s="47">
        <f t="shared" si="1"/>
        <v>144054.39999999999</v>
      </c>
    </row>
    <row r="37" spans="1:9" s="21" customFormat="1">
      <c r="A37" s="30">
        <v>26</v>
      </c>
      <c r="B37" s="36">
        <v>45617</v>
      </c>
      <c r="C37" s="36">
        <v>45617</v>
      </c>
      <c r="D37" s="37" t="s">
        <v>46</v>
      </c>
      <c r="E37" s="22" t="s">
        <v>957</v>
      </c>
      <c r="F37" s="38">
        <v>225</v>
      </c>
      <c r="G37" s="38" t="s">
        <v>288</v>
      </c>
      <c r="H37" s="39">
        <v>11.8</v>
      </c>
      <c r="I37" s="39">
        <f>F37*H37</f>
        <v>2655</v>
      </c>
    </row>
    <row r="38" spans="1:9" s="21" customFormat="1">
      <c r="A38" s="30">
        <v>27</v>
      </c>
      <c r="B38" s="36">
        <v>45617</v>
      </c>
      <c r="C38" s="36">
        <v>45617</v>
      </c>
      <c r="D38" s="37" t="s">
        <v>50</v>
      </c>
      <c r="E38" s="22" t="s">
        <v>309</v>
      </c>
      <c r="F38" s="38">
        <v>250</v>
      </c>
      <c r="G38" s="38" t="s">
        <v>288</v>
      </c>
      <c r="H38" s="39">
        <v>40.119999999999997</v>
      </c>
      <c r="I38" s="39">
        <f>F38*H38</f>
        <v>10030</v>
      </c>
    </row>
    <row r="39" spans="1:9" s="21" customFormat="1">
      <c r="A39" s="30">
        <v>28</v>
      </c>
      <c r="B39" s="36">
        <v>45617</v>
      </c>
      <c r="C39" s="36">
        <v>45617</v>
      </c>
      <c r="D39" s="37" t="s">
        <v>40</v>
      </c>
      <c r="E39" s="22" t="s">
        <v>958</v>
      </c>
      <c r="F39" s="38">
        <v>250</v>
      </c>
      <c r="G39" s="38" t="s">
        <v>288</v>
      </c>
      <c r="H39" s="39">
        <v>132.93</v>
      </c>
      <c r="I39" s="39">
        <f>F39*H39</f>
        <v>33232.5</v>
      </c>
    </row>
    <row r="40" spans="1:9" s="20" customFormat="1">
      <c r="A40" s="30">
        <v>29</v>
      </c>
      <c r="B40" s="31">
        <v>43685</v>
      </c>
      <c r="C40" s="31">
        <v>43685</v>
      </c>
      <c r="D40" s="32" t="s">
        <v>60</v>
      </c>
      <c r="E40" s="33" t="s">
        <v>61</v>
      </c>
      <c r="F40" s="34">
        <v>93</v>
      </c>
      <c r="G40" s="34" t="s">
        <v>14</v>
      </c>
      <c r="H40" s="35">
        <v>259.60000000000002</v>
      </c>
      <c r="I40" s="47">
        <f t="shared" si="1"/>
        <v>24142.799999999999</v>
      </c>
    </row>
    <row r="41" spans="1:9" s="20" customFormat="1">
      <c r="A41" s="30">
        <v>30</v>
      </c>
      <c r="B41" s="31">
        <v>45230</v>
      </c>
      <c r="C41" s="31">
        <v>45230</v>
      </c>
      <c r="D41" s="32" t="s">
        <v>62</v>
      </c>
      <c r="E41" s="33" t="s">
        <v>63</v>
      </c>
      <c r="F41" s="34">
        <v>260</v>
      </c>
      <c r="G41" s="34" t="s">
        <v>39</v>
      </c>
      <c r="H41" s="41">
        <v>490.29</v>
      </c>
      <c r="I41" s="47">
        <f t="shared" si="1"/>
        <v>127475.4</v>
      </c>
    </row>
    <row r="42" spans="1:9" s="20" customFormat="1">
      <c r="A42" s="30">
        <v>31</v>
      </c>
      <c r="B42" s="31">
        <v>45230</v>
      </c>
      <c r="C42" s="31">
        <v>45230</v>
      </c>
      <c r="D42" s="32" t="s">
        <v>64</v>
      </c>
      <c r="E42" s="33" t="s">
        <v>65</v>
      </c>
      <c r="F42" s="34">
        <v>210</v>
      </c>
      <c r="G42" s="34" t="s">
        <v>39</v>
      </c>
      <c r="H42" s="41">
        <v>706.23</v>
      </c>
      <c r="I42" s="47">
        <f t="shared" si="1"/>
        <v>148308.29999999999</v>
      </c>
    </row>
    <row r="43" spans="1:9" s="21" customFormat="1">
      <c r="A43" s="30">
        <v>32</v>
      </c>
      <c r="B43" s="36">
        <v>45617</v>
      </c>
      <c r="C43" s="36">
        <v>45617</v>
      </c>
      <c r="D43" s="37" t="s">
        <v>62</v>
      </c>
      <c r="E43" s="22" t="s">
        <v>959</v>
      </c>
      <c r="F43" s="38">
        <v>100</v>
      </c>
      <c r="G43" s="38" t="s">
        <v>290</v>
      </c>
      <c r="H43" s="39">
        <v>271.39999999999998</v>
      </c>
      <c r="I43" s="39">
        <f>F43*H43</f>
        <v>27140</v>
      </c>
    </row>
    <row r="44" spans="1:9" s="21" customFormat="1">
      <c r="A44" s="30">
        <v>33</v>
      </c>
      <c r="B44" s="36">
        <v>45617</v>
      </c>
      <c r="C44" s="36">
        <v>45617</v>
      </c>
      <c r="D44" s="37" t="s">
        <v>64</v>
      </c>
      <c r="E44" s="22" t="s">
        <v>960</v>
      </c>
      <c r="F44" s="38">
        <v>75</v>
      </c>
      <c r="G44" s="38" t="s">
        <v>290</v>
      </c>
      <c r="H44" s="39">
        <v>472</v>
      </c>
      <c r="I44" s="39">
        <f>F44*H44</f>
        <v>35400</v>
      </c>
    </row>
    <row r="45" spans="1:9" s="20" customFormat="1">
      <c r="A45" s="30">
        <v>34</v>
      </c>
      <c r="B45" s="31">
        <v>44897</v>
      </c>
      <c r="C45" s="31">
        <v>44897</v>
      </c>
      <c r="D45" s="32" t="s">
        <v>67</v>
      </c>
      <c r="E45" s="33" t="s">
        <v>68</v>
      </c>
      <c r="F45" s="34">
        <v>2900</v>
      </c>
      <c r="G45" s="34" t="s">
        <v>14</v>
      </c>
      <c r="H45" s="41">
        <v>156.70400000000001</v>
      </c>
      <c r="I45" s="47">
        <f t="shared" si="1"/>
        <v>454441.6</v>
      </c>
    </row>
    <row r="46" spans="1:9" s="20" customFormat="1">
      <c r="A46" s="30">
        <v>35</v>
      </c>
      <c r="B46" s="31">
        <v>45230</v>
      </c>
      <c r="C46" s="31">
        <v>45230</v>
      </c>
      <c r="D46" s="32" t="s">
        <v>69</v>
      </c>
      <c r="E46" s="33" t="s">
        <v>70</v>
      </c>
      <c r="F46" s="42">
        <v>89</v>
      </c>
      <c r="G46" s="42" t="s">
        <v>39</v>
      </c>
      <c r="H46" s="43">
        <v>267.86</v>
      </c>
      <c r="I46" s="47">
        <f t="shared" si="1"/>
        <v>23839.54</v>
      </c>
    </row>
    <row r="47" spans="1:9" s="20" customFormat="1">
      <c r="A47" s="30">
        <v>36</v>
      </c>
      <c r="B47" s="31">
        <v>45230</v>
      </c>
      <c r="C47" s="31">
        <v>45230</v>
      </c>
      <c r="D47" s="32" t="s">
        <v>71</v>
      </c>
      <c r="E47" s="44" t="s">
        <v>72</v>
      </c>
      <c r="F47" s="42">
        <v>183</v>
      </c>
      <c r="G47" s="42" t="s">
        <v>39</v>
      </c>
      <c r="H47" s="43">
        <v>65.489999999999995</v>
      </c>
      <c r="I47" s="48">
        <f t="shared" si="1"/>
        <v>11984.67</v>
      </c>
    </row>
    <row r="48" spans="1:9" s="21" customFormat="1">
      <c r="A48" s="30">
        <v>37</v>
      </c>
      <c r="B48" s="36">
        <v>45617</v>
      </c>
      <c r="C48" s="36">
        <v>45617</v>
      </c>
      <c r="D48" s="37" t="s">
        <v>31</v>
      </c>
      <c r="E48" s="22" t="s">
        <v>961</v>
      </c>
      <c r="F48" s="38">
        <v>500</v>
      </c>
      <c r="G48" s="38" t="s">
        <v>288</v>
      </c>
      <c r="H48" s="39">
        <v>70.8</v>
      </c>
      <c r="I48" s="39">
        <f>F48*H48</f>
        <v>35400</v>
      </c>
    </row>
    <row r="49" spans="1:9" s="22" customFormat="1">
      <c r="A49" s="30">
        <v>38</v>
      </c>
      <c r="B49" s="36">
        <v>45617</v>
      </c>
      <c r="C49" s="36">
        <v>45617</v>
      </c>
      <c r="D49" s="38" t="s">
        <v>31</v>
      </c>
      <c r="E49" s="22" t="s">
        <v>126</v>
      </c>
      <c r="F49" s="45">
        <v>200</v>
      </c>
      <c r="G49" s="45" t="s">
        <v>14</v>
      </c>
      <c r="H49" s="22">
        <v>690.89</v>
      </c>
      <c r="I49" s="39">
        <f>+F49*H49</f>
        <v>138178</v>
      </c>
    </row>
    <row r="50" spans="1:9" s="21" customFormat="1">
      <c r="A50" s="30">
        <v>39</v>
      </c>
      <c r="B50" s="36">
        <v>45617</v>
      </c>
      <c r="C50" s="36">
        <v>45617</v>
      </c>
      <c r="D50" s="37" t="s">
        <v>152</v>
      </c>
      <c r="E50" s="22" t="s">
        <v>962</v>
      </c>
      <c r="F50" s="38">
        <v>100</v>
      </c>
      <c r="G50" s="38" t="s">
        <v>288</v>
      </c>
      <c r="H50" s="39">
        <v>73.66</v>
      </c>
      <c r="I50" s="39">
        <f>F50*H50</f>
        <v>7366</v>
      </c>
    </row>
    <row r="51" spans="1:9" s="21" customFormat="1">
      <c r="A51" s="30">
        <v>40</v>
      </c>
      <c r="B51" s="36">
        <v>45617</v>
      </c>
      <c r="C51" s="36">
        <v>45617</v>
      </c>
      <c r="D51" s="37" t="s">
        <v>98</v>
      </c>
      <c r="E51" s="22" t="s">
        <v>82</v>
      </c>
      <c r="F51" s="38">
        <v>200</v>
      </c>
      <c r="G51" s="38" t="s">
        <v>288</v>
      </c>
      <c r="H51" s="39">
        <v>25.3</v>
      </c>
      <c r="I51" s="39">
        <f t="shared" ref="I51" si="2">F51*H51</f>
        <v>5060</v>
      </c>
    </row>
    <row r="52" spans="1:9" s="20" customFormat="1">
      <c r="A52" s="30">
        <v>41</v>
      </c>
      <c r="B52" s="31">
        <v>45230</v>
      </c>
      <c r="C52" s="31">
        <v>45230</v>
      </c>
      <c r="D52" s="32" t="s">
        <v>73</v>
      </c>
      <c r="E52" s="33" t="s">
        <v>74</v>
      </c>
      <c r="F52" s="34">
        <v>305</v>
      </c>
      <c r="G52" s="34" t="s">
        <v>14</v>
      </c>
      <c r="H52" s="35">
        <v>4.7708333300000003</v>
      </c>
      <c r="I52" s="47">
        <f>+F52*H52</f>
        <v>1455.1041656499999</v>
      </c>
    </row>
    <row r="53" spans="1:9" s="21" customFormat="1">
      <c r="A53" s="30">
        <v>42</v>
      </c>
      <c r="B53" s="36">
        <v>45617</v>
      </c>
      <c r="C53" s="36">
        <v>45617</v>
      </c>
      <c r="D53" s="37" t="s">
        <v>73</v>
      </c>
      <c r="E53" s="22" t="s">
        <v>963</v>
      </c>
      <c r="F53" s="38">
        <v>300</v>
      </c>
      <c r="G53" s="38" t="s">
        <v>288</v>
      </c>
      <c r="H53" s="39">
        <v>58.75</v>
      </c>
      <c r="I53" s="39">
        <f>F53*H53</f>
        <v>17625</v>
      </c>
    </row>
    <row r="54" spans="1:9" s="20" customFormat="1">
      <c r="A54" s="30">
        <v>43</v>
      </c>
      <c r="B54" s="31">
        <v>45230</v>
      </c>
      <c r="C54" s="31">
        <v>45230</v>
      </c>
      <c r="D54" s="32" t="s">
        <v>75</v>
      </c>
      <c r="E54" s="33" t="s">
        <v>76</v>
      </c>
      <c r="F54" s="34">
        <v>93</v>
      </c>
      <c r="G54" s="34" t="s">
        <v>14</v>
      </c>
      <c r="H54" s="35">
        <v>69.295500000000004</v>
      </c>
      <c r="I54" s="47">
        <f t="shared" si="1"/>
        <v>6444.4814999999999</v>
      </c>
    </row>
    <row r="55" spans="1:9" s="21" customFormat="1">
      <c r="A55" s="30">
        <v>44</v>
      </c>
      <c r="B55" s="36">
        <v>45617</v>
      </c>
      <c r="C55" s="36">
        <v>45617</v>
      </c>
      <c r="D55" s="37" t="s">
        <v>75</v>
      </c>
      <c r="E55" s="22" t="s">
        <v>964</v>
      </c>
      <c r="F55" s="38">
        <v>50</v>
      </c>
      <c r="G55" s="38" t="s">
        <v>288</v>
      </c>
      <c r="H55" s="39">
        <v>549.53</v>
      </c>
      <c r="I55" s="39">
        <f>F55*H55</f>
        <v>27476.5</v>
      </c>
    </row>
    <row r="56" spans="1:9" s="20" customFormat="1">
      <c r="A56" s="30">
        <v>45</v>
      </c>
      <c r="B56" s="31">
        <v>44166</v>
      </c>
      <c r="C56" s="31">
        <v>44166</v>
      </c>
      <c r="D56" s="32" t="s">
        <v>77</v>
      </c>
      <c r="E56" s="33" t="s">
        <v>78</v>
      </c>
      <c r="F56" s="34">
        <v>2016</v>
      </c>
      <c r="G56" s="34" t="s">
        <v>14</v>
      </c>
      <c r="H56" s="41">
        <v>78.666666000000006</v>
      </c>
      <c r="I56" s="47">
        <f t="shared" si="1"/>
        <v>158591.99865600001</v>
      </c>
    </row>
    <row r="57" spans="1:9" s="20" customFormat="1">
      <c r="A57" s="30">
        <v>46</v>
      </c>
      <c r="B57" s="31">
        <v>45617</v>
      </c>
      <c r="C57" s="31">
        <v>45617</v>
      </c>
      <c r="D57" s="32" t="s">
        <v>79</v>
      </c>
      <c r="E57" s="33" t="s">
        <v>80</v>
      </c>
      <c r="F57" s="34">
        <v>1594</v>
      </c>
      <c r="G57" s="34" t="s">
        <v>14</v>
      </c>
      <c r="H57" s="35">
        <v>277.3</v>
      </c>
      <c r="I57" s="47">
        <f t="shared" si="1"/>
        <v>442016.2</v>
      </c>
    </row>
    <row r="58" spans="1:9" s="20" customFormat="1">
      <c r="A58" s="30">
        <v>47</v>
      </c>
      <c r="B58" s="31">
        <v>45457</v>
      </c>
      <c r="C58" s="31">
        <v>45457</v>
      </c>
      <c r="D58" s="32" t="s">
        <v>92</v>
      </c>
      <c r="E58" s="33" t="s">
        <v>124</v>
      </c>
      <c r="F58" s="34">
        <v>208</v>
      </c>
      <c r="G58" s="34" t="s">
        <v>14</v>
      </c>
      <c r="H58" s="41">
        <v>378.19</v>
      </c>
      <c r="I58" s="47">
        <f t="shared" si="1"/>
        <v>78663.520000000004</v>
      </c>
    </row>
    <row r="59" spans="1:9" s="20" customFormat="1">
      <c r="A59" s="30">
        <v>48</v>
      </c>
      <c r="B59" s="31">
        <v>45457</v>
      </c>
      <c r="C59" s="31">
        <v>45457</v>
      </c>
      <c r="D59" s="32" t="s">
        <v>94</v>
      </c>
      <c r="E59" s="33" t="s">
        <v>125</v>
      </c>
      <c r="F59" s="34">
        <v>159</v>
      </c>
      <c r="G59" s="34" t="s">
        <v>14</v>
      </c>
      <c r="H59" s="41">
        <v>318.60000000000002</v>
      </c>
      <c r="I59" s="47">
        <f t="shared" si="1"/>
        <v>50657.4</v>
      </c>
    </row>
    <row r="60" spans="1:9" s="21" customFormat="1">
      <c r="A60" s="30">
        <v>49</v>
      </c>
      <c r="B60" s="36">
        <v>45617</v>
      </c>
      <c r="C60" s="36">
        <v>45617</v>
      </c>
      <c r="D60" s="37" t="s">
        <v>79</v>
      </c>
      <c r="E60" s="22" t="s">
        <v>965</v>
      </c>
      <c r="F60" s="38">
        <v>150</v>
      </c>
      <c r="G60" s="38" t="s">
        <v>288</v>
      </c>
      <c r="H60" s="39">
        <v>277.3</v>
      </c>
      <c r="I60" s="39">
        <f>F60*H60</f>
        <v>41595</v>
      </c>
    </row>
    <row r="61" spans="1:9" s="21" customFormat="1">
      <c r="A61" s="30">
        <v>50</v>
      </c>
      <c r="B61" s="36">
        <v>45617</v>
      </c>
      <c r="C61" s="36">
        <v>45617</v>
      </c>
      <c r="D61" s="37" t="s">
        <v>92</v>
      </c>
      <c r="E61" s="22" t="s">
        <v>326</v>
      </c>
      <c r="F61" s="38">
        <v>200</v>
      </c>
      <c r="G61" s="38" t="s">
        <v>288</v>
      </c>
      <c r="H61" s="39">
        <v>272.17</v>
      </c>
      <c r="I61" s="39">
        <f>F61*H61</f>
        <v>54434</v>
      </c>
    </row>
    <row r="62" spans="1:9" s="21" customFormat="1">
      <c r="A62" s="30">
        <v>51</v>
      </c>
      <c r="B62" s="36">
        <v>45617</v>
      </c>
      <c r="C62" s="36">
        <v>45617</v>
      </c>
      <c r="D62" s="37" t="s">
        <v>94</v>
      </c>
      <c r="E62" s="22" t="s">
        <v>328</v>
      </c>
      <c r="F62" s="38">
        <v>141</v>
      </c>
      <c r="G62" s="38" t="s">
        <v>288</v>
      </c>
      <c r="H62" s="46">
        <v>241.9</v>
      </c>
      <c r="I62" s="39">
        <f>F62*H62</f>
        <v>34107.9</v>
      </c>
    </row>
    <row r="63" spans="1:9" s="20" customFormat="1">
      <c r="A63" s="30">
        <v>52</v>
      </c>
      <c r="B63" s="31">
        <v>45457</v>
      </c>
      <c r="C63" s="31">
        <v>45457</v>
      </c>
      <c r="D63" s="32" t="s">
        <v>104</v>
      </c>
      <c r="E63" s="33" t="s">
        <v>148</v>
      </c>
      <c r="F63" s="34">
        <v>314</v>
      </c>
      <c r="G63" s="34" t="s">
        <v>14</v>
      </c>
      <c r="H63" s="35">
        <v>86.73</v>
      </c>
      <c r="I63" s="47">
        <f>+F63*H63</f>
        <v>27233.22</v>
      </c>
    </row>
    <row r="64" spans="1:9" s="21" customFormat="1">
      <c r="A64" s="30">
        <v>53</v>
      </c>
      <c r="B64" s="36">
        <v>45617</v>
      </c>
      <c r="C64" s="36">
        <v>45617</v>
      </c>
      <c r="D64" s="37" t="s">
        <v>104</v>
      </c>
      <c r="E64" s="22" t="s">
        <v>966</v>
      </c>
      <c r="F64" s="38">
        <v>60</v>
      </c>
      <c r="G64" s="38" t="s">
        <v>288</v>
      </c>
      <c r="H64" s="39">
        <v>91.45</v>
      </c>
      <c r="I64" s="39">
        <f>F64*H64</f>
        <v>5487</v>
      </c>
    </row>
    <row r="65" spans="1:9" s="21" customFormat="1">
      <c r="A65" s="30">
        <v>54</v>
      </c>
      <c r="B65" s="36">
        <v>45617</v>
      </c>
      <c r="C65" s="36">
        <v>45617</v>
      </c>
      <c r="D65" s="37" t="s">
        <v>106</v>
      </c>
      <c r="E65" s="22" t="s">
        <v>141</v>
      </c>
      <c r="F65" s="38">
        <v>100</v>
      </c>
      <c r="G65" s="38" t="s">
        <v>288</v>
      </c>
      <c r="H65" s="39">
        <v>41.83</v>
      </c>
      <c r="I65" s="39">
        <f>F65*H65</f>
        <v>4183</v>
      </c>
    </row>
    <row r="66" spans="1:9" s="20" customFormat="1">
      <c r="A66" s="30">
        <v>55</v>
      </c>
      <c r="B66" s="31">
        <v>45457</v>
      </c>
      <c r="C66" s="31">
        <v>45457</v>
      </c>
      <c r="D66" s="32" t="s">
        <v>98</v>
      </c>
      <c r="E66" s="33" t="s">
        <v>128</v>
      </c>
      <c r="F66" s="34">
        <v>1434</v>
      </c>
      <c r="G66" s="34" t="s">
        <v>14</v>
      </c>
      <c r="H66" s="41">
        <v>407.69</v>
      </c>
      <c r="I66" s="47">
        <f t="shared" si="1"/>
        <v>584627.46</v>
      </c>
    </row>
    <row r="67" spans="1:9" s="20" customFormat="1">
      <c r="A67" s="30">
        <v>56</v>
      </c>
      <c r="B67" s="31">
        <v>45457</v>
      </c>
      <c r="C67" s="31">
        <v>45457</v>
      </c>
      <c r="D67" s="32" t="s">
        <v>100</v>
      </c>
      <c r="E67" s="33" t="s">
        <v>129</v>
      </c>
      <c r="F67" s="34">
        <v>2279</v>
      </c>
      <c r="G67" s="34" t="s">
        <v>14</v>
      </c>
      <c r="H67" s="41">
        <v>462.56</v>
      </c>
      <c r="I67" s="47">
        <f t="shared" si="1"/>
        <v>1054174.24</v>
      </c>
    </row>
    <row r="68" spans="1:9" s="20" customFormat="1">
      <c r="A68" s="30">
        <v>57</v>
      </c>
      <c r="B68" s="31">
        <v>45457</v>
      </c>
      <c r="C68" s="31">
        <v>45457</v>
      </c>
      <c r="D68" s="32" t="s">
        <v>102</v>
      </c>
      <c r="E68" s="33" t="s">
        <v>130</v>
      </c>
      <c r="F68" s="34">
        <v>744</v>
      </c>
      <c r="G68" s="34" t="s">
        <v>14</v>
      </c>
      <c r="H68" s="41">
        <v>649.11800000000005</v>
      </c>
      <c r="I68" s="47">
        <f t="shared" si="1"/>
        <v>482943.79200000002</v>
      </c>
    </row>
    <row r="69" spans="1:9" s="21" customFormat="1">
      <c r="A69" s="30">
        <v>58</v>
      </c>
      <c r="B69" s="36">
        <v>45617</v>
      </c>
      <c r="C69" s="36">
        <v>45617</v>
      </c>
      <c r="D69" s="37" t="s">
        <v>98</v>
      </c>
      <c r="E69" s="22" t="s">
        <v>967</v>
      </c>
      <c r="F69" s="38">
        <v>150</v>
      </c>
      <c r="G69" s="38" t="s">
        <v>333</v>
      </c>
      <c r="H69" s="39">
        <v>277.3</v>
      </c>
      <c r="I69" s="39">
        <f>F69*H69</f>
        <v>41595</v>
      </c>
    </row>
    <row r="70" spans="1:9" s="21" customFormat="1">
      <c r="A70" s="30">
        <v>59</v>
      </c>
      <c r="B70" s="36">
        <v>45617</v>
      </c>
      <c r="C70" s="36">
        <v>45617</v>
      </c>
      <c r="D70" s="37" t="s">
        <v>100</v>
      </c>
      <c r="E70" s="22" t="s">
        <v>968</v>
      </c>
      <c r="F70" s="38">
        <v>150</v>
      </c>
      <c r="G70" s="38" t="s">
        <v>333</v>
      </c>
      <c r="H70" s="39">
        <v>371.7</v>
      </c>
      <c r="I70" s="39">
        <f>F70*H70</f>
        <v>55755</v>
      </c>
    </row>
    <row r="71" spans="1:9" s="21" customFormat="1">
      <c r="A71" s="30">
        <v>60</v>
      </c>
      <c r="B71" s="36">
        <v>45617</v>
      </c>
      <c r="C71" s="36">
        <v>45617</v>
      </c>
      <c r="D71" s="37" t="s">
        <v>102</v>
      </c>
      <c r="E71" s="22" t="s">
        <v>969</v>
      </c>
      <c r="F71" s="38">
        <v>100</v>
      </c>
      <c r="G71" s="38" t="s">
        <v>333</v>
      </c>
      <c r="H71" s="39">
        <v>513.29999999999995</v>
      </c>
      <c r="I71" s="39">
        <f>F71*H71</f>
        <v>51330</v>
      </c>
    </row>
    <row r="72" spans="1:9" s="20" customFormat="1">
      <c r="A72" s="30">
        <v>61</v>
      </c>
      <c r="B72" s="31">
        <v>45544</v>
      </c>
      <c r="C72" s="31">
        <v>45544</v>
      </c>
      <c r="D72" s="32" t="s">
        <v>131</v>
      </c>
      <c r="E72" s="33" t="s">
        <v>132</v>
      </c>
      <c r="F72" s="34">
        <v>1155</v>
      </c>
      <c r="G72" s="34" t="s">
        <v>87</v>
      </c>
      <c r="H72" s="41">
        <v>2532</v>
      </c>
      <c r="I72" s="47">
        <f t="shared" si="1"/>
        <v>2924460</v>
      </c>
    </row>
    <row r="73" spans="1:9" s="20" customFormat="1">
      <c r="A73" s="30">
        <v>62</v>
      </c>
      <c r="B73" s="31">
        <v>45544</v>
      </c>
      <c r="C73" s="31">
        <v>45544</v>
      </c>
      <c r="D73" s="32" t="s">
        <v>133</v>
      </c>
      <c r="E73" s="33" t="s">
        <v>134</v>
      </c>
      <c r="F73" s="34">
        <v>1310</v>
      </c>
      <c r="G73" s="34" t="s">
        <v>87</v>
      </c>
      <c r="H73" s="35">
        <v>3210</v>
      </c>
      <c r="I73" s="47">
        <f t="shared" si="1"/>
        <v>4205100</v>
      </c>
    </row>
    <row r="74" spans="1:9" s="20" customFormat="1">
      <c r="A74" s="30">
        <v>63</v>
      </c>
      <c r="B74" s="31">
        <v>45555</v>
      </c>
      <c r="C74" s="31">
        <v>45555</v>
      </c>
      <c r="D74" s="32" t="s">
        <v>139</v>
      </c>
      <c r="E74" s="33" t="s">
        <v>341</v>
      </c>
      <c r="F74" s="34">
        <v>431</v>
      </c>
      <c r="G74" s="34" t="s">
        <v>87</v>
      </c>
      <c r="H74" s="35">
        <v>690.52</v>
      </c>
      <c r="I74" s="47">
        <f t="shared" si="1"/>
        <v>297614.12</v>
      </c>
    </row>
    <row r="75" spans="1:9" s="20" customFormat="1">
      <c r="A75" s="30">
        <v>64</v>
      </c>
      <c r="B75" s="31">
        <v>45268</v>
      </c>
      <c r="C75" s="31">
        <v>45268</v>
      </c>
      <c r="D75" s="32" t="s">
        <v>176</v>
      </c>
      <c r="E75" s="33" t="s">
        <v>177</v>
      </c>
      <c r="F75" s="34">
        <v>51</v>
      </c>
      <c r="G75" s="34" t="s">
        <v>161</v>
      </c>
      <c r="H75" s="41">
        <v>9882.5</v>
      </c>
      <c r="I75" s="47">
        <f t="shared" ref="I75" si="3">+F75*H75</f>
        <v>504007.5</v>
      </c>
    </row>
    <row r="76" spans="1:9" s="20" customFormat="1">
      <c r="A76" s="30">
        <v>65</v>
      </c>
      <c r="B76" s="31">
        <v>44748</v>
      </c>
      <c r="C76" s="31">
        <v>44748</v>
      </c>
      <c r="D76" s="32" t="s">
        <v>135</v>
      </c>
      <c r="E76" s="33" t="s">
        <v>136</v>
      </c>
      <c r="F76" s="34">
        <v>136</v>
      </c>
      <c r="G76" s="34" t="s">
        <v>14</v>
      </c>
      <c r="H76" s="35">
        <v>305.02999999999997</v>
      </c>
      <c r="I76" s="47">
        <f t="shared" si="1"/>
        <v>41484.080000000002</v>
      </c>
    </row>
    <row r="77" spans="1:9" s="20" customFormat="1">
      <c r="A77" s="30">
        <v>66</v>
      </c>
      <c r="B77" s="31">
        <v>44748</v>
      </c>
      <c r="C77" s="31">
        <v>44748</v>
      </c>
      <c r="D77" s="32" t="s">
        <v>139</v>
      </c>
      <c r="E77" s="33" t="s">
        <v>141</v>
      </c>
      <c r="F77" s="34">
        <v>330</v>
      </c>
      <c r="G77" s="34" t="s">
        <v>14</v>
      </c>
      <c r="H77" s="35">
        <v>40.71</v>
      </c>
      <c r="I77" s="47">
        <f t="shared" si="1"/>
        <v>13434.3</v>
      </c>
    </row>
    <row r="78" spans="1:9" s="20" customFormat="1">
      <c r="A78" s="30">
        <v>67</v>
      </c>
      <c r="B78" s="31">
        <v>45457</v>
      </c>
      <c r="C78" s="31">
        <v>45457</v>
      </c>
      <c r="D78" s="32" t="s">
        <v>152</v>
      </c>
      <c r="E78" s="33" t="s">
        <v>153</v>
      </c>
      <c r="F78" s="34">
        <v>234</v>
      </c>
      <c r="G78" s="34" t="s">
        <v>14</v>
      </c>
      <c r="H78" s="35">
        <v>80.098399999999998</v>
      </c>
      <c r="I78" s="47">
        <f t="shared" si="1"/>
        <v>18743.025600000001</v>
      </c>
    </row>
    <row r="79" spans="1:9" s="21" customFormat="1">
      <c r="A79" s="30">
        <v>68</v>
      </c>
      <c r="B79" s="36">
        <v>45617</v>
      </c>
      <c r="C79" s="36">
        <v>45617</v>
      </c>
      <c r="D79" s="37" t="s">
        <v>152</v>
      </c>
      <c r="E79" s="22" t="s">
        <v>346</v>
      </c>
      <c r="F79" s="38">
        <v>100</v>
      </c>
      <c r="G79" s="38" t="s">
        <v>288</v>
      </c>
      <c r="H79" s="39">
        <v>85.5</v>
      </c>
      <c r="I79" s="39">
        <f>F79*H79</f>
        <v>8550</v>
      </c>
    </row>
    <row r="80" spans="1:9" s="21" customFormat="1">
      <c r="A80" s="30">
        <v>69</v>
      </c>
      <c r="B80" s="36">
        <v>45617</v>
      </c>
      <c r="C80" s="36">
        <v>45617</v>
      </c>
      <c r="D80" s="37" t="s">
        <v>98</v>
      </c>
      <c r="E80" s="22" t="s">
        <v>970</v>
      </c>
      <c r="F80" s="38">
        <v>200</v>
      </c>
      <c r="G80" s="38" t="s">
        <v>288</v>
      </c>
      <c r="H80" s="39">
        <v>15.95</v>
      </c>
      <c r="I80" s="39">
        <f>F80*H80</f>
        <v>3190</v>
      </c>
    </row>
    <row r="81" spans="1:9" s="21" customFormat="1">
      <c r="A81" s="30">
        <v>70</v>
      </c>
      <c r="B81" s="36">
        <v>45617</v>
      </c>
      <c r="C81" s="36">
        <v>45617</v>
      </c>
      <c r="D81" s="37" t="s">
        <v>100</v>
      </c>
      <c r="E81" s="22" t="s">
        <v>971</v>
      </c>
      <c r="F81" s="38">
        <v>200</v>
      </c>
      <c r="G81" s="38" t="s">
        <v>288</v>
      </c>
      <c r="H81" s="39">
        <v>295.94</v>
      </c>
      <c r="I81" s="39">
        <f>F81*H81</f>
        <v>59188</v>
      </c>
    </row>
    <row r="82" spans="1:9" s="20" customFormat="1">
      <c r="A82" s="30">
        <v>71</v>
      </c>
      <c r="B82" s="31">
        <v>45268</v>
      </c>
      <c r="C82" s="31">
        <v>45268</v>
      </c>
      <c r="D82" s="32" t="s">
        <v>157</v>
      </c>
      <c r="E82" s="33" t="s">
        <v>159</v>
      </c>
      <c r="F82" s="34">
        <v>10500</v>
      </c>
      <c r="G82" s="49" t="s">
        <v>288</v>
      </c>
      <c r="H82" s="35">
        <v>2885.855</v>
      </c>
      <c r="I82" s="47">
        <f t="shared" si="1"/>
        <v>30301477.5</v>
      </c>
    </row>
    <row r="83" spans="1:9" s="21" customFormat="1">
      <c r="A83" s="30">
        <v>72</v>
      </c>
      <c r="B83" s="36">
        <v>45617</v>
      </c>
      <c r="C83" s="36">
        <v>45617</v>
      </c>
      <c r="D83" s="37" t="s">
        <v>110</v>
      </c>
      <c r="E83" s="22" t="s">
        <v>349</v>
      </c>
      <c r="F83" s="38">
        <v>75</v>
      </c>
      <c r="G83" s="38" t="s">
        <v>290</v>
      </c>
      <c r="H83" s="39">
        <v>2377.6999999999998</v>
      </c>
      <c r="I83" s="39">
        <f>F83*H83</f>
        <v>178327.5</v>
      </c>
    </row>
    <row r="84" spans="1:9" s="21" customFormat="1">
      <c r="A84" s="30">
        <v>73</v>
      </c>
      <c r="B84" s="36">
        <v>45617</v>
      </c>
      <c r="C84" s="36">
        <v>45617</v>
      </c>
      <c r="D84" s="37" t="s">
        <v>112</v>
      </c>
      <c r="E84" s="22" t="s">
        <v>972</v>
      </c>
      <c r="F84" s="38">
        <v>50</v>
      </c>
      <c r="G84" s="38" t="s">
        <v>290</v>
      </c>
      <c r="H84" s="39">
        <v>2826.1</v>
      </c>
      <c r="I84" s="39">
        <f>F84*H84</f>
        <v>141305</v>
      </c>
    </row>
    <row r="85" spans="1:9" s="21" customFormat="1">
      <c r="A85" s="30">
        <v>74</v>
      </c>
      <c r="B85" s="36">
        <v>45617</v>
      </c>
      <c r="C85" s="36">
        <v>45617</v>
      </c>
      <c r="D85" s="37" t="s">
        <v>114</v>
      </c>
      <c r="E85" s="22" t="s">
        <v>973</v>
      </c>
      <c r="F85" s="38">
        <v>58</v>
      </c>
      <c r="G85" s="38" t="s">
        <v>290</v>
      </c>
      <c r="H85" s="39">
        <v>124.67</v>
      </c>
      <c r="I85" s="39">
        <f>F85*H85</f>
        <v>7230.86</v>
      </c>
    </row>
    <row r="86" spans="1:9" s="20" customFormat="1">
      <c r="A86" s="30">
        <v>75</v>
      </c>
      <c r="B86" s="31">
        <v>45464</v>
      </c>
      <c r="C86" s="31">
        <v>45464</v>
      </c>
      <c r="D86" s="32" t="s">
        <v>110</v>
      </c>
      <c r="E86" s="33" t="s">
        <v>974</v>
      </c>
      <c r="F86" s="34">
        <v>74</v>
      </c>
      <c r="G86" s="34" t="s">
        <v>14</v>
      </c>
      <c r="H86" s="41">
        <v>2348.1999999999998</v>
      </c>
      <c r="I86" s="47">
        <f>+F86*H86</f>
        <v>173766.8</v>
      </c>
    </row>
    <row r="87" spans="1:9" s="20" customFormat="1">
      <c r="A87" s="30">
        <v>76</v>
      </c>
      <c r="B87" s="31">
        <v>45464</v>
      </c>
      <c r="C87" s="31">
        <v>45464</v>
      </c>
      <c r="D87" s="32" t="s">
        <v>112</v>
      </c>
      <c r="E87" s="33" t="s">
        <v>975</v>
      </c>
      <c r="F87" s="34">
        <v>61</v>
      </c>
      <c r="G87" s="34" t="s">
        <v>14</v>
      </c>
      <c r="H87" s="41">
        <v>2843.8</v>
      </c>
      <c r="I87" s="47">
        <f>+F87*H87</f>
        <v>173471.8</v>
      </c>
    </row>
    <row r="88" spans="1:9" s="21" customFormat="1">
      <c r="A88" s="30">
        <v>77</v>
      </c>
      <c r="B88" s="36">
        <v>45617</v>
      </c>
      <c r="C88" s="36">
        <v>45617</v>
      </c>
      <c r="D88" s="37" t="s">
        <v>157</v>
      </c>
      <c r="E88" s="22" t="s">
        <v>976</v>
      </c>
      <c r="F88" s="38">
        <v>100</v>
      </c>
      <c r="G88" s="38" t="s">
        <v>288</v>
      </c>
      <c r="H88" s="39">
        <v>36.049999999999997</v>
      </c>
      <c r="I88" s="39">
        <f>F88*H88</f>
        <v>3605</v>
      </c>
    </row>
    <row r="89" spans="1:9" s="21" customFormat="1">
      <c r="A89" s="30">
        <v>78</v>
      </c>
      <c r="B89" s="36">
        <v>45617</v>
      </c>
      <c r="C89" s="36">
        <v>45617</v>
      </c>
      <c r="D89" s="37" t="s">
        <v>165</v>
      </c>
      <c r="E89" s="22" t="s">
        <v>353</v>
      </c>
      <c r="F89" s="38">
        <v>90</v>
      </c>
      <c r="G89" s="38" t="s">
        <v>288</v>
      </c>
      <c r="H89" s="39">
        <v>40.71</v>
      </c>
      <c r="I89" s="39">
        <f>F89*H89</f>
        <v>3663.9</v>
      </c>
    </row>
    <row r="90" spans="1:9" s="20" customFormat="1">
      <c r="A90" s="30">
        <v>79</v>
      </c>
      <c r="B90" s="31">
        <v>45457</v>
      </c>
      <c r="C90" s="31">
        <v>45457</v>
      </c>
      <c r="D90" s="32" t="s">
        <v>98</v>
      </c>
      <c r="E90" s="33" t="s">
        <v>99</v>
      </c>
      <c r="F90" s="34">
        <v>100</v>
      </c>
      <c r="G90" s="34" t="s">
        <v>14</v>
      </c>
      <c r="H90" s="41">
        <v>142.19</v>
      </c>
      <c r="I90" s="47">
        <f>+F90*H90</f>
        <v>14219</v>
      </c>
    </row>
    <row r="91" spans="1:9" s="21" customFormat="1">
      <c r="A91" s="30">
        <v>80</v>
      </c>
      <c r="B91" s="36">
        <v>45617</v>
      </c>
      <c r="C91" s="36">
        <v>45617</v>
      </c>
      <c r="D91" s="37" t="s">
        <v>98</v>
      </c>
      <c r="E91" s="22" t="s">
        <v>355</v>
      </c>
      <c r="F91" s="38">
        <v>100</v>
      </c>
      <c r="G91" s="38" t="s">
        <v>288</v>
      </c>
      <c r="H91" s="39">
        <v>236</v>
      </c>
      <c r="I91" s="39">
        <f>F91*H91</f>
        <v>23600</v>
      </c>
    </row>
    <row r="92" spans="1:9" s="20" customFormat="1">
      <c r="A92" s="30">
        <v>81</v>
      </c>
      <c r="B92" s="31">
        <v>44689</v>
      </c>
      <c r="C92" s="31">
        <v>45420</v>
      </c>
      <c r="D92" s="32" t="s">
        <v>205</v>
      </c>
      <c r="E92" s="33" t="s">
        <v>206</v>
      </c>
      <c r="F92" s="34">
        <v>28</v>
      </c>
      <c r="G92" s="34" t="s">
        <v>14</v>
      </c>
      <c r="H92" s="35">
        <v>9200</v>
      </c>
      <c r="I92" s="47">
        <f>F92*H92</f>
        <v>257600</v>
      </c>
    </row>
    <row r="93" spans="1:9" s="20" customFormat="1">
      <c r="A93" s="30">
        <v>82</v>
      </c>
      <c r="B93" s="31">
        <v>44689</v>
      </c>
      <c r="C93" s="31">
        <v>45420</v>
      </c>
      <c r="D93" s="50" t="s">
        <v>188</v>
      </c>
      <c r="E93" s="33" t="s">
        <v>191</v>
      </c>
      <c r="F93" s="34">
        <v>100</v>
      </c>
      <c r="G93" s="34" t="s">
        <v>14</v>
      </c>
      <c r="H93" s="35">
        <v>4661</v>
      </c>
      <c r="I93" s="47">
        <f>F93*H93</f>
        <v>466100</v>
      </c>
    </row>
    <row r="94" spans="1:9" s="20" customFormat="1">
      <c r="A94" s="30">
        <v>83</v>
      </c>
      <c r="B94" s="31">
        <v>44689</v>
      </c>
      <c r="C94" s="31">
        <v>45420</v>
      </c>
      <c r="D94" s="50" t="s">
        <v>188</v>
      </c>
      <c r="E94" s="33" t="s">
        <v>977</v>
      </c>
      <c r="F94" s="34">
        <v>102</v>
      </c>
      <c r="G94" s="34" t="s">
        <v>14</v>
      </c>
      <c r="H94" s="35">
        <v>4661</v>
      </c>
      <c r="I94" s="47">
        <f>F94*H94</f>
        <v>475422</v>
      </c>
    </row>
    <row r="95" spans="1:9" s="20" customFormat="1">
      <c r="A95" s="30">
        <v>84</v>
      </c>
      <c r="B95" s="31">
        <v>45420</v>
      </c>
      <c r="C95" s="31">
        <v>45420</v>
      </c>
      <c r="D95" s="32" t="s">
        <v>198</v>
      </c>
      <c r="E95" s="33" t="s">
        <v>199</v>
      </c>
      <c r="F95" s="34">
        <v>22</v>
      </c>
      <c r="G95" s="34" t="s">
        <v>14</v>
      </c>
      <c r="H95" s="35">
        <v>7080</v>
      </c>
      <c r="I95" s="47">
        <f t="shared" ref="I95:I112" si="4">F95*H95</f>
        <v>155760</v>
      </c>
    </row>
    <row r="96" spans="1:9" s="20" customFormat="1">
      <c r="A96" s="30">
        <v>85</v>
      </c>
      <c r="B96" s="31">
        <v>44689</v>
      </c>
      <c r="C96" s="31">
        <v>45420</v>
      </c>
      <c r="D96" s="32" t="s">
        <v>203</v>
      </c>
      <c r="E96" s="33" t="s">
        <v>204</v>
      </c>
      <c r="F96" s="34">
        <v>9</v>
      </c>
      <c r="G96" s="34" t="s">
        <v>14</v>
      </c>
      <c r="H96" s="35">
        <v>4661</v>
      </c>
      <c r="I96" s="47">
        <f t="shared" si="4"/>
        <v>41949</v>
      </c>
    </row>
    <row r="97" spans="1:9" s="20" customFormat="1">
      <c r="A97" s="30">
        <v>86</v>
      </c>
      <c r="B97" s="31">
        <v>44689</v>
      </c>
      <c r="C97" s="31">
        <v>45420</v>
      </c>
      <c r="D97" s="32" t="s">
        <v>207</v>
      </c>
      <c r="E97" s="33" t="s">
        <v>208</v>
      </c>
      <c r="F97" s="34">
        <v>49</v>
      </c>
      <c r="G97" s="34" t="s">
        <v>14</v>
      </c>
      <c r="H97" s="35">
        <v>481.44</v>
      </c>
      <c r="I97" s="47">
        <f t="shared" si="4"/>
        <v>23590.560000000001</v>
      </c>
    </row>
    <row r="98" spans="1:9" s="20" customFormat="1">
      <c r="A98" s="30">
        <v>87</v>
      </c>
      <c r="B98" s="31">
        <v>44921</v>
      </c>
      <c r="C98" s="31">
        <v>44898</v>
      </c>
      <c r="D98" s="32" t="s">
        <v>209</v>
      </c>
      <c r="E98" s="33" t="s">
        <v>210</v>
      </c>
      <c r="F98" s="34">
        <v>133</v>
      </c>
      <c r="G98" s="34" t="s">
        <v>14</v>
      </c>
      <c r="H98" s="35">
        <v>481.44</v>
      </c>
      <c r="I98" s="47">
        <f t="shared" si="4"/>
        <v>64031.519999999997</v>
      </c>
    </row>
    <row r="99" spans="1:9" s="20" customFormat="1">
      <c r="A99" s="30">
        <v>88</v>
      </c>
      <c r="B99" s="31">
        <v>44556</v>
      </c>
      <c r="C99" s="31">
        <v>44556</v>
      </c>
      <c r="D99" s="32" t="s">
        <v>211</v>
      </c>
      <c r="E99" s="33" t="s">
        <v>212</v>
      </c>
      <c r="F99" s="34">
        <v>47</v>
      </c>
      <c r="G99" s="34" t="s">
        <v>14</v>
      </c>
      <c r="H99" s="35">
        <v>481.44</v>
      </c>
      <c r="I99" s="47">
        <f t="shared" si="4"/>
        <v>22627.68</v>
      </c>
    </row>
    <row r="100" spans="1:9" s="20" customFormat="1">
      <c r="A100" s="30">
        <v>89</v>
      </c>
      <c r="B100" s="31">
        <v>44921</v>
      </c>
      <c r="C100" s="31">
        <v>44898</v>
      </c>
      <c r="D100" s="32" t="s">
        <v>213</v>
      </c>
      <c r="E100" s="33" t="s">
        <v>214</v>
      </c>
      <c r="F100" s="34">
        <v>41</v>
      </c>
      <c r="G100" s="34" t="s">
        <v>14</v>
      </c>
      <c r="H100" s="35">
        <v>481.44</v>
      </c>
      <c r="I100" s="47">
        <f t="shared" si="4"/>
        <v>19739.04</v>
      </c>
    </row>
    <row r="101" spans="1:9" s="20" customFormat="1">
      <c r="A101" s="30">
        <v>90</v>
      </c>
      <c r="B101" s="31">
        <v>44921</v>
      </c>
      <c r="C101" s="31">
        <v>44898</v>
      </c>
      <c r="D101" s="32" t="s">
        <v>215</v>
      </c>
      <c r="E101" s="33" t="s">
        <v>216</v>
      </c>
      <c r="F101" s="34">
        <v>37</v>
      </c>
      <c r="G101" s="34" t="s">
        <v>14</v>
      </c>
      <c r="H101" s="35">
        <v>601.79999999999995</v>
      </c>
      <c r="I101" s="47">
        <f t="shared" si="4"/>
        <v>22266.6</v>
      </c>
    </row>
    <row r="102" spans="1:9" s="20" customFormat="1">
      <c r="A102" s="30">
        <v>91</v>
      </c>
      <c r="B102" s="31">
        <v>44921</v>
      </c>
      <c r="C102" s="31">
        <v>44898</v>
      </c>
      <c r="D102" s="32" t="s">
        <v>75</v>
      </c>
      <c r="E102" s="33" t="s">
        <v>217</v>
      </c>
      <c r="F102" s="34">
        <v>47</v>
      </c>
      <c r="G102" s="34" t="s">
        <v>14</v>
      </c>
      <c r="H102" s="35">
        <v>601.79999999999995</v>
      </c>
      <c r="I102" s="47">
        <f t="shared" si="4"/>
        <v>28284.6</v>
      </c>
    </row>
    <row r="103" spans="1:9" s="20" customFormat="1">
      <c r="A103" s="30">
        <v>92</v>
      </c>
      <c r="B103" s="31">
        <v>44921</v>
      </c>
      <c r="C103" s="31">
        <v>44898</v>
      </c>
      <c r="D103" s="32" t="s">
        <v>218</v>
      </c>
      <c r="E103" s="33" t="s">
        <v>219</v>
      </c>
      <c r="F103" s="34">
        <v>44</v>
      </c>
      <c r="G103" s="34" t="s">
        <v>14</v>
      </c>
      <c r="H103" s="35">
        <v>601.79999999999995</v>
      </c>
      <c r="I103" s="47">
        <f t="shared" si="4"/>
        <v>26479.200000000001</v>
      </c>
    </row>
    <row r="104" spans="1:9" s="20" customFormat="1">
      <c r="A104" s="30">
        <v>93</v>
      </c>
      <c r="B104" s="31">
        <v>45420</v>
      </c>
      <c r="C104" s="31">
        <v>45420</v>
      </c>
      <c r="D104" s="32" t="s">
        <v>207</v>
      </c>
      <c r="E104" s="33" t="s">
        <v>224</v>
      </c>
      <c r="F104" s="34">
        <v>190</v>
      </c>
      <c r="G104" s="34" t="s">
        <v>14</v>
      </c>
      <c r="H104" s="35">
        <v>1888</v>
      </c>
      <c r="I104" s="47">
        <f t="shared" si="4"/>
        <v>358720</v>
      </c>
    </row>
    <row r="105" spans="1:9" s="20" customFormat="1">
      <c r="A105" s="30">
        <v>94</v>
      </c>
      <c r="B105" s="31">
        <v>45420</v>
      </c>
      <c r="C105" s="31">
        <v>45420</v>
      </c>
      <c r="D105" s="32" t="s">
        <v>230</v>
      </c>
      <c r="E105" s="33" t="s">
        <v>407</v>
      </c>
      <c r="F105" s="34">
        <v>28</v>
      </c>
      <c r="G105" s="34" t="s">
        <v>14</v>
      </c>
      <c r="H105" s="35">
        <v>481.44</v>
      </c>
      <c r="I105" s="47">
        <f t="shared" si="4"/>
        <v>13480.32</v>
      </c>
    </row>
    <row r="106" spans="1:9" s="20" customFormat="1">
      <c r="A106" s="30">
        <v>95</v>
      </c>
      <c r="B106" s="31">
        <v>45420</v>
      </c>
      <c r="C106" s="31">
        <v>45420</v>
      </c>
      <c r="D106" s="50" t="s">
        <v>232</v>
      </c>
      <c r="E106" s="33" t="s">
        <v>409</v>
      </c>
      <c r="F106" s="34">
        <v>18</v>
      </c>
      <c r="G106" s="34" t="s">
        <v>14</v>
      </c>
      <c r="H106" s="35">
        <v>481.44</v>
      </c>
      <c r="I106" s="47">
        <f t="shared" si="4"/>
        <v>8665.92</v>
      </c>
    </row>
    <row r="107" spans="1:9" s="20" customFormat="1">
      <c r="A107" s="30">
        <v>96</v>
      </c>
      <c r="B107" s="31">
        <v>45420</v>
      </c>
      <c r="C107" s="31">
        <v>45420</v>
      </c>
      <c r="D107" s="50" t="s">
        <v>234</v>
      </c>
      <c r="E107" s="33" t="s">
        <v>411</v>
      </c>
      <c r="F107" s="34">
        <v>18</v>
      </c>
      <c r="G107" s="34" t="s">
        <v>14</v>
      </c>
      <c r="H107" s="35">
        <v>481.44</v>
      </c>
      <c r="I107" s="47">
        <f t="shared" si="4"/>
        <v>8665.92</v>
      </c>
    </row>
    <row r="108" spans="1:9" s="20" customFormat="1">
      <c r="A108" s="30">
        <v>97</v>
      </c>
      <c r="B108" s="31">
        <v>45420</v>
      </c>
      <c r="C108" s="31">
        <v>45420</v>
      </c>
      <c r="D108" s="50" t="s">
        <v>236</v>
      </c>
      <c r="E108" s="33" t="s">
        <v>413</v>
      </c>
      <c r="F108" s="34">
        <v>19</v>
      </c>
      <c r="G108" s="34" t="s">
        <v>14</v>
      </c>
      <c r="H108" s="35">
        <v>481.44</v>
      </c>
      <c r="I108" s="47">
        <f t="shared" si="4"/>
        <v>9147.36</v>
      </c>
    </row>
    <row r="109" spans="1:9" s="20" customFormat="1">
      <c r="A109" s="30">
        <v>98</v>
      </c>
      <c r="B109" s="31">
        <v>44707</v>
      </c>
      <c r="C109" s="31">
        <v>44707</v>
      </c>
      <c r="D109" s="50" t="s">
        <v>243</v>
      </c>
      <c r="E109" s="33" t="s">
        <v>245</v>
      </c>
      <c r="F109" s="34">
        <v>35</v>
      </c>
      <c r="G109" s="34" t="s">
        <v>14</v>
      </c>
      <c r="H109" s="35">
        <v>601.79999999999995</v>
      </c>
      <c r="I109" s="47">
        <f t="shared" si="4"/>
        <v>21063</v>
      </c>
    </row>
    <row r="110" spans="1:9" s="20" customFormat="1">
      <c r="A110" s="30">
        <v>99</v>
      </c>
      <c r="B110" s="31">
        <v>44707</v>
      </c>
      <c r="C110" s="31">
        <v>44707</v>
      </c>
      <c r="D110" s="50" t="s">
        <v>246</v>
      </c>
      <c r="E110" s="33" t="s">
        <v>248</v>
      </c>
      <c r="F110" s="34">
        <v>27</v>
      </c>
      <c r="G110" s="34" t="s">
        <v>14</v>
      </c>
      <c r="H110" s="35">
        <v>601.79999999999995</v>
      </c>
      <c r="I110" s="47">
        <f t="shared" si="4"/>
        <v>16248.6</v>
      </c>
    </row>
    <row r="111" spans="1:9" s="20" customFormat="1">
      <c r="A111" s="30">
        <v>100</v>
      </c>
      <c r="B111" s="31">
        <v>44533</v>
      </c>
      <c r="C111" s="31">
        <v>44533</v>
      </c>
      <c r="D111" s="50" t="s">
        <v>249</v>
      </c>
      <c r="E111" s="33" t="s">
        <v>250</v>
      </c>
      <c r="F111" s="34">
        <v>37</v>
      </c>
      <c r="G111" s="34" t="s">
        <v>14</v>
      </c>
      <c r="H111" s="35">
        <v>572.29999999999995</v>
      </c>
      <c r="I111" s="47">
        <f t="shared" si="4"/>
        <v>21175.1</v>
      </c>
    </row>
    <row r="112" spans="1:9" s="20" customFormat="1">
      <c r="A112" s="30">
        <v>101</v>
      </c>
      <c r="B112" s="31">
        <v>44533</v>
      </c>
      <c r="C112" s="31">
        <v>44533</v>
      </c>
      <c r="D112" s="50" t="s">
        <v>252</v>
      </c>
      <c r="E112" s="33" t="s">
        <v>253</v>
      </c>
      <c r="F112" s="34">
        <v>35</v>
      </c>
      <c r="G112" s="34" t="s">
        <v>14</v>
      </c>
      <c r="H112" s="35">
        <v>572.29999999999995</v>
      </c>
      <c r="I112" s="47">
        <f t="shared" si="4"/>
        <v>20030.5</v>
      </c>
    </row>
    <row r="113" spans="1:9">
      <c r="A113" s="24"/>
      <c r="B113" s="25"/>
      <c r="C113" s="25"/>
      <c r="D113" s="5"/>
      <c r="E113" s="24"/>
      <c r="F113" s="24"/>
      <c r="G113" s="24"/>
      <c r="H113" s="51" t="s">
        <v>269</v>
      </c>
      <c r="I113" s="54">
        <f>SUM(I12:I112)</f>
        <v>47345288.798669197</v>
      </c>
    </row>
    <row r="114" spans="1:9">
      <c r="A114" s="24"/>
      <c r="B114" s="25"/>
      <c r="C114" s="25"/>
      <c r="D114" s="5"/>
      <c r="E114" s="24"/>
      <c r="F114" s="24"/>
      <c r="G114" s="24"/>
      <c r="H114" s="52"/>
      <c r="I114" s="55"/>
    </row>
    <row r="115" spans="1:9">
      <c r="A115" s="24"/>
      <c r="B115" s="25"/>
      <c r="C115" s="25"/>
      <c r="D115" s="5"/>
      <c r="E115" s="24"/>
      <c r="F115" s="24"/>
      <c r="G115" s="24"/>
      <c r="H115" s="52"/>
      <c r="I115" s="55"/>
    </row>
    <row r="116" spans="1:9">
      <c r="A116" s="24"/>
      <c r="B116" s="25"/>
      <c r="C116" s="25"/>
      <c r="D116" s="5"/>
      <c r="E116" s="24"/>
      <c r="F116" s="24"/>
      <c r="G116" s="24"/>
      <c r="H116" s="52"/>
      <c r="I116" s="55"/>
    </row>
    <row r="118" spans="1:9" ht="15.75" customHeight="1">
      <c r="A118" s="196" t="s">
        <v>270</v>
      </c>
      <c r="B118" s="196"/>
      <c r="C118" s="196"/>
      <c r="D118" s="196"/>
      <c r="E118" s="196"/>
      <c r="F118" s="196"/>
      <c r="G118" s="196"/>
      <c r="H118" s="196"/>
      <c r="I118" s="196"/>
    </row>
    <row r="119" spans="1:9" ht="15" customHeight="1">
      <c r="A119" s="197" t="s">
        <v>271</v>
      </c>
      <c r="B119" s="197"/>
      <c r="C119" s="197"/>
      <c r="D119" s="197"/>
      <c r="E119" s="197"/>
      <c r="F119" s="197"/>
      <c r="G119" s="197"/>
      <c r="H119" s="197"/>
      <c r="I119" s="197"/>
    </row>
    <row r="120" spans="1:9" ht="15.75">
      <c r="A120" s="198" t="s">
        <v>272</v>
      </c>
      <c r="B120" s="198"/>
      <c r="C120" s="198"/>
      <c r="D120" s="198"/>
      <c r="E120" s="198"/>
      <c r="F120" s="198"/>
      <c r="G120" s="198"/>
      <c r="H120" s="198"/>
      <c r="I120" s="198"/>
    </row>
    <row r="121" spans="1:9">
      <c r="B121" s="53" t="s">
        <v>273</v>
      </c>
    </row>
    <row r="122" spans="1:9">
      <c r="B122" s="53" t="s">
        <v>274</v>
      </c>
    </row>
  </sheetData>
  <mergeCells count="8">
    <mergeCell ref="A118:I118"/>
    <mergeCell ref="A119:I119"/>
    <mergeCell ref="A120:I120"/>
    <mergeCell ref="A7:I7"/>
    <mergeCell ref="A8:I8"/>
    <mergeCell ref="A9:I9"/>
    <mergeCell ref="A10:I10"/>
    <mergeCell ref="F11:G11"/>
  </mergeCells>
  <conditionalFormatting sqref="E23:E24">
    <cfRule type="duplicateValues" dxfId="7" priority="7"/>
  </conditionalFormatting>
  <conditionalFormatting sqref="E35">
    <cfRule type="duplicateValues" dxfId="6" priority="2"/>
  </conditionalFormatting>
  <conditionalFormatting sqref="E36">
    <cfRule type="duplicateValues" dxfId="5" priority="3"/>
  </conditionalFormatting>
  <conditionalFormatting sqref="E72">
    <cfRule type="duplicateValues" dxfId="4" priority="5"/>
  </conditionalFormatting>
  <conditionalFormatting sqref="E73">
    <cfRule type="duplicateValues" dxfId="3" priority="4"/>
  </conditionalFormatting>
  <conditionalFormatting sqref="E92:E93 E74:E78 E82 E90 E40:E42 E45:E47 E52 E56:E59 E54 E63 E66:E68 E1:E13 E16 E18 E20 E27:E28 E86:E87 E30 E32:E34 E95:E1048576">
    <cfRule type="duplicateValues" dxfId="2" priority="6"/>
  </conditionalFormatting>
  <conditionalFormatting sqref="E94">
    <cfRule type="duplicateValues" dxfId="1" priority="1"/>
  </conditionalFormatting>
  <pageMargins left="1.4173228346456701" right="0.15748031496063" top="0.74803149606299202" bottom="0.74803149606299202" header="0.31496062992126" footer="0.31496062992126"/>
  <pageSetup scale="53" orientation="landscape" r:id="rId1"/>
  <rowBreaks count="1" manualBreakCount="1">
    <brk id="56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3"/>
  <sheetViews>
    <sheetView workbookViewId="0">
      <selection activeCell="N12" sqref="N11:N12"/>
    </sheetView>
  </sheetViews>
  <sheetFormatPr baseColWidth="10" defaultColWidth="11" defaultRowHeight="15"/>
  <cols>
    <col min="2" max="2" width="3.7109375" customWidth="1"/>
    <col min="3" max="3" width="11.42578125" customWidth="1"/>
    <col min="4" max="4" width="11.42578125" style="1"/>
    <col min="6" max="6" width="23.5703125" customWidth="1"/>
    <col min="8" max="8" width="11.42578125" style="1"/>
  </cols>
  <sheetData>
    <row r="1" spans="2:10">
      <c r="B1" s="2"/>
      <c r="C1" s="2"/>
      <c r="D1" s="2"/>
      <c r="E1" s="2"/>
      <c r="F1" s="3"/>
      <c r="G1" s="2"/>
      <c r="H1" s="4"/>
      <c r="I1" s="19"/>
      <c r="J1" s="19"/>
    </row>
    <row r="2" spans="2:10">
      <c r="B2" s="2"/>
      <c r="C2" s="2"/>
      <c r="D2" s="2"/>
      <c r="E2" s="2"/>
      <c r="F2" s="3"/>
      <c r="G2" s="2"/>
      <c r="H2" s="4"/>
      <c r="I2" s="19"/>
      <c r="J2" s="19"/>
    </row>
    <row r="3" spans="2:10">
      <c r="B3" s="2"/>
      <c r="C3" s="2"/>
      <c r="D3" s="2"/>
      <c r="E3" s="2"/>
      <c r="F3" s="3"/>
      <c r="G3" s="2"/>
      <c r="H3" s="4"/>
      <c r="I3" s="19"/>
      <c r="J3" s="19"/>
    </row>
    <row r="4" spans="2:10">
      <c r="B4" s="2"/>
      <c r="C4" s="2"/>
      <c r="D4" s="2"/>
      <c r="E4" s="2"/>
      <c r="F4" s="3"/>
      <c r="G4" s="2"/>
      <c r="H4" s="4"/>
      <c r="I4" s="19"/>
      <c r="J4" s="19"/>
    </row>
    <row r="5" spans="2:10">
      <c r="B5" s="2"/>
      <c r="C5" s="2"/>
      <c r="D5" s="2"/>
      <c r="E5" s="2"/>
      <c r="F5" s="3"/>
      <c r="G5" s="2"/>
      <c r="H5" s="4"/>
      <c r="I5" s="19"/>
      <c r="J5" s="19"/>
    </row>
    <row r="6" spans="2:10">
      <c r="B6" s="2"/>
      <c r="C6" s="2"/>
      <c r="D6" s="2"/>
      <c r="E6" s="2"/>
      <c r="F6" s="3"/>
      <c r="G6" s="2"/>
      <c r="H6" s="4"/>
      <c r="I6" s="19"/>
      <c r="J6" s="19"/>
    </row>
    <row r="7" spans="2:10">
      <c r="B7" s="190" t="s">
        <v>417</v>
      </c>
      <c r="C7" s="190"/>
      <c r="D7" s="190"/>
      <c r="E7" s="190"/>
      <c r="F7" s="190"/>
      <c r="G7" s="190"/>
      <c r="H7" s="190"/>
      <c r="I7" s="190"/>
      <c r="J7" s="190"/>
    </row>
    <row r="8" spans="2:10" ht="18.75">
      <c r="B8" s="191" t="s">
        <v>1</v>
      </c>
      <c r="C8" s="191"/>
      <c r="D8" s="191"/>
      <c r="E8" s="191"/>
      <c r="F8" s="191"/>
      <c r="G8" s="191"/>
      <c r="H8" s="191"/>
      <c r="I8" s="191"/>
      <c r="J8" s="191"/>
    </row>
    <row r="9" spans="2:10" ht="15.75">
      <c r="B9" s="192" t="s">
        <v>978</v>
      </c>
      <c r="C9" s="192"/>
      <c r="D9" s="192"/>
      <c r="E9" s="192"/>
      <c r="F9" s="192"/>
      <c r="G9" s="192"/>
      <c r="H9" s="192"/>
      <c r="I9" s="192"/>
      <c r="J9" s="192"/>
    </row>
    <row r="10" spans="2:10" ht="15.75">
      <c r="B10" s="193" t="s">
        <v>3</v>
      </c>
      <c r="C10" s="193"/>
      <c r="D10" s="193"/>
      <c r="E10" s="193"/>
      <c r="F10" s="193"/>
      <c r="G10" s="193"/>
      <c r="H10" s="193"/>
      <c r="I10" s="193"/>
      <c r="J10" s="193"/>
    </row>
    <row r="11" spans="2:10" ht="25.5">
      <c r="B11" s="6" t="s">
        <v>419</v>
      </c>
      <c r="C11" s="7" t="s">
        <v>979</v>
      </c>
      <c r="D11" s="7" t="s">
        <v>524</v>
      </c>
      <c r="E11" s="8" t="s">
        <v>422</v>
      </c>
      <c r="F11" s="7" t="s">
        <v>525</v>
      </c>
      <c r="G11" s="206" t="s">
        <v>9</v>
      </c>
      <c r="H11" s="206"/>
      <c r="I11" s="207" t="s">
        <v>980</v>
      </c>
      <c r="J11" s="207" t="s">
        <v>11</v>
      </c>
    </row>
    <row r="12" spans="2:10">
      <c r="B12" s="9">
        <v>1</v>
      </c>
      <c r="C12" s="10"/>
      <c r="D12" s="9"/>
      <c r="E12" s="10"/>
      <c r="F12" s="10" t="s">
        <v>981</v>
      </c>
      <c r="G12" s="9">
        <v>69</v>
      </c>
      <c r="H12" s="9" t="s">
        <v>982</v>
      </c>
      <c r="I12" s="10"/>
      <c r="J12" s="10"/>
    </row>
    <row r="13" spans="2:10">
      <c r="B13" s="9">
        <v>2</v>
      </c>
      <c r="C13" s="10"/>
      <c r="D13" s="9"/>
      <c r="E13" s="10"/>
      <c r="F13" s="10" t="s">
        <v>983</v>
      </c>
      <c r="G13" s="9">
        <v>59</v>
      </c>
      <c r="H13" s="9" t="s">
        <v>982</v>
      </c>
      <c r="I13" s="10"/>
      <c r="J13" s="10"/>
    </row>
    <row r="14" spans="2:10">
      <c r="B14" s="9">
        <v>3</v>
      </c>
      <c r="C14" s="10"/>
      <c r="D14" s="9"/>
      <c r="E14" s="10"/>
      <c r="F14" s="10" t="s">
        <v>582</v>
      </c>
      <c r="G14" s="9">
        <v>91</v>
      </c>
      <c r="H14" s="9" t="s">
        <v>982</v>
      </c>
      <c r="I14" s="10"/>
      <c r="J14" s="10"/>
    </row>
    <row r="15" spans="2:10">
      <c r="B15" s="9">
        <v>4</v>
      </c>
      <c r="C15" s="10"/>
      <c r="D15" s="9"/>
      <c r="E15" s="10"/>
      <c r="F15" s="10" t="s">
        <v>984</v>
      </c>
      <c r="G15" s="9">
        <v>1600</v>
      </c>
      <c r="H15" s="9" t="s">
        <v>982</v>
      </c>
      <c r="I15" s="10"/>
      <c r="J15" s="10"/>
    </row>
    <row r="16" spans="2:10">
      <c r="B16" s="9">
        <v>5</v>
      </c>
      <c r="C16" s="10"/>
      <c r="D16" s="9"/>
      <c r="E16" s="10"/>
      <c r="F16" s="10" t="s">
        <v>985</v>
      </c>
      <c r="G16" s="10"/>
      <c r="H16" s="9" t="s">
        <v>982</v>
      </c>
      <c r="I16" s="10"/>
      <c r="J16" s="10"/>
    </row>
    <row r="17" spans="2:10">
      <c r="B17" s="10"/>
      <c r="C17" s="10"/>
      <c r="D17" s="9"/>
      <c r="E17" s="10"/>
      <c r="F17" s="10" t="s">
        <v>986</v>
      </c>
      <c r="G17" s="9">
        <v>5</v>
      </c>
      <c r="H17" s="9"/>
      <c r="I17" s="10"/>
      <c r="J17" s="10"/>
    </row>
    <row r="18" spans="2:10">
      <c r="B18" s="10"/>
      <c r="C18" s="10"/>
      <c r="D18" s="9"/>
      <c r="E18" s="10"/>
      <c r="F18" s="10"/>
      <c r="G18" s="10"/>
      <c r="H18" s="9"/>
      <c r="I18" s="10"/>
      <c r="J18" s="10"/>
    </row>
    <row r="19" spans="2:10" ht="15.75">
      <c r="B19" s="10"/>
      <c r="C19" s="10"/>
      <c r="D19" s="9"/>
      <c r="E19" s="11" t="s">
        <v>284</v>
      </c>
      <c r="F19" s="12" t="s">
        <v>494</v>
      </c>
      <c r="G19" s="13">
        <v>5</v>
      </c>
      <c r="H19" s="14" t="s">
        <v>14</v>
      </c>
      <c r="I19" s="10"/>
      <c r="J19" s="10"/>
    </row>
    <row r="20" spans="2:10">
      <c r="B20" s="10"/>
      <c r="C20" s="10"/>
      <c r="D20" s="9"/>
      <c r="E20" s="10"/>
      <c r="F20" s="10" t="s">
        <v>987</v>
      </c>
      <c r="G20" s="10">
        <v>375</v>
      </c>
      <c r="H20" s="9"/>
      <c r="I20" s="10"/>
      <c r="J20" s="10"/>
    </row>
    <row r="21" spans="2:10" ht="25.5">
      <c r="F21" s="15" t="s">
        <v>988</v>
      </c>
      <c r="G21" s="16">
        <v>345</v>
      </c>
    </row>
    <row r="22" spans="2:10">
      <c r="F22" s="17" t="s">
        <v>989</v>
      </c>
      <c r="G22" s="18">
        <v>175</v>
      </c>
    </row>
    <row r="23" spans="2:10">
      <c r="F23" s="17" t="s">
        <v>990</v>
      </c>
      <c r="G23" s="18">
        <v>300</v>
      </c>
    </row>
  </sheetData>
  <mergeCells count="6">
    <mergeCell ref="B7:J7"/>
    <mergeCell ref="B8:J8"/>
    <mergeCell ref="B9:J9"/>
    <mergeCell ref="B10:J10"/>
    <mergeCell ref="G11:H11"/>
    <mergeCell ref="I11:J11"/>
  </mergeCells>
  <conditionalFormatting sqref="F1:F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MAT. DE OFIC.</vt:lpstr>
      <vt:lpstr>MAT. DE OF.</vt:lpstr>
      <vt:lpstr>TALLER</vt:lpstr>
      <vt:lpstr>Hoja1</vt:lpstr>
      <vt:lpstr>MAT. DE OFIC. .. (3)</vt:lpstr>
      <vt:lpstr>DONACION </vt:lpstr>
      <vt:lpstr>'MAT. DE OF.'!Área_de_impresión</vt:lpstr>
      <vt:lpstr>'MAT. DE OFIC.'!Área_de_impresión</vt:lpstr>
      <vt:lpstr>'MAT. DE OFIC. .. (3)'!Área_de_impresión</vt:lpstr>
      <vt:lpstr>TALLER!Área_de_impresión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Mateo Santiago</dc:creator>
  <cp:lastModifiedBy>Estela Samboy Lora</cp:lastModifiedBy>
  <cp:lastPrinted>2025-04-23T13:33:00Z</cp:lastPrinted>
  <dcterms:created xsi:type="dcterms:W3CDTF">2024-02-01T19:17:00Z</dcterms:created>
  <dcterms:modified xsi:type="dcterms:W3CDTF">2025-05-29T13:53:16Z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2BEA5E5966BF46AC96BBE8940EA0B15D_13</vt:lpwstr>
  </property>
  <property fmtid="{D5CDD505-2E9C-101B-9397-08002B2CF9AE}" pid="3" name="KSOProductBuildVer">
    <vt:lpwstr>3082-12.2.0.21179</vt:lpwstr>
  </property>
</Properties>
</file>