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BCFA064B-135C-4E83-9944-2FB17FB44DE2}" xr6:coauthVersionLast="47" xr6:coauthVersionMax="47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MAT. DE OFIC." sheetId="2" state="hidden" r:id="rId1"/>
    <sheet name="MAT. DE OFIC. .." sheetId="11" r:id="rId2"/>
    <sheet name="DONACION " sheetId="10" state="hidden" r:id="rId3"/>
  </sheets>
  <definedNames>
    <definedName name="_xlnm.Print_Area" localSheetId="0">'MAT. DE OFIC.'!$A$1:$I$178</definedName>
    <definedName name="_xlnm.Print_Area" localSheetId="1">'MAT. DE OFIC. ..'!$A$1:$I$194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4" i="11" l="1"/>
  <c r="I185" i="11" s="1"/>
  <c r="I159" i="11"/>
  <c r="I158" i="11"/>
  <c r="I157" i="11"/>
  <c r="I156" i="11"/>
  <c r="I155" i="11"/>
  <c r="I154" i="11"/>
  <c r="I153" i="11"/>
  <c r="I152" i="11"/>
  <c r="I151" i="11"/>
  <c r="I150" i="11"/>
  <c r="F149" i="11"/>
  <c r="I149" i="11" s="1"/>
  <c r="F148" i="11"/>
  <c r="I148" i="11" s="1"/>
  <c r="I147" i="11"/>
  <c r="I146" i="11"/>
  <c r="I145" i="11"/>
  <c r="I144" i="11"/>
  <c r="I125" i="11"/>
  <c r="F124" i="11"/>
  <c r="I124" i="11" s="1"/>
  <c r="F123" i="11"/>
  <c r="I123" i="11" s="1"/>
  <c r="I122" i="11"/>
  <c r="I121" i="11"/>
  <c r="I120" i="11"/>
  <c r="F119" i="11"/>
  <c r="I119" i="11" s="1"/>
  <c r="I118" i="11"/>
  <c r="F117" i="11"/>
  <c r="I117" i="11" s="1"/>
  <c r="I116" i="11"/>
  <c r="I115" i="11"/>
  <c r="I114" i="11"/>
  <c r="F113" i="11"/>
  <c r="I113" i="11" s="1"/>
  <c r="I112" i="11"/>
  <c r="F111" i="11"/>
  <c r="I111" i="11" s="1"/>
  <c r="I110" i="11"/>
  <c r="I109" i="11"/>
  <c r="I108" i="11"/>
  <c r="F107" i="11"/>
  <c r="I107" i="11" s="1"/>
  <c r="I106" i="11"/>
  <c r="I105" i="11"/>
  <c r="I104" i="11"/>
  <c r="I103" i="11"/>
  <c r="I102" i="11"/>
  <c r="F102" i="11"/>
  <c r="H101" i="11"/>
  <c r="I101" i="11" s="1"/>
  <c r="I100" i="11"/>
  <c r="I99" i="11"/>
  <c r="I160" i="11" l="1"/>
  <c r="I126" i="11"/>
  <c r="F53" i="11"/>
  <c r="F47" i="11"/>
  <c r="F50" i="11"/>
  <c r="F49" i="11"/>
  <c r="F51" i="11"/>
  <c r="F48" i="11"/>
  <c r="F46" i="11"/>
  <c r="F33" i="11"/>
  <c r="F44" i="11"/>
  <c r="F34" i="11"/>
  <c r="F19" i="11"/>
  <c r="I17" i="11" l="1"/>
  <c r="I51" i="11" l="1"/>
  <c r="I25" i="11" l="1"/>
  <c r="I26" i="11"/>
  <c r="I62" i="11" l="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1" i="11"/>
  <c r="I60" i="11"/>
  <c r="I59" i="11"/>
  <c r="I50" i="11"/>
  <c r="I58" i="11"/>
  <c r="I57" i="11"/>
  <c r="I56" i="11"/>
  <c r="I55" i="11"/>
  <c r="I54" i="11"/>
  <c r="I53" i="11"/>
  <c r="I52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4" i="11"/>
  <c r="I23" i="11"/>
  <c r="I22" i="11"/>
  <c r="I21" i="11"/>
  <c r="I20" i="11"/>
  <c r="I19" i="11"/>
  <c r="I18" i="11"/>
  <c r="I16" i="11"/>
  <c r="I15" i="11"/>
  <c r="I14" i="11"/>
  <c r="I13" i="11"/>
  <c r="I12" i="11"/>
  <c r="I77" i="11" l="1"/>
  <c r="I82" i="2" l="1"/>
  <c r="I80" i="2"/>
  <c r="I32" i="2" l="1"/>
  <c r="I53" i="2" l="1"/>
  <c r="I54" i="2"/>
  <c r="I55" i="2"/>
  <c r="I56" i="2"/>
  <c r="I21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28" i="2"/>
  <c r="I29" i="2"/>
  <c r="I70" i="2"/>
  <c r="I71" i="2"/>
  <c r="I72" i="2"/>
  <c r="I73" i="2"/>
  <c r="I74" i="2"/>
  <c r="I76" i="2"/>
  <c r="I77" i="2"/>
  <c r="I78" i="2"/>
  <c r="F37" i="2" l="1"/>
  <c r="F36" i="2"/>
  <c r="F27" i="2"/>
  <c r="F25" i="2"/>
  <c r="F20" i="2"/>
  <c r="I122" i="2" l="1"/>
  <c r="I117" i="2"/>
  <c r="I123" i="2"/>
  <c r="I118" i="2"/>
  <c r="I124" i="2"/>
  <c r="I125" i="2"/>
  <c r="I136" i="2"/>
  <c r="I137" i="2"/>
  <c r="I22" i="2"/>
  <c r="I138" i="2"/>
  <c r="I139" i="2"/>
  <c r="I140" i="2"/>
  <c r="I141" i="2"/>
  <c r="I142" i="2"/>
  <c r="I143" i="2"/>
  <c r="I144" i="2"/>
  <c r="I145" i="2"/>
  <c r="I146" i="2"/>
  <c r="F147" i="2" l="1"/>
  <c r="I147" i="2" s="1"/>
  <c r="F148" i="2"/>
  <c r="I148" i="2" s="1"/>
  <c r="F149" i="2"/>
  <c r="I149" i="2" s="1"/>
  <c r="I150" i="2"/>
  <c r="I151" i="2"/>
  <c r="I152" i="2"/>
  <c r="I153" i="2"/>
  <c r="I154" i="2"/>
  <c r="F103" i="2" l="1"/>
  <c r="F98" i="2"/>
  <c r="F97" i="2"/>
  <c r="F96" i="2"/>
  <c r="I96" i="2" s="1"/>
  <c r="F94" i="2"/>
  <c r="F93" i="2"/>
  <c r="F92" i="2"/>
  <c r="F85" i="2"/>
  <c r="F81" i="2"/>
  <c r="F79" i="2"/>
  <c r="F50" i="2"/>
  <c r="I46" i="2"/>
  <c r="F110" i="2" l="1"/>
  <c r="F105" i="2"/>
  <c r="F90" i="2"/>
  <c r="F84" i="2"/>
  <c r="F51" i="2"/>
  <c r="F33" i="2"/>
  <c r="F115" i="2" l="1"/>
  <c r="F52" i="2"/>
  <c r="F112" i="2" l="1"/>
  <c r="F119" i="2"/>
  <c r="F104" i="2"/>
  <c r="I109" i="2" l="1"/>
  <c r="I120" i="2"/>
  <c r="I115" i="2"/>
  <c r="I106" i="2"/>
  <c r="I102" i="2"/>
  <c r="I98" i="2"/>
  <c r="I94" i="2"/>
  <c r="I85" i="2"/>
  <c r="I81" i="2"/>
  <c r="I79" i="2"/>
  <c r="I50" i="2"/>
  <c r="I48" i="2"/>
  <c r="I44" i="2"/>
  <c r="I40" i="2"/>
  <c r="I35" i="2"/>
  <c r="I33" i="2"/>
  <c r="I30" i="2"/>
  <c r="I19" i="2"/>
  <c r="I16" i="2"/>
  <c r="I15" i="2"/>
  <c r="I13" i="2"/>
  <c r="I112" i="2"/>
  <c r="F111" i="2"/>
  <c r="I111" i="2" s="1"/>
  <c r="I110" i="2"/>
  <c r="I169" i="2"/>
  <c r="I168" i="2"/>
  <c r="F167" i="2"/>
  <c r="I167" i="2" s="1"/>
  <c r="I166" i="2"/>
  <c r="I165" i="2"/>
  <c r="F164" i="2"/>
  <c r="I164" i="2" s="1"/>
  <c r="I163" i="2"/>
  <c r="I162" i="2"/>
  <c r="F161" i="2"/>
  <c r="I161" i="2" s="1"/>
  <c r="I160" i="2"/>
  <c r="I159" i="2"/>
  <c r="F158" i="2"/>
  <c r="I158" i="2" s="1"/>
  <c r="I157" i="2"/>
  <c r="I156" i="2"/>
  <c r="I155" i="2"/>
  <c r="I119" i="2"/>
  <c r="F116" i="2"/>
  <c r="I116" i="2" s="1"/>
  <c r="I114" i="2"/>
  <c r="I113" i="2"/>
  <c r="I108" i="2"/>
  <c r="I107" i="2"/>
  <c r="I105" i="2"/>
  <c r="I104" i="2"/>
  <c r="I103" i="2"/>
  <c r="I101" i="2"/>
  <c r="I100" i="2"/>
  <c r="I99" i="2"/>
  <c r="I97" i="2"/>
  <c r="I95" i="2"/>
  <c r="I93" i="2"/>
  <c r="I92" i="2"/>
  <c r="I91" i="2"/>
  <c r="I90" i="2"/>
  <c r="I89" i="2"/>
  <c r="I86" i="2"/>
  <c r="I84" i="2"/>
  <c r="I83" i="2"/>
  <c r="I52" i="2"/>
  <c r="I51" i="2"/>
  <c r="I47" i="2"/>
  <c r="I45" i="2"/>
  <c r="I43" i="2"/>
  <c r="I42" i="2"/>
  <c r="I41" i="2"/>
  <c r="I39" i="2"/>
  <c r="I38" i="2"/>
  <c r="I37" i="2"/>
  <c r="I36" i="2"/>
  <c r="I34" i="2"/>
  <c r="I31" i="2"/>
  <c r="I27" i="2"/>
  <c r="I26" i="2"/>
  <c r="I25" i="2"/>
  <c r="I24" i="2"/>
  <c r="I23" i="2"/>
  <c r="I20" i="2"/>
  <c r="I18" i="2"/>
  <c r="I17" i="2"/>
  <c r="I14" i="2"/>
  <c r="I12" i="2"/>
  <c r="I170" i="2" l="1"/>
</calcChain>
</file>

<file path=xl/sharedStrings.xml><?xml version="1.0" encoding="utf-8"?>
<sst xmlns="http://schemas.openxmlformats.org/spreadsheetml/2006/main" count="921" uniqueCount="393">
  <si>
    <t xml:space="preserve">                                                    </t>
  </si>
  <si>
    <t>DIRECCION GENERAL DE SEGURIDAD Y TRANSITO DE TRANSPORTE TERRESTRE</t>
  </si>
  <si>
    <t>No.</t>
  </si>
  <si>
    <t>FECHA DE ADQUISICION Y REGISTRO</t>
  </si>
  <si>
    <t>FECHA DE  REGISTRO</t>
  </si>
  <si>
    <t>CODIGO INST.</t>
  </si>
  <si>
    <t>DESCRIPCION</t>
  </si>
  <si>
    <t>CANTIDAD</t>
  </si>
  <si>
    <t>PRECIO UNITARIO</t>
  </si>
  <si>
    <t>TOTAL CANT.</t>
  </si>
  <si>
    <t>03038</t>
  </si>
  <si>
    <t>KIT DE BENGALAS REFLECTIVAS</t>
  </si>
  <si>
    <t>U/D</t>
  </si>
  <si>
    <t>03003</t>
  </si>
  <si>
    <t>BASTON DE TRAFICO CON LUCES LED MULTIUSOS</t>
  </si>
  <si>
    <t>03008</t>
  </si>
  <si>
    <t>BOTAS TIPO POLICIAL O MILITAR</t>
  </si>
  <si>
    <t>03009</t>
  </si>
  <si>
    <t>CAMISAS MANGA CORTA</t>
  </si>
  <si>
    <t>03010</t>
  </si>
  <si>
    <t>03014</t>
  </si>
  <si>
    <t>03016</t>
  </si>
  <si>
    <t>CORBATAS NEGRA</t>
  </si>
  <si>
    <t>03020</t>
  </si>
  <si>
    <t xml:space="preserve">CHAMACOS GRIS CON SU GORRAS </t>
  </si>
  <si>
    <t>03045</t>
  </si>
  <si>
    <t>GUANTES REFLECTIVOS</t>
  </si>
  <si>
    <t>OVEROL DIGESETT PARA GRUEROS</t>
  </si>
  <si>
    <t>03027</t>
  </si>
  <si>
    <t>03041</t>
  </si>
  <si>
    <t>03048</t>
  </si>
  <si>
    <t xml:space="preserve">SOGA DE NYLON 10MM, VARIOS COLORES </t>
  </si>
  <si>
    <t>ROLLO</t>
  </si>
  <si>
    <t>03044</t>
  </si>
  <si>
    <t>FRAZADA DE LANA TIPO MILITAR</t>
  </si>
  <si>
    <t>03018</t>
  </si>
  <si>
    <t>JUEGO DE CUBRE COLCHON Y FORRO DE ALMOHADAS</t>
  </si>
  <si>
    <t xml:space="preserve">COLCHONES DE GOMA TIPO MILITAR </t>
  </si>
  <si>
    <t>TOTAL FINAL $</t>
  </si>
  <si>
    <t xml:space="preserve">                                                          </t>
  </si>
  <si>
    <t xml:space="preserve"> INVENTARIO MATERIALES DE OFICINA</t>
  </si>
  <si>
    <t xml:space="preserve">No. </t>
  </si>
  <si>
    <t>PRECIOS UNIT.</t>
  </si>
  <si>
    <t xml:space="preserve">ARCHIVO ACORDEON 8 1/2 X 11 </t>
  </si>
  <si>
    <t>02106</t>
  </si>
  <si>
    <t xml:space="preserve">ARGOLLAS </t>
  </si>
  <si>
    <t>02093</t>
  </si>
  <si>
    <t>BANDEJA DE ESCRITORIO 2 NIVELES</t>
  </si>
  <si>
    <t>02002</t>
  </si>
  <si>
    <t>BANDA ELASTICAS</t>
  </si>
  <si>
    <t>02094</t>
  </si>
  <si>
    <t>BINDER NO. 10 COLOR VERDE</t>
  </si>
  <si>
    <t>02108</t>
  </si>
  <si>
    <t>BOLIGRAFOS EN GEL</t>
  </si>
  <si>
    <t>02003</t>
  </si>
  <si>
    <t xml:space="preserve">BOLIGRAFOS </t>
  </si>
  <si>
    <t>02109</t>
  </si>
  <si>
    <t xml:space="preserve">BORRAS </t>
  </si>
  <si>
    <t>02096</t>
  </si>
  <si>
    <t>CINTA ADHESIVA</t>
  </si>
  <si>
    <t>02118</t>
  </si>
  <si>
    <t xml:space="preserve">CHINCHETAS </t>
  </si>
  <si>
    <t>CAJAS</t>
  </si>
  <si>
    <t>02119</t>
  </si>
  <si>
    <t>02028</t>
  </si>
  <si>
    <t xml:space="preserve">CLIPS PEQUEÑOS </t>
  </si>
  <si>
    <t>02029</t>
  </si>
  <si>
    <t>CLIPS GRANDES</t>
  </si>
  <si>
    <t>02120</t>
  </si>
  <si>
    <t>CLIP BILLETERO NO.1</t>
  </si>
  <si>
    <t>02031</t>
  </si>
  <si>
    <t>CLIPS BILLETEROS GRAND.</t>
  </si>
  <si>
    <t>02121</t>
  </si>
  <si>
    <t>CLIP BILLETERO NO.2</t>
  </si>
  <si>
    <t>02033</t>
  </si>
  <si>
    <t>02124</t>
  </si>
  <si>
    <t>02125</t>
  </si>
  <si>
    <t>FOLDERS MANILA 8 1/2 X 14   1/100</t>
  </si>
  <si>
    <t>02122</t>
  </si>
  <si>
    <t>02039</t>
  </si>
  <si>
    <t>GANCHO DE CARPETA MACHO Y HEMBRA</t>
  </si>
  <si>
    <t>02042</t>
  </si>
  <si>
    <t>GRAPA 0.25</t>
  </si>
  <si>
    <t>02044</t>
  </si>
  <si>
    <t>LAPIZ</t>
  </si>
  <si>
    <t>02160</t>
  </si>
  <si>
    <t>LABEL ADHESIVO PARA FOLDER 10/1</t>
  </si>
  <si>
    <t>02045</t>
  </si>
  <si>
    <t>LIBRETAS RAYADAS 8 1/2 X 11</t>
  </si>
  <si>
    <t>02129</t>
  </si>
  <si>
    <t xml:space="preserve">MARCADORES </t>
  </si>
  <si>
    <t>02049</t>
  </si>
  <si>
    <t>PAPEL PLOTERS 36 x 150´´</t>
  </si>
  <si>
    <t>PAPEL PLOTERS 11X17</t>
  </si>
  <si>
    <t>RESMA</t>
  </si>
  <si>
    <t>02052</t>
  </si>
  <si>
    <t>PAPEL BOND 8 1/2 X 11 BLANCO</t>
  </si>
  <si>
    <t>02053</t>
  </si>
  <si>
    <t>PAPEL BOND 8 1/2 X 14 BLANCO</t>
  </si>
  <si>
    <t>02130</t>
  </si>
  <si>
    <t>PERFORADORA DE DOS HOYOS</t>
  </si>
  <si>
    <t>02131</t>
  </si>
  <si>
    <t>PERFORADORA DE TRES HOYOS</t>
  </si>
  <si>
    <t>02100</t>
  </si>
  <si>
    <t xml:space="preserve">PORTA CLIP </t>
  </si>
  <si>
    <t>02056</t>
  </si>
  <si>
    <t>PORTA LAPIZ</t>
  </si>
  <si>
    <t>02057</t>
  </si>
  <si>
    <t>POSTIT GRANDE 3X5</t>
  </si>
  <si>
    <t>02058</t>
  </si>
  <si>
    <t>POSTIT MEDIANO 3X3</t>
  </si>
  <si>
    <t>02101</t>
  </si>
  <si>
    <t>POSTIT MEDIANO 2X3</t>
  </si>
  <si>
    <t>02060</t>
  </si>
  <si>
    <t>REGLA 12"</t>
  </si>
  <si>
    <t>02054</t>
  </si>
  <si>
    <t>ROLLO DE PAPEL SUMADORA</t>
  </si>
  <si>
    <t>02061</t>
  </si>
  <si>
    <t>SACAPUNTAS</t>
  </si>
  <si>
    <t>02134</t>
  </si>
  <si>
    <t>SOBRES TIMBRADO NO. 10</t>
  </si>
  <si>
    <t>SOBRES EN HILO TIMBRADO NO. 10</t>
  </si>
  <si>
    <t>CAJA</t>
  </si>
  <si>
    <t>02133</t>
  </si>
  <si>
    <t>SOBRE MANILA 9X12 500/1</t>
  </si>
  <si>
    <t>02064</t>
  </si>
  <si>
    <t>SOBRE MANILA NO.7 100/1</t>
  </si>
  <si>
    <t>02135</t>
  </si>
  <si>
    <t>TABLA DE CHEQUEO</t>
  </si>
  <si>
    <t>02066</t>
  </si>
  <si>
    <t xml:space="preserve">TALONARIOS SALIDA  DE ALMACEN </t>
  </si>
  <si>
    <t xml:space="preserve"> 27/12/2019</t>
  </si>
  <si>
    <t>02067</t>
  </si>
  <si>
    <t>TALONARIOS DE PEDIDO DE ALMACEN</t>
  </si>
  <si>
    <t>02102</t>
  </si>
  <si>
    <t xml:space="preserve">TINTA PARA  SELLOS </t>
  </si>
  <si>
    <t>02068</t>
  </si>
  <si>
    <t>02009</t>
  </si>
  <si>
    <t>CARTUCHO CYAN(4836A)</t>
  </si>
  <si>
    <t>02010</t>
  </si>
  <si>
    <t>CARTUCHO MARGETA(4837A)</t>
  </si>
  <si>
    <t>02011</t>
  </si>
  <si>
    <t>CARTUCHO YELLOW(4838A)</t>
  </si>
  <si>
    <t>02136</t>
  </si>
  <si>
    <t xml:space="preserve">TONER HP CE285A </t>
  </si>
  <si>
    <t>02137</t>
  </si>
  <si>
    <t xml:space="preserve">TONER HP CF217A </t>
  </si>
  <si>
    <t>02138</t>
  </si>
  <si>
    <t xml:space="preserve">TONER HP CF283A </t>
  </si>
  <si>
    <t>02140</t>
  </si>
  <si>
    <t xml:space="preserve">TONER HP CB2435A </t>
  </si>
  <si>
    <t>02139</t>
  </si>
  <si>
    <t>02141</t>
  </si>
  <si>
    <t xml:space="preserve">TONER HP CF280A </t>
  </si>
  <si>
    <t>02142</t>
  </si>
  <si>
    <t xml:space="preserve">TINTA EPSON T544 BLACK  </t>
  </si>
  <si>
    <t>02143</t>
  </si>
  <si>
    <t>02144</t>
  </si>
  <si>
    <t xml:space="preserve">TINTA EPSON T544 YELLOW </t>
  </si>
  <si>
    <t>02145</t>
  </si>
  <si>
    <t>TINTA EPSON T544 MAGENTA</t>
  </si>
  <si>
    <t>02146</t>
  </si>
  <si>
    <t xml:space="preserve">TINTA EPSON T664 BLACK </t>
  </si>
  <si>
    <t>02147</t>
  </si>
  <si>
    <t>TINTA EPSON T664 CYAN</t>
  </si>
  <si>
    <t>02148</t>
  </si>
  <si>
    <t>TINTA EPSON T664  YELLOW</t>
  </si>
  <si>
    <t>02149</t>
  </si>
  <si>
    <t>TINTA EPSON T664  MAGENTA</t>
  </si>
  <si>
    <t>02154</t>
  </si>
  <si>
    <t>TINTA 51 BLACK</t>
  </si>
  <si>
    <t>02155</t>
  </si>
  <si>
    <t>TINTA 51 CYAN</t>
  </si>
  <si>
    <t>02156</t>
  </si>
  <si>
    <t>TINTA 52 MAGENTA</t>
  </si>
  <si>
    <t>02157</t>
  </si>
  <si>
    <t>TINTA 52 YELLOW</t>
  </si>
  <si>
    <t>02099</t>
  </si>
  <si>
    <t>PAPEL TIMBRADO 8 1/2 X 14</t>
  </si>
  <si>
    <t>02050</t>
  </si>
  <si>
    <t xml:space="preserve">PAPEL TIMBRADO 8 1/2 X 11 </t>
  </si>
  <si>
    <t>TONER HP 278 A</t>
  </si>
  <si>
    <t xml:space="preserve"> INVENTARIO MATERIALES DE LIMPIEZA</t>
  </si>
  <si>
    <t>FECHA DE ADQUISICION /  REGISTRO</t>
  </si>
  <si>
    <t>01003</t>
  </si>
  <si>
    <t>01034</t>
  </si>
  <si>
    <t>01004</t>
  </si>
  <si>
    <t>CEPILLO DE PARED</t>
  </si>
  <si>
    <t>01005</t>
  </si>
  <si>
    <t>GLS</t>
  </si>
  <si>
    <t>01025</t>
  </si>
  <si>
    <t>01030</t>
  </si>
  <si>
    <t>DESGRASANTE</t>
  </si>
  <si>
    <t>GAL</t>
  </si>
  <si>
    <t>01032</t>
  </si>
  <si>
    <t>GUANTES DE LIMPIEZA</t>
  </si>
  <si>
    <t>PAR</t>
  </si>
  <si>
    <t>01031</t>
  </si>
  <si>
    <t>01040</t>
  </si>
  <si>
    <t>01018</t>
  </si>
  <si>
    <t>FALDO</t>
  </si>
  <si>
    <t>01021</t>
  </si>
  <si>
    <t xml:space="preserve"> INVENTARIO DE PRODUCTOS DE SALUD  </t>
  </si>
  <si>
    <t>GEL ANTIBACTERIAL</t>
  </si>
  <si>
    <t xml:space="preserve">INVENTARIO PRENDAS DE VESTIR </t>
  </si>
  <si>
    <t>ÁNGEL RAMÓN VICENTE JEREZ</t>
  </si>
  <si>
    <t>Capitán, P.N.</t>
  </si>
  <si>
    <r>
      <t xml:space="preserve">Encargado de la División de Almacén y Suministro, </t>
    </r>
    <r>
      <rPr>
        <b/>
        <sz val="12"/>
        <color theme="1"/>
        <rFont val="Arial"/>
        <family val="2"/>
      </rPr>
      <t>DIGESETT</t>
    </r>
    <r>
      <rPr>
        <sz val="12"/>
        <color theme="1"/>
        <rFont val="Arial"/>
        <family val="2"/>
      </rPr>
      <t>.</t>
    </r>
  </si>
  <si>
    <t>VJ. -</t>
  </si>
  <si>
    <t>ml. -</t>
  </si>
  <si>
    <t>FECHA 
ADQUISICION / 
 REGISTRO</t>
  </si>
  <si>
    <t>FECHA DE  
REGISTRO</t>
  </si>
  <si>
    <t>CODIGO
 INST.</t>
  </si>
  <si>
    <t>FECHA DE
  REGISTRO</t>
  </si>
  <si>
    <t>TONER HP CF278 A</t>
  </si>
  <si>
    <t>TONER CF230A/051CANON</t>
  </si>
  <si>
    <t>TONER BLACK 131/CF210</t>
  </si>
  <si>
    <t>TONER CYAN 131A/CF212</t>
  </si>
  <si>
    <t>TONER CYAN 131A/CF213</t>
  </si>
  <si>
    <t>CINTA COLOR YMCKO 300</t>
  </si>
  <si>
    <t>TINTA BROTHERS BLACK  BTD60</t>
  </si>
  <si>
    <t>TINTA BROTHEDERS CYAN  BT5001</t>
  </si>
  <si>
    <t>TINTA BHODERS YELLOW  BT5001</t>
  </si>
  <si>
    <t>TINTA BROTHERS MAGENTA BT5001</t>
  </si>
  <si>
    <t>TINTA EPSON T544 BLACK</t>
  </si>
  <si>
    <t>TINTA EPSON CYAN T544</t>
  </si>
  <si>
    <t>TINTA EPSON YELOW T544</t>
  </si>
  <si>
    <t>TINTA EPSON MAGENTA  T544</t>
  </si>
  <si>
    <t>ZAFACON PARA BAÑOS CON TAPA VAYVEN</t>
  </si>
  <si>
    <t xml:space="preserve">ZAFACON PARA OFICINA DE METAL </t>
  </si>
  <si>
    <t xml:space="preserve">ESCOBA PLASTICA LINDA </t>
  </si>
  <si>
    <t>CLORO LIQUIDO AKOO</t>
  </si>
  <si>
    <t>LIMPIADOR DE CERAMICA AKOO</t>
  </si>
  <si>
    <t xml:space="preserve">SUAPER NO.36 DURA CLEAN </t>
  </si>
  <si>
    <t>FARDO DE SERVILLETAS DOMINO 500/10</t>
  </si>
  <si>
    <t>PARES DE MEDIAS COLOR NEGRO, GRUESAS</t>
  </si>
  <si>
    <t>GORRAS NEGRAS CON LOGO BORDADO DE LA POLICIA AUXILIAR</t>
  </si>
  <si>
    <t xml:space="preserve">POLOCHE CON CUELLO COLOR NATRANJA CON EL LOGO DIGESETT BORDADO </t>
  </si>
  <si>
    <t>BRILLO VERDE</t>
  </si>
  <si>
    <t>*</t>
  </si>
  <si>
    <t>CORREAS COLOR NEGRO CON HEBILLAS DORADAS</t>
  </si>
  <si>
    <t>05132</t>
  </si>
  <si>
    <t>05133</t>
  </si>
  <si>
    <t>PRECIO 
UNITARIO</t>
  </si>
  <si>
    <t>05135</t>
  </si>
  <si>
    <t>05136</t>
  </si>
  <si>
    <t>05137</t>
  </si>
  <si>
    <t>05142</t>
  </si>
  <si>
    <t>05141</t>
  </si>
  <si>
    <t>05140</t>
  </si>
  <si>
    <t xml:space="preserve">DESCRIPCION DESCRIPCION </t>
  </si>
  <si>
    <t>CORDONES VERDES  N/A</t>
  </si>
  <si>
    <t>BUFANDA COLOR VERDE Y NARANJA  N/A</t>
  </si>
  <si>
    <t>05159</t>
  </si>
  <si>
    <t>05160</t>
  </si>
  <si>
    <t xml:space="preserve">DETERGENTE EN POLVO SR. COMPADRE 30LB </t>
  </si>
  <si>
    <t>05161</t>
  </si>
  <si>
    <t xml:space="preserve">CHALECOS MULTIUSOS </t>
  </si>
  <si>
    <t>TIJERA DE ACERO INOXIDABLE, DE 7 PULGADAS</t>
  </si>
  <si>
    <t>CINTA DE EMPAQUE TRANSPARENTE, PAQUETE DE 6/1, MARCA FALCON.</t>
  </si>
  <si>
    <t>MARCADORES PERMANENTES DE DIFERENTES COLORES, MARCA NUSTAR.</t>
  </si>
  <si>
    <t>RESALTADORES DE DIFERENTES COLORES.</t>
  </si>
  <si>
    <t>CORECTOR LIQUIDO BOTELLA, MARCA POINTER.</t>
  </si>
  <si>
    <t>SACA GRAPA NEGRO, MARCA FALCON.</t>
  </si>
  <si>
    <t>TABLA DE CHEQUEO TAMAÑO 8 1/2 X 11, MARCA FALCON.</t>
  </si>
  <si>
    <t>LAPIZ NO.2, CAJITA DE 12/1, MARCA POINTER.</t>
  </si>
  <si>
    <t>PORTA CLIP CON BORDE DE IMAN EN LA TAPA.</t>
  </si>
  <si>
    <t>PORTA LAPIZ, TIPO VASO.</t>
  </si>
  <si>
    <t>CINTA ADHESIVA DE 3/4 PARA DISPENSADOR DE ESCRITORIO, MARCA HIGHLAND.</t>
  </si>
  <si>
    <t>CAJAS DE SOBRES MANILA NO.7, DE 100/1.</t>
  </si>
  <si>
    <t>CAJAS DE FOLDERS MANILA 9 X 12 /8.5 X 11, DE 100/1.</t>
  </si>
  <si>
    <t>CAJAS DE FOLDERS MANILA 10 X 13 /8.5 X 13, DE 100/1.</t>
  </si>
  <si>
    <t>GANCHO MACHO METALICO, DE 50/1, MARCA FALCON.</t>
  </si>
  <si>
    <t>CLIP NO.1, DE 100/1, MARCA NUSTAR.</t>
  </si>
  <si>
    <t>CLIP BILLETERO DE 51MM NO.2, DE 12/1.</t>
  </si>
  <si>
    <t>GRAPAS DE METAL, ESTANDAR, MARCA NUSTAR.</t>
  </si>
  <si>
    <t>BORRA COLOR BLANCO, DE 20/1, MARCA POINTER.</t>
  </si>
  <si>
    <t>LIBRO RECORD DE 500 PAGINAS, MARCA OFI-NOTA.</t>
  </si>
  <si>
    <t>LIBRO RECORD DE 300 PAGINAS, MARCA OFI-NOTA.</t>
  </si>
  <si>
    <t>GRAPADORA MEDIANA DE COLOR NEGRO, MARCA SWINGLINE.</t>
  </si>
  <si>
    <t>POST-IT AMARILLO TAMAÑO 2X3, DE 12/1, MARCA FALCON.</t>
  </si>
  <si>
    <t>POST-IT AMARILLO TAMAÑO 3X3, DE 12/1, MARCA OFFICE ESSENTIALS.</t>
  </si>
  <si>
    <t>POST-IT AMARILLO TAMAÑO 3X5, DE 12/1, MARCA OFFICE ESSENTIALS.</t>
  </si>
  <si>
    <t>LIBRETAS RAYADAS AMARILLAS, DE 15X21 CM EN ADELANTE, DE 12/1.</t>
  </si>
  <si>
    <t>CAJAS DE SOBRES MANILA 9X12, DE 500/1.</t>
  </si>
  <si>
    <t>CAJAS DE SOBRES MANILA 10X13, DE 500/1.</t>
  </si>
  <si>
    <t>05163</t>
  </si>
  <si>
    <t>TOTAL</t>
  </si>
  <si>
    <t>CLIP BILLETERO 25MM</t>
  </si>
  <si>
    <t xml:space="preserve">DESCRIPCION  DEL PRODUCTO </t>
  </si>
  <si>
    <t>02069</t>
  </si>
  <si>
    <t>02070</t>
  </si>
  <si>
    <t>02071</t>
  </si>
  <si>
    <t>02072</t>
  </si>
  <si>
    <t>02073</t>
  </si>
  <si>
    <t>02074</t>
  </si>
  <si>
    <t>02075</t>
  </si>
  <si>
    <t>02076</t>
  </si>
  <si>
    <t>02077</t>
  </si>
  <si>
    <t>02059</t>
  </si>
  <si>
    <t>02062</t>
  </si>
  <si>
    <t>02063</t>
  </si>
  <si>
    <t>02065</t>
  </si>
  <si>
    <t xml:space="preserve">PORTA  CLIP </t>
  </si>
  <si>
    <t>PORTA  LAPIZ</t>
  </si>
  <si>
    <t xml:space="preserve">PORTA    CLIP </t>
  </si>
  <si>
    <t>SOBRES TIMBRADO NO . 10</t>
  </si>
  <si>
    <t xml:space="preserve">TONER HP  CF217A </t>
  </si>
  <si>
    <t xml:space="preserve">TONER HP  CF283A </t>
  </si>
  <si>
    <t xml:space="preserve">TINTA EPSON T664  BLACK </t>
  </si>
  <si>
    <t xml:space="preserve">PAPEL TIMBRADO   8 1/2 X 11 </t>
  </si>
  <si>
    <t>PAPEL  TIMBRADO 8 1/2 X 14</t>
  </si>
  <si>
    <t>TINTA 52  YELLOW</t>
  </si>
  <si>
    <t>TINTA  52 MAGENTA</t>
  </si>
  <si>
    <t>TINTA 51  CYAN</t>
  </si>
  <si>
    <t>TINTA   52 YELLOW</t>
  </si>
  <si>
    <t>TINTA 52   MAGENTA</t>
  </si>
  <si>
    <t>TINTA 51  BLACK</t>
  </si>
  <si>
    <t>TINTA  EPSON T664  YELLOW</t>
  </si>
  <si>
    <t>TINTA   EPSON T664 CYAN</t>
  </si>
  <si>
    <t>TINTA EPSON T664    MAGENTA</t>
  </si>
  <si>
    <t>TINTA 51   BLACK</t>
  </si>
  <si>
    <t>TINTA 51   CYAN</t>
  </si>
  <si>
    <t>ARCHIVO  ACORDEON 8 1/2 X 14</t>
  </si>
  <si>
    <t>CLIP NO.1.</t>
  </si>
  <si>
    <t>CLIP  NO.1</t>
  </si>
  <si>
    <t>CLIP BILLETERO  NO.1</t>
  </si>
  <si>
    <t>CLIP BILLETERO   NO.2</t>
  </si>
  <si>
    <t>FOLDERS MANILA  8 1/2 X 11   1/100</t>
  </si>
  <si>
    <t>FOLDERS MANILA 8 1/2 X 14    1/100</t>
  </si>
  <si>
    <t xml:space="preserve">DISPENSADOR  DE CINTAS </t>
  </si>
  <si>
    <t>CLIP  BILLETERO NO.2</t>
  </si>
  <si>
    <t>CANASTILLA</t>
  </si>
  <si>
    <t>ROLLO DE SOGA</t>
  </si>
  <si>
    <t xml:space="preserve">CASCO </t>
  </si>
  <si>
    <t>FALDO DE FUNDA NEGRA DE 100</t>
  </si>
  <si>
    <t>FALDO PAPEL HIGIENICO   12/1</t>
  </si>
  <si>
    <t xml:space="preserve">ROLLO DE PAPEL PLOTER GRANDE </t>
  </si>
  <si>
    <t>ROLLO DE PAPEL PLOTER MEDIANO</t>
  </si>
  <si>
    <t>MACANA TONFA</t>
  </si>
  <si>
    <t>MACANA EXTENSIBLE</t>
  </si>
  <si>
    <t>UND</t>
  </si>
  <si>
    <t>FECHA DE 
ADQUISICION</t>
  </si>
  <si>
    <t>INVENTARIO DONACION</t>
  </si>
  <si>
    <t xml:space="preserve">CAMISAS MANGA LARGA </t>
  </si>
  <si>
    <t xml:space="preserve">PORTA SILBATO POLICIAL </t>
  </si>
  <si>
    <t>CADENA  PARA SILBATO</t>
  </si>
  <si>
    <t>BASTON EXTENDIBLE (MACANA)</t>
  </si>
  <si>
    <t xml:space="preserve">CORBATIN </t>
  </si>
  <si>
    <t xml:space="preserve">CHAMACO VERDE DE FAENA PARA ENTRENAMIENTO </t>
  </si>
  <si>
    <t xml:space="preserve">COLCHONES </t>
  </si>
  <si>
    <t>TONER HP 35 A</t>
  </si>
  <si>
    <t>TONER CYAN 131A</t>
  </si>
  <si>
    <t>TONER HP 26 A</t>
  </si>
  <si>
    <t xml:space="preserve">TONER HP C F280A </t>
  </si>
  <si>
    <t>TINTA GT 53 BLACK</t>
  </si>
  <si>
    <t>TINTA GT 52 MAGENTA</t>
  </si>
  <si>
    <t>TINTA GT 52 YELLOW</t>
  </si>
  <si>
    <t>TINTA GT 52 CYAN</t>
  </si>
  <si>
    <t>TINTA PLOTTER YELLOW</t>
  </si>
  <si>
    <t>TINTA PLOTTER MAGENTA</t>
  </si>
  <si>
    <t>TINTA PLOTTER BLACK</t>
  </si>
  <si>
    <t xml:space="preserve">TINTA PLOTTER CYAN </t>
  </si>
  <si>
    <t>CUBETAS PLASTICAS GRANDE</t>
  </si>
  <si>
    <t xml:space="preserve">DISPENSADOR DE PAPEL </t>
  </si>
  <si>
    <t>CLIP 23 CM</t>
  </si>
  <si>
    <t>GRAPADORA GRANDE CAPAC. PARA 100 HOJAS</t>
  </si>
  <si>
    <t>LIBRETAS RAYADAS 8 X 5</t>
  </si>
  <si>
    <t xml:space="preserve">FOLDERS PARTITION DE 6 DIV. </t>
  </si>
  <si>
    <t>AL 30 DE SEPTIEMBRE 2024</t>
  </si>
  <si>
    <t>03024</t>
  </si>
  <si>
    <t>01006</t>
  </si>
  <si>
    <t>05164</t>
  </si>
  <si>
    <t>05138</t>
  </si>
  <si>
    <t>05139</t>
  </si>
  <si>
    <t>02158</t>
  </si>
  <si>
    <t>02159</t>
  </si>
  <si>
    <t>02161</t>
  </si>
  <si>
    <t>02162</t>
  </si>
  <si>
    <t>02046</t>
  </si>
  <si>
    <t>PAPEL TIMBRADO 8 1/2 X 11</t>
  </si>
  <si>
    <t>19/12/2023</t>
  </si>
  <si>
    <t>03019</t>
  </si>
  <si>
    <t>03017</t>
  </si>
  <si>
    <t xml:space="preserve">PORTA TALONARIO </t>
  </si>
  <si>
    <t xml:space="preserve">CAPA DE LUVIA </t>
  </si>
  <si>
    <t xml:space="preserve">CHALECOS REFLECTIVOS </t>
  </si>
  <si>
    <t xml:space="preserve">SILBATO CON SU CADENA (PITO) </t>
  </si>
  <si>
    <t xml:space="preserve">PANTALONES VERDE OLIVO </t>
  </si>
  <si>
    <t xml:space="preserve"> DESCRIPCION DEL PRODUCTO </t>
  </si>
  <si>
    <t>CUBETAS PLASTICAS GRANDE.</t>
  </si>
  <si>
    <t>DESCRIPCION.</t>
  </si>
  <si>
    <t>TRIMESTRE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</si>
</sst>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2" borderId="0" xfId="0" applyFont="1" applyFill="1"/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43" fontId="5" fillId="2" borderId="2" xfId="1" applyFont="1" applyFill="1" applyBorder="1"/>
    <xf numFmtId="49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/>
    <xf numFmtId="43" fontId="5" fillId="2" borderId="2" xfId="1" applyFont="1" applyFill="1" applyBorder="1" applyAlignment="1">
      <alignment horizontal="center" vertical="center"/>
    </xf>
    <xf numFmtId="0" fontId="6" fillId="2" borderId="0" xfId="0" applyFont="1" applyFill="1"/>
    <xf numFmtId="164" fontId="6" fillId="2" borderId="0" xfId="0" applyNumberFormat="1" applyFont="1" applyFill="1"/>
    <xf numFmtId="0" fontId="4" fillId="2" borderId="2" xfId="0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3" fontId="3" fillId="2" borderId="2" xfId="1" applyFont="1" applyFill="1" applyBorder="1"/>
    <xf numFmtId="0" fontId="4" fillId="2" borderId="3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1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justify" vertical="center"/>
    </xf>
    <xf numFmtId="0" fontId="5" fillId="2" borderId="2" xfId="0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5" fillId="2" borderId="2" xfId="1" applyNumberFormat="1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5" fillId="2" borderId="3" xfId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right" vertical="center"/>
    </xf>
    <xf numFmtId="164" fontId="0" fillId="2" borderId="0" xfId="0" applyNumberFormat="1" applyFill="1"/>
    <xf numFmtId="0" fontId="0" fillId="2" borderId="0" xfId="0" applyFill="1" applyAlignment="1">
      <alignment wrapText="1"/>
    </xf>
    <xf numFmtId="0" fontId="15" fillId="3" borderId="2" xfId="0" applyFont="1" applyFill="1" applyBorder="1" applyAlignment="1">
      <alignment horizontal="center" vertical="center" wrapText="1"/>
    </xf>
    <xf numFmtId="164" fontId="6" fillId="4" borderId="2" xfId="0" applyNumberFormat="1" applyFont="1" applyFill="1" applyBorder="1"/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/>
    <xf numFmtId="164" fontId="7" fillId="4" borderId="2" xfId="0" applyNumberFormat="1" applyFont="1" applyFill="1" applyBorder="1"/>
    <xf numFmtId="0" fontId="6" fillId="4" borderId="5" xfId="0" applyFont="1" applyFill="1" applyBorder="1"/>
    <xf numFmtId="164" fontId="6" fillId="4" borderId="5" xfId="0" applyNumberFormat="1" applyFont="1" applyFill="1" applyBorder="1"/>
    <xf numFmtId="43" fontId="3" fillId="2" borderId="2" xfId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4" borderId="0" xfId="0" applyFont="1" applyFill="1"/>
    <xf numFmtId="0" fontId="18" fillId="2" borderId="2" xfId="0" applyFont="1" applyFill="1" applyBorder="1" applyAlignment="1">
      <alignment horizontal="center"/>
    </xf>
    <xf numFmtId="14" fontId="18" fillId="2" borderId="2" xfId="0" applyNumberFormat="1" applyFont="1" applyFill="1" applyBorder="1" applyAlignment="1">
      <alignment horizontal="center"/>
    </xf>
    <xf numFmtId="49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/>
    <xf numFmtId="43" fontId="18" fillId="2" borderId="2" xfId="1" applyFont="1" applyFill="1" applyBorder="1"/>
    <xf numFmtId="43" fontId="18" fillId="2" borderId="3" xfId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justify" vertical="center"/>
    </xf>
    <xf numFmtId="43" fontId="18" fillId="2" borderId="2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43" fontId="5" fillId="2" borderId="6" xfId="1" applyFont="1" applyFill="1" applyBorder="1" applyAlignment="1">
      <alignment horizontal="center" vertical="center"/>
    </xf>
    <xf numFmtId="0" fontId="5" fillId="2" borderId="6" xfId="0" applyFont="1" applyFill="1" applyBorder="1"/>
    <xf numFmtId="43" fontId="5" fillId="2" borderId="6" xfId="1" applyFont="1" applyFill="1" applyBorder="1"/>
    <xf numFmtId="0" fontId="19" fillId="2" borderId="2" xfId="0" applyFont="1" applyFill="1" applyBorder="1" applyAlignment="1">
      <alignment horizontal="center"/>
    </xf>
    <xf numFmtId="14" fontId="19" fillId="2" borderId="2" xfId="0" applyNumberFormat="1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/>
    <xf numFmtId="43" fontId="19" fillId="2" borderId="2" xfId="1" applyFont="1" applyFill="1" applyBorder="1" applyAlignment="1">
      <alignment horizontal="center" vertical="center"/>
    </xf>
    <xf numFmtId="43" fontId="19" fillId="2" borderId="2" xfId="1" applyFont="1" applyFill="1" applyBorder="1"/>
    <xf numFmtId="43" fontId="19" fillId="2" borderId="3" xfId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right"/>
    </xf>
    <xf numFmtId="0" fontId="5" fillId="4" borderId="2" xfId="0" applyFont="1" applyFill="1" applyBorder="1" applyAlignment="1">
      <alignment horizontal="justify" vertical="center"/>
    </xf>
    <xf numFmtId="0" fontId="5" fillId="4" borderId="2" xfId="1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justify" vertical="center"/>
    </xf>
    <xf numFmtId="0" fontId="3" fillId="2" borderId="0" xfId="0" applyFont="1" applyFill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17" fontId="17" fillId="2" borderId="1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2086369</xdr:colOff>
      <xdr:row>1</xdr:row>
      <xdr:rowOff>66677</xdr:rowOff>
    </xdr:from>
    <xdr:ext cx="1294342" cy="1147302"/>
    <xdr:pic>
      <xdr:nvPicPr>
        <xdr:cNvPr id="3" name="Imagen 2" descr="C:\Users\i.santiago\Desktop\Logo-DIGESETT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252" y="261065"/>
          <a:ext cx="1294342" cy="114730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1954694</xdr:colOff>
      <xdr:row>2</xdr:row>
      <xdr:rowOff>124240</xdr:rowOff>
    </xdr:from>
    <xdr:ext cx="895929" cy="766718"/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6042" y="505240"/>
          <a:ext cx="895929" cy="766718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4</xdr:col>
      <xdr:colOff>1714500</xdr:colOff>
      <xdr:row>88</xdr:row>
      <xdr:rowOff>165653</xdr:rowOff>
    </xdr:from>
    <xdr:to>
      <xdr:col>4</xdr:col>
      <xdr:colOff>2763079</xdr:colOff>
      <xdr:row>93</xdr:row>
      <xdr:rowOff>178355</xdr:rowOff>
    </xdr:to>
    <xdr:pic>
      <xdr:nvPicPr>
        <xdr:cNvPr id="3" name="Imagen 2" descr="C:\Users\i.santiago\Desktop\Logo-DIGESETT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848" y="17310653"/>
          <a:ext cx="1048579" cy="9652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1731063</xdr:colOff>
      <xdr:row>133</xdr:row>
      <xdr:rowOff>33129</xdr:rowOff>
    </xdr:from>
    <xdr:to>
      <xdr:col>4</xdr:col>
      <xdr:colOff>2913866</xdr:colOff>
      <xdr:row>138</xdr:row>
      <xdr:rowOff>160682</xdr:rowOff>
    </xdr:to>
    <xdr:pic>
      <xdr:nvPicPr>
        <xdr:cNvPr id="4" name="Imagen 3" descr="C:\Users\i.santiago\Desktop\Logo-DIGESETT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11" y="26247586"/>
          <a:ext cx="1182803" cy="10800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1769165</xdr:colOff>
      <xdr:row>173</xdr:row>
      <xdr:rowOff>149500</xdr:rowOff>
    </xdr:from>
    <xdr:to>
      <xdr:col>4</xdr:col>
      <xdr:colOff>2864540</xdr:colOff>
      <xdr:row>178</xdr:row>
      <xdr:rowOff>159025</xdr:rowOff>
    </xdr:to>
    <xdr:pic>
      <xdr:nvPicPr>
        <xdr:cNvPr id="5" name="Imagen 4" descr="C:\Users\i.santiago\Desktop\Logo-DIGESETT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513" y="34522326"/>
          <a:ext cx="109537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1</xdr:row>
      <xdr:rowOff>76702</xdr:rowOff>
    </xdr:from>
    <xdr:to>
      <xdr:col>5</xdr:col>
      <xdr:colOff>1323975</xdr:colOff>
      <xdr:row>6</xdr:row>
      <xdr:rowOff>175128</xdr:rowOff>
    </xdr:to>
    <xdr:pic>
      <xdr:nvPicPr>
        <xdr:cNvPr id="2" name="Imagen 1" descr="C:\Users\i.santiago\Desktop\Logo-DIGESETT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67202"/>
          <a:ext cx="1123950" cy="10509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L179"/>
  <sheetViews>
    <sheetView view="pageBreakPreview" topLeftCell="A22" zoomScaleNormal="115" zoomScaleSheetLayoutView="100" workbookViewId="0">
      <selection activeCell="A32" sqref="A32:XFD32"/>
    </sheetView>
  </sheetViews>
  <sheetFormatPr baseColWidth="10" defaultRowHeight="15" x14ac:dyDescent="0.25"/>
  <cols>
    <col min="1" max="1" width="4.5703125" style="17" bestFit="1" customWidth="1"/>
    <col min="2" max="2" width="12.7109375" style="17" bestFit="1" customWidth="1"/>
    <col min="3" max="3" width="10.85546875" style="17" bestFit="1" customWidth="1"/>
    <col min="4" max="4" width="9.42578125" style="17" bestFit="1" customWidth="1"/>
    <col min="5" max="5" width="65" style="17" bestFit="1" customWidth="1"/>
    <col min="6" max="7" width="11.42578125" style="17"/>
    <col min="8" max="8" width="14" style="17" bestFit="1" customWidth="1"/>
    <col min="9" max="9" width="17.85546875" style="17" customWidth="1"/>
    <col min="10" max="16384" width="11.42578125" style="17"/>
  </cols>
  <sheetData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81" t="s">
        <v>39</v>
      </c>
      <c r="B7" s="81"/>
      <c r="C7" s="81"/>
      <c r="D7" s="81"/>
      <c r="E7" s="81"/>
      <c r="F7" s="81"/>
      <c r="G7" s="81"/>
      <c r="H7" s="81"/>
      <c r="I7" s="81"/>
    </row>
    <row r="8" spans="1:9" ht="18.75" x14ac:dyDescent="0.3">
      <c r="A8" s="82" t="s">
        <v>1</v>
      </c>
      <c r="B8" s="82"/>
      <c r="C8" s="82"/>
      <c r="D8" s="82"/>
      <c r="E8" s="82"/>
      <c r="F8" s="82"/>
      <c r="G8" s="82"/>
      <c r="H8" s="82"/>
      <c r="I8" s="82"/>
    </row>
    <row r="9" spans="1:9" ht="15.75" x14ac:dyDescent="0.25">
      <c r="A9" s="83" t="s">
        <v>40</v>
      </c>
      <c r="B9" s="83"/>
      <c r="C9" s="83"/>
      <c r="D9" s="83"/>
      <c r="E9" s="83"/>
      <c r="F9" s="83"/>
      <c r="G9" s="83"/>
      <c r="H9" s="83"/>
      <c r="I9" s="83"/>
    </row>
    <row r="10" spans="1:9" ht="15.75" x14ac:dyDescent="0.25">
      <c r="A10" s="84" t="s">
        <v>369</v>
      </c>
      <c r="B10" s="84"/>
      <c r="C10" s="84"/>
      <c r="D10" s="84"/>
      <c r="E10" s="84"/>
      <c r="F10" s="84"/>
      <c r="G10" s="84"/>
      <c r="H10" s="84"/>
      <c r="I10" s="84"/>
    </row>
    <row r="11" spans="1:9" ht="38.25" x14ac:dyDescent="0.25">
      <c r="A11" s="27" t="s">
        <v>41</v>
      </c>
      <c r="B11" s="28" t="s">
        <v>210</v>
      </c>
      <c r="C11" s="28" t="s">
        <v>211</v>
      </c>
      <c r="D11" s="29" t="s">
        <v>212</v>
      </c>
      <c r="E11" s="30" t="s">
        <v>289</v>
      </c>
      <c r="F11" s="85" t="s">
        <v>7</v>
      </c>
      <c r="G11" s="86"/>
      <c r="H11" s="31" t="s">
        <v>42</v>
      </c>
      <c r="I11" s="27" t="s">
        <v>9</v>
      </c>
    </row>
    <row r="12" spans="1:9" x14ac:dyDescent="0.25">
      <c r="A12" s="2">
        <v>1</v>
      </c>
      <c r="B12" s="3">
        <v>45457</v>
      </c>
      <c r="C12" s="3">
        <v>45457</v>
      </c>
      <c r="D12" s="5" t="s">
        <v>300</v>
      </c>
      <c r="E12" s="6" t="s">
        <v>43</v>
      </c>
      <c r="F12" s="2">
        <v>137</v>
      </c>
      <c r="G12" s="2" t="s">
        <v>12</v>
      </c>
      <c r="H12" s="26">
        <v>536.9</v>
      </c>
      <c r="I12" s="4">
        <f t="shared" ref="I12:I17" si="0">+F12*H12</f>
        <v>73555.3</v>
      </c>
    </row>
    <row r="13" spans="1:9" x14ac:dyDescent="0.25">
      <c r="A13" s="2">
        <v>2</v>
      </c>
      <c r="B13" s="3">
        <v>45457</v>
      </c>
      <c r="C13" s="3">
        <v>45457</v>
      </c>
      <c r="D13" s="5" t="s">
        <v>301</v>
      </c>
      <c r="E13" s="6" t="s">
        <v>323</v>
      </c>
      <c r="F13" s="2">
        <v>317</v>
      </c>
      <c r="G13" s="2" t="s">
        <v>12</v>
      </c>
      <c r="H13" s="26">
        <v>702.69</v>
      </c>
      <c r="I13" s="4">
        <f t="shared" si="0"/>
        <v>222752.73</v>
      </c>
    </row>
    <row r="14" spans="1:9" s="16" customFormat="1" x14ac:dyDescent="0.25">
      <c r="A14" s="49">
        <v>4</v>
      </c>
      <c r="B14" s="50">
        <v>44166</v>
      </c>
      <c r="C14" s="50">
        <v>44166</v>
      </c>
      <c r="D14" s="51" t="s">
        <v>44</v>
      </c>
      <c r="E14" s="52" t="s">
        <v>45</v>
      </c>
      <c r="F14" s="49">
        <v>50</v>
      </c>
      <c r="G14" s="49" t="s">
        <v>12</v>
      </c>
      <c r="H14" s="54">
        <v>115.64</v>
      </c>
      <c r="I14" s="53">
        <f t="shared" si="0"/>
        <v>5782</v>
      </c>
    </row>
    <row r="15" spans="1:9" x14ac:dyDescent="0.25">
      <c r="A15" s="2">
        <v>5</v>
      </c>
      <c r="B15" s="3">
        <v>45080</v>
      </c>
      <c r="C15" s="3">
        <v>45080</v>
      </c>
      <c r="D15" s="5" t="s">
        <v>46</v>
      </c>
      <c r="E15" s="6" t="s">
        <v>47</v>
      </c>
      <c r="F15" s="2">
        <v>49</v>
      </c>
      <c r="G15" s="2" t="s">
        <v>12</v>
      </c>
      <c r="H15" s="26">
        <v>450</v>
      </c>
      <c r="I15" s="4">
        <f t="shared" si="0"/>
        <v>22050</v>
      </c>
    </row>
    <row r="16" spans="1:9" x14ac:dyDescent="0.25">
      <c r="A16" s="2">
        <v>6</v>
      </c>
      <c r="B16" s="3">
        <v>45230</v>
      </c>
      <c r="C16" s="3">
        <v>45230</v>
      </c>
      <c r="D16" s="5" t="s">
        <v>48</v>
      </c>
      <c r="E16" s="6" t="s">
        <v>49</v>
      </c>
      <c r="F16" s="2">
        <v>68</v>
      </c>
      <c r="G16" s="2" t="s">
        <v>12</v>
      </c>
      <c r="H16" s="26">
        <v>42.951999999999998</v>
      </c>
      <c r="I16" s="4">
        <f t="shared" si="0"/>
        <v>2920.7359999999999</v>
      </c>
    </row>
    <row r="17" spans="1:9" x14ac:dyDescent="0.25">
      <c r="A17" s="2">
        <v>7</v>
      </c>
      <c r="B17" s="3">
        <v>44796</v>
      </c>
      <c r="C17" s="3">
        <v>44796</v>
      </c>
      <c r="D17" s="5" t="s">
        <v>50</v>
      </c>
      <c r="E17" s="6" t="s">
        <v>51</v>
      </c>
      <c r="F17" s="2">
        <v>58</v>
      </c>
      <c r="G17" s="2" t="s">
        <v>12</v>
      </c>
      <c r="H17" s="26">
        <v>413</v>
      </c>
      <c r="I17" s="4">
        <f t="shared" si="0"/>
        <v>23954</v>
      </c>
    </row>
    <row r="18" spans="1:9" x14ac:dyDescent="0.25">
      <c r="A18" s="2">
        <v>9</v>
      </c>
      <c r="B18" s="3">
        <v>45230</v>
      </c>
      <c r="C18" s="3">
        <v>45230</v>
      </c>
      <c r="D18" s="5" t="s">
        <v>52</v>
      </c>
      <c r="E18" s="6" t="s">
        <v>53</v>
      </c>
      <c r="F18" s="2">
        <v>108</v>
      </c>
      <c r="G18" s="2" t="s">
        <v>12</v>
      </c>
      <c r="H18" s="26">
        <v>240.602</v>
      </c>
      <c r="I18" s="4">
        <f>F18*H18</f>
        <v>25985.016</v>
      </c>
    </row>
    <row r="19" spans="1:9" x14ac:dyDescent="0.25">
      <c r="A19" s="2">
        <v>10</v>
      </c>
      <c r="B19" s="3">
        <v>45230</v>
      </c>
      <c r="C19" s="3">
        <v>45230</v>
      </c>
      <c r="D19" s="5" t="s">
        <v>54</v>
      </c>
      <c r="E19" s="6" t="s">
        <v>55</v>
      </c>
      <c r="F19" s="2">
        <v>996</v>
      </c>
      <c r="G19" s="2" t="s">
        <v>12</v>
      </c>
      <c r="H19" s="26">
        <v>11.829166000000001</v>
      </c>
      <c r="I19" s="4">
        <f>F19*H19</f>
        <v>11781.849336000001</v>
      </c>
    </row>
    <row r="20" spans="1:9" s="16" customFormat="1" x14ac:dyDescent="0.25">
      <c r="A20" s="49">
        <v>11</v>
      </c>
      <c r="B20" s="50">
        <v>45230</v>
      </c>
      <c r="C20" s="50">
        <v>45230</v>
      </c>
      <c r="D20" s="51" t="s">
        <v>56</v>
      </c>
      <c r="E20" s="52" t="s">
        <v>57</v>
      </c>
      <c r="F20" s="49">
        <f>1200-2-11-9-10-13-32-9</f>
        <v>1114</v>
      </c>
      <c r="G20" s="49" t="s">
        <v>12</v>
      </c>
      <c r="H20" s="54">
        <v>14.4998416666</v>
      </c>
      <c r="I20" s="53">
        <f>F20*H20</f>
        <v>16152.823616592401</v>
      </c>
    </row>
    <row r="21" spans="1:9" s="16" customFormat="1" x14ac:dyDescent="0.25">
      <c r="A21" s="49">
        <v>49</v>
      </c>
      <c r="B21" s="50">
        <v>45457</v>
      </c>
      <c r="C21" s="50">
        <v>45457</v>
      </c>
      <c r="D21" s="51" t="s">
        <v>293</v>
      </c>
      <c r="E21" s="52" t="s">
        <v>262</v>
      </c>
      <c r="F21" s="49">
        <v>200</v>
      </c>
      <c r="G21" s="49" t="s">
        <v>12</v>
      </c>
      <c r="H21" s="58">
        <v>30.09</v>
      </c>
      <c r="I21" s="53">
        <f>+F21*H21</f>
        <v>6018</v>
      </c>
    </row>
    <row r="22" spans="1:9" x14ac:dyDescent="0.25">
      <c r="A22" s="2">
        <v>119</v>
      </c>
      <c r="B22" s="3">
        <v>45420</v>
      </c>
      <c r="C22" s="3">
        <v>45420</v>
      </c>
      <c r="D22" s="5" t="s">
        <v>246</v>
      </c>
      <c r="E22" s="6" t="s">
        <v>219</v>
      </c>
      <c r="F22" s="2">
        <v>10</v>
      </c>
      <c r="G22" s="2" t="s">
        <v>12</v>
      </c>
      <c r="H22" s="26">
        <v>10525</v>
      </c>
      <c r="I22" s="4">
        <f>F22*H22</f>
        <v>105250</v>
      </c>
    </row>
    <row r="23" spans="1:9" x14ac:dyDescent="0.25">
      <c r="A23" s="2">
        <v>13</v>
      </c>
      <c r="B23" s="3">
        <v>45230</v>
      </c>
      <c r="C23" s="3">
        <v>45230</v>
      </c>
      <c r="D23" s="24" t="s">
        <v>58</v>
      </c>
      <c r="E23" s="6" t="s">
        <v>59</v>
      </c>
      <c r="F23" s="2">
        <v>189</v>
      </c>
      <c r="G23" s="2" t="s">
        <v>12</v>
      </c>
      <c r="H23" s="26">
        <v>76.11</v>
      </c>
      <c r="I23" s="4">
        <f t="shared" ref="I23:I50" si="1">+F23*H23</f>
        <v>14384.789999999999</v>
      </c>
    </row>
    <row r="24" spans="1:9" x14ac:dyDescent="0.25">
      <c r="A24" s="2">
        <v>16</v>
      </c>
      <c r="B24" s="3">
        <v>44753</v>
      </c>
      <c r="C24" s="3">
        <v>44753</v>
      </c>
      <c r="D24" s="5" t="s">
        <v>60</v>
      </c>
      <c r="E24" s="6" t="s">
        <v>61</v>
      </c>
      <c r="F24" s="2">
        <v>73</v>
      </c>
      <c r="G24" s="2" t="s">
        <v>62</v>
      </c>
      <c r="H24" s="7">
        <v>44.073</v>
      </c>
      <c r="I24" s="4">
        <f t="shared" si="1"/>
        <v>3217.3290000000002</v>
      </c>
    </row>
    <row r="25" spans="1:9" s="16" customFormat="1" x14ac:dyDescent="0.25">
      <c r="A25" s="49">
        <v>17</v>
      </c>
      <c r="B25" s="50">
        <v>44166</v>
      </c>
      <c r="C25" s="50">
        <v>44166</v>
      </c>
      <c r="D25" s="51" t="s">
        <v>63</v>
      </c>
      <c r="E25" s="52" t="s">
        <v>324</v>
      </c>
      <c r="F25" s="49">
        <f>184-15-25-7-12-15</f>
        <v>110</v>
      </c>
      <c r="G25" s="49" t="s">
        <v>62</v>
      </c>
      <c r="H25" s="58">
        <v>130.08320000000001</v>
      </c>
      <c r="I25" s="53">
        <f t="shared" si="1"/>
        <v>14309.152</v>
      </c>
    </row>
    <row r="26" spans="1:9" x14ac:dyDescent="0.25">
      <c r="A26" s="2">
        <v>18</v>
      </c>
      <c r="B26" s="3">
        <v>44748</v>
      </c>
      <c r="C26" s="3">
        <v>44748</v>
      </c>
      <c r="D26" s="5" t="s">
        <v>63</v>
      </c>
      <c r="E26" s="6" t="s">
        <v>365</v>
      </c>
      <c r="F26" s="2">
        <v>1132</v>
      </c>
      <c r="G26" s="2" t="s">
        <v>62</v>
      </c>
      <c r="H26" s="26">
        <v>14.75</v>
      </c>
      <c r="I26" s="4">
        <f t="shared" si="1"/>
        <v>16697</v>
      </c>
    </row>
    <row r="27" spans="1:9" s="16" customFormat="1" x14ac:dyDescent="0.25">
      <c r="A27" s="49">
        <v>19</v>
      </c>
      <c r="B27" s="50">
        <v>45230</v>
      </c>
      <c r="C27" s="50">
        <v>45230</v>
      </c>
      <c r="D27" s="51" t="s">
        <v>63</v>
      </c>
      <c r="E27" s="52" t="s">
        <v>325</v>
      </c>
      <c r="F27" s="49">
        <f>225-1</f>
        <v>224</v>
      </c>
      <c r="G27" s="49" t="s">
        <v>62</v>
      </c>
      <c r="H27" s="54">
        <v>20.532</v>
      </c>
      <c r="I27" s="53">
        <f t="shared" si="1"/>
        <v>4599.1679999999997</v>
      </c>
    </row>
    <row r="28" spans="1:9" s="16" customFormat="1" x14ac:dyDescent="0.25">
      <c r="A28" s="49">
        <v>67</v>
      </c>
      <c r="B28" s="50">
        <v>45457</v>
      </c>
      <c r="C28" s="50">
        <v>45457</v>
      </c>
      <c r="D28" s="51" t="s">
        <v>63</v>
      </c>
      <c r="E28" s="52" t="s">
        <v>273</v>
      </c>
      <c r="F28" s="49">
        <v>225</v>
      </c>
      <c r="G28" s="49" t="s">
        <v>12</v>
      </c>
      <c r="H28" s="58">
        <v>16.52</v>
      </c>
      <c r="I28" s="53">
        <f>+F28*H28</f>
        <v>3717</v>
      </c>
    </row>
    <row r="29" spans="1:9" s="16" customFormat="1" x14ac:dyDescent="0.25">
      <c r="A29" s="49">
        <v>68</v>
      </c>
      <c r="B29" s="50">
        <v>45457</v>
      </c>
      <c r="C29" s="50">
        <v>45457</v>
      </c>
      <c r="D29" s="51" t="s">
        <v>63</v>
      </c>
      <c r="E29" s="52" t="s">
        <v>274</v>
      </c>
      <c r="F29" s="49">
        <v>840</v>
      </c>
      <c r="G29" s="49" t="s">
        <v>12</v>
      </c>
      <c r="H29" s="58">
        <v>188.8</v>
      </c>
      <c r="I29" s="53">
        <f>+F29*H29</f>
        <v>158592</v>
      </c>
    </row>
    <row r="30" spans="1:9" x14ac:dyDescent="0.25">
      <c r="A30" s="2">
        <v>20</v>
      </c>
      <c r="B30" s="3">
        <v>43826</v>
      </c>
      <c r="C30" s="3">
        <v>43826</v>
      </c>
      <c r="D30" s="5" t="s">
        <v>64</v>
      </c>
      <c r="E30" s="6" t="s">
        <v>65</v>
      </c>
      <c r="F30" s="2">
        <v>184</v>
      </c>
      <c r="G30" s="2" t="s">
        <v>62</v>
      </c>
      <c r="H30" s="26">
        <v>11.21</v>
      </c>
      <c r="I30" s="4">
        <f t="shared" si="1"/>
        <v>2062.6400000000003</v>
      </c>
    </row>
    <row r="31" spans="1:9" x14ac:dyDescent="0.25">
      <c r="A31" s="2">
        <v>21</v>
      </c>
      <c r="B31" s="3">
        <v>43826</v>
      </c>
      <c r="C31" s="3">
        <v>43826</v>
      </c>
      <c r="D31" s="5" t="s">
        <v>66</v>
      </c>
      <c r="E31" s="6" t="s">
        <v>67</v>
      </c>
      <c r="F31" s="2">
        <v>12</v>
      </c>
      <c r="G31" s="2" t="s">
        <v>62</v>
      </c>
      <c r="H31" s="26">
        <v>31.329000000000001</v>
      </c>
      <c r="I31" s="4">
        <f t="shared" si="1"/>
        <v>375.94799999999998</v>
      </c>
    </row>
    <row r="32" spans="1:9" s="16" customFormat="1" x14ac:dyDescent="0.25">
      <c r="A32" s="49">
        <v>22</v>
      </c>
      <c r="B32" s="50">
        <v>45446</v>
      </c>
      <c r="C32" s="50">
        <v>45446</v>
      </c>
      <c r="D32" s="51" t="s">
        <v>68</v>
      </c>
      <c r="E32" s="52" t="s">
        <v>288</v>
      </c>
      <c r="F32" s="49">
        <v>250</v>
      </c>
      <c r="G32" s="49" t="s">
        <v>62</v>
      </c>
      <c r="H32" s="54">
        <v>55</v>
      </c>
      <c r="I32" s="53">
        <f t="shared" ref="I32" si="2">+F32*H32</f>
        <v>13750</v>
      </c>
    </row>
    <row r="33" spans="1:9" s="16" customFormat="1" x14ac:dyDescent="0.25">
      <c r="A33" s="49">
        <v>23</v>
      </c>
      <c r="B33" s="50">
        <v>44748</v>
      </c>
      <c r="C33" s="50">
        <v>44748</v>
      </c>
      <c r="D33" s="51" t="s">
        <v>68</v>
      </c>
      <c r="E33" s="52" t="s">
        <v>326</v>
      </c>
      <c r="F33" s="49">
        <f>156-2-4-14-6-16-5-43-24-12-29</f>
        <v>1</v>
      </c>
      <c r="G33" s="49" t="s">
        <v>62</v>
      </c>
      <c r="H33" s="54">
        <v>34.101999999999997</v>
      </c>
      <c r="I33" s="53">
        <f t="shared" si="1"/>
        <v>34.101999999999997</v>
      </c>
    </row>
    <row r="34" spans="1:9" x14ac:dyDescent="0.25">
      <c r="A34" s="2">
        <v>24</v>
      </c>
      <c r="B34" s="3">
        <v>45230</v>
      </c>
      <c r="C34" s="3">
        <v>45230</v>
      </c>
      <c r="D34" s="5" t="s">
        <v>68</v>
      </c>
      <c r="E34" s="6" t="s">
        <v>69</v>
      </c>
      <c r="F34" s="2">
        <v>25</v>
      </c>
      <c r="G34" s="2" t="s">
        <v>62</v>
      </c>
      <c r="H34" s="26">
        <v>101.952</v>
      </c>
      <c r="I34" s="4">
        <f t="shared" si="1"/>
        <v>2548.8000000000002</v>
      </c>
    </row>
    <row r="35" spans="1:9" x14ac:dyDescent="0.25">
      <c r="A35" s="2">
        <v>25</v>
      </c>
      <c r="B35" s="3">
        <v>43826</v>
      </c>
      <c r="C35" s="3">
        <v>43826</v>
      </c>
      <c r="D35" s="5" t="s">
        <v>70</v>
      </c>
      <c r="E35" s="6" t="s">
        <v>71</v>
      </c>
      <c r="F35" s="2">
        <v>34</v>
      </c>
      <c r="G35" s="2" t="s">
        <v>62</v>
      </c>
      <c r="H35" s="26">
        <v>277.3</v>
      </c>
      <c r="I35" s="4">
        <f t="shared" si="1"/>
        <v>9428.2000000000007</v>
      </c>
    </row>
    <row r="36" spans="1:9" s="16" customFormat="1" x14ac:dyDescent="0.25">
      <c r="A36" s="49">
        <v>26</v>
      </c>
      <c r="B36" s="50">
        <v>44166</v>
      </c>
      <c r="C36" s="50">
        <v>44166</v>
      </c>
      <c r="D36" s="51" t="s">
        <v>72</v>
      </c>
      <c r="E36" s="52" t="s">
        <v>73</v>
      </c>
      <c r="F36" s="49">
        <f>250-1-2-9-3-5-8-2-2-9-2-5-10-10-5-25-10-9-4-6-1-23-3-5</f>
        <v>91</v>
      </c>
      <c r="G36" s="49" t="s">
        <v>62</v>
      </c>
      <c r="H36" s="54">
        <v>141.6</v>
      </c>
      <c r="I36" s="53">
        <f t="shared" si="1"/>
        <v>12885.6</v>
      </c>
    </row>
    <row r="37" spans="1:9" s="16" customFormat="1" x14ac:dyDescent="0.25">
      <c r="A37" s="49">
        <v>27</v>
      </c>
      <c r="B37" s="50">
        <v>44748</v>
      </c>
      <c r="C37" s="50">
        <v>44748</v>
      </c>
      <c r="D37" s="51" t="s">
        <v>72</v>
      </c>
      <c r="E37" s="52" t="s">
        <v>327</v>
      </c>
      <c r="F37" s="49">
        <f>250-3</f>
        <v>247</v>
      </c>
      <c r="G37" s="49" t="s">
        <v>62</v>
      </c>
      <c r="H37" s="54">
        <v>160.36199999999999</v>
      </c>
      <c r="I37" s="53">
        <f t="shared" si="1"/>
        <v>39609.413999999997</v>
      </c>
    </row>
    <row r="38" spans="1:9" s="16" customFormat="1" x14ac:dyDescent="0.25">
      <c r="A38" s="49">
        <v>28</v>
      </c>
      <c r="B38" s="50">
        <v>45230</v>
      </c>
      <c r="C38" s="50">
        <v>45230</v>
      </c>
      <c r="D38" s="51" t="s">
        <v>72</v>
      </c>
      <c r="E38" s="52" t="s">
        <v>331</v>
      </c>
      <c r="F38" s="49">
        <v>250</v>
      </c>
      <c r="G38" s="49" t="s">
        <v>62</v>
      </c>
      <c r="H38" s="54">
        <v>168.50399999999999</v>
      </c>
      <c r="I38" s="53">
        <f t="shared" si="1"/>
        <v>42126</v>
      </c>
    </row>
    <row r="39" spans="1:9" x14ac:dyDescent="0.25">
      <c r="A39" s="2">
        <v>29</v>
      </c>
      <c r="B39" s="3">
        <v>43685</v>
      </c>
      <c r="C39" s="3">
        <v>43685</v>
      </c>
      <c r="D39" s="5" t="s">
        <v>74</v>
      </c>
      <c r="E39" s="6" t="s">
        <v>330</v>
      </c>
      <c r="F39" s="2">
        <v>9</v>
      </c>
      <c r="G39" s="2" t="s">
        <v>12</v>
      </c>
      <c r="H39" s="26">
        <v>259.60000000000002</v>
      </c>
      <c r="I39" s="4">
        <f t="shared" si="1"/>
        <v>2336.4</v>
      </c>
    </row>
    <row r="40" spans="1:9" x14ac:dyDescent="0.25">
      <c r="A40" s="2">
        <v>31</v>
      </c>
      <c r="B40" s="3">
        <v>45230</v>
      </c>
      <c r="C40" s="3">
        <v>45230</v>
      </c>
      <c r="D40" s="5" t="s">
        <v>75</v>
      </c>
      <c r="E40" s="6" t="s">
        <v>328</v>
      </c>
      <c r="F40" s="2">
        <v>334</v>
      </c>
      <c r="G40" s="2" t="s">
        <v>62</v>
      </c>
      <c r="H40" s="7">
        <v>490.29</v>
      </c>
      <c r="I40" s="4">
        <f t="shared" si="1"/>
        <v>163756.86000000002</v>
      </c>
    </row>
    <row r="41" spans="1:9" x14ac:dyDescent="0.25">
      <c r="A41" s="2">
        <v>33</v>
      </c>
      <c r="B41" s="3">
        <v>45230</v>
      </c>
      <c r="C41" s="3">
        <v>45230</v>
      </c>
      <c r="D41" s="5" t="s">
        <v>76</v>
      </c>
      <c r="E41" s="6" t="s">
        <v>77</v>
      </c>
      <c r="F41" s="2">
        <v>210</v>
      </c>
      <c r="G41" s="2" t="s">
        <v>62</v>
      </c>
      <c r="H41" s="7">
        <v>706.23</v>
      </c>
      <c r="I41" s="4">
        <f t="shared" si="1"/>
        <v>148308.30000000002</v>
      </c>
    </row>
    <row r="42" spans="1:9" s="16" customFormat="1" x14ac:dyDescent="0.25">
      <c r="A42" s="49">
        <v>34</v>
      </c>
      <c r="B42" s="50">
        <v>45230</v>
      </c>
      <c r="C42" s="50">
        <v>45230</v>
      </c>
      <c r="D42" s="51" t="s">
        <v>76</v>
      </c>
      <c r="E42" s="52" t="s">
        <v>329</v>
      </c>
      <c r="F42" s="49">
        <v>50</v>
      </c>
      <c r="G42" s="49" t="s">
        <v>62</v>
      </c>
      <c r="H42" s="58">
        <v>685.49739999999997</v>
      </c>
      <c r="I42" s="53">
        <f t="shared" si="1"/>
        <v>34274.869999999995</v>
      </c>
    </row>
    <row r="43" spans="1:9" x14ac:dyDescent="0.25">
      <c r="A43" s="2">
        <v>35</v>
      </c>
      <c r="B43" s="3">
        <v>44897</v>
      </c>
      <c r="C43" s="3">
        <v>44897</v>
      </c>
      <c r="D43" s="5" t="s">
        <v>78</v>
      </c>
      <c r="E43" s="6" t="s">
        <v>368</v>
      </c>
      <c r="F43" s="2">
        <v>9060</v>
      </c>
      <c r="G43" s="2" t="s">
        <v>12</v>
      </c>
      <c r="H43" s="7">
        <v>156.70400000000001</v>
      </c>
      <c r="I43" s="4">
        <f t="shared" si="1"/>
        <v>1419738.24</v>
      </c>
    </row>
    <row r="44" spans="1:9" s="1" customFormat="1" x14ac:dyDescent="0.25">
      <c r="A44" s="2">
        <v>37</v>
      </c>
      <c r="B44" s="3">
        <v>45230</v>
      </c>
      <c r="C44" s="3">
        <v>45230</v>
      </c>
      <c r="D44" s="5" t="s">
        <v>79</v>
      </c>
      <c r="E44" s="6" t="s">
        <v>80</v>
      </c>
      <c r="F44" s="59">
        <v>125</v>
      </c>
      <c r="G44" s="59" t="s">
        <v>62</v>
      </c>
      <c r="H44" s="60">
        <v>267.86</v>
      </c>
      <c r="I44" s="4">
        <f t="shared" si="1"/>
        <v>33482.5</v>
      </c>
    </row>
    <row r="45" spans="1:9" x14ac:dyDescent="0.25">
      <c r="A45" s="2">
        <v>38</v>
      </c>
      <c r="B45" s="3">
        <v>45230</v>
      </c>
      <c r="C45" s="3">
        <v>45230</v>
      </c>
      <c r="D45" s="5" t="s">
        <v>81</v>
      </c>
      <c r="E45" s="61" t="s">
        <v>82</v>
      </c>
      <c r="F45" s="59">
        <v>432</v>
      </c>
      <c r="G45" s="59" t="s">
        <v>62</v>
      </c>
      <c r="H45" s="60">
        <v>65.489999999999995</v>
      </c>
      <c r="I45" s="62">
        <f t="shared" si="1"/>
        <v>28291.679999999997</v>
      </c>
    </row>
    <row r="46" spans="1:9" x14ac:dyDescent="0.25">
      <c r="A46" s="2">
        <v>39</v>
      </c>
      <c r="B46" s="3">
        <v>45230</v>
      </c>
      <c r="C46" s="3">
        <v>45230</v>
      </c>
      <c r="D46" s="5" t="s">
        <v>83</v>
      </c>
      <c r="E46" s="6" t="s">
        <v>84</v>
      </c>
      <c r="F46" s="2">
        <v>1980</v>
      </c>
      <c r="G46" s="2" t="s">
        <v>12</v>
      </c>
      <c r="H46" s="26">
        <v>4.7708333300000003</v>
      </c>
      <c r="I46" s="4">
        <f>+F46*H46</f>
        <v>9446.2499934000007</v>
      </c>
    </row>
    <row r="47" spans="1:9" x14ac:dyDescent="0.25">
      <c r="A47" s="2">
        <v>40</v>
      </c>
      <c r="B47" s="3">
        <v>45230</v>
      </c>
      <c r="C47" s="3">
        <v>45230</v>
      </c>
      <c r="D47" s="5" t="s">
        <v>85</v>
      </c>
      <c r="E47" s="6" t="s">
        <v>86</v>
      </c>
      <c r="F47" s="2">
        <v>53</v>
      </c>
      <c r="G47" s="2" t="s">
        <v>12</v>
      </c>
      <c r="H47" s="26">
        <v>69.295500000000004</v>
      </c>
      <c r="I47" s="4">
        <f t="shared" si="1"/>
        <v>3672.6615000000002</v>
      </c>
    </row>
    <row r="48" spans="1:9" x14ac:dyDescent="0.25">
      <c r="A48" s="2">
        <v>41</v>
      </c>
      <c r="B48" s="3">
        <v>44166</v>
      </c>
      <c r="C48" s="3">
        <v>44166</v>
      </c>
      <c r="D48" s="5" t="s">
        <v>87</v>
      </c>
      <c r="E48" s="6" t="s">
        <v>88</v>
      </c>
      <c r="F48" s="2">
        <v>2148</v>
      </c>
      <c r="G48" s="2" t="s">
        <v>12</v>
      </c>
      <c r="H48" s="7">
        <v>78.666666000000006</v>
      </c>
      <c r="I48" s="4">
        <f t="shared" si="1"/>
        <v>168975.99856800001</v>
      </c>
    </row>
    <row r="49" spans="1:12" x14ac:dyDescent="0.25">
      <c r="A49" s="2"/>
      <c r="B49" s="3"/>
      <c r="C49" s="3"/>
      <c r="D49" s="5" t="s">
        <v>379</v>
      </c>
      <c r="E49" s="6" t="s">
        <v>367</v>
      </c>
      <c r="F49" s="2">
        <v>1680</v>
      </c>
      <c r="G49" s="2" t="s">
        <v>12</v>
      </c>
      <c r="H49" s="26"/>
      <c r="I49" s="4"/>
    </row>
    <row r="50" spans="1:12" s="16" customFormat="1" x14ac:dyDescent="0.25">
      <c r="A50" s="49">
        <v>42</v>
      </c>
      <c r="B50" s="50">
        <v>45230</v>
      </c>
      <c r="C50" s="50">
        <v>45230</v>
      </c>
      <c r="D50" s="51" t="s">
        <v>89</v>
      </c>
      <c r="E50" s="52" t="s">
        <v>90</v>
      </c>
      <c r="F50" s="49">
        <f>350-75-60-4-90-65-1</f>
        <v>55</v>
      </c>
      <c r="G50" s="49" t="s">
        <v>12</v>
      </c>
      <c r="H50" s="54">
        <v>30.054600000000001</v>
      </c>
      <c r="I50" s="53">
        <f t="shared" si="1"/>
        <v>1653.0029999999999</v>
      </c>
    </row>
    <row r="51" spans="1:12" s="16" customFormat="1" x14ac:dyDescent="0.25">
      <c r="A51" s="49">
        <v>43</v>
      </c>
      <c r="B51" s="50">
        <v>44518</v>
      </c>
      <c r="C51" s="50">
        <v>44518</v>
      </c>
      <c r="D51" s="51" t="s">
        <v>91</v>
      </c>
      <c r="E51" s="52" t="s">
        <v>92</v>
      </c>
      <c r="F51" s="49">
        <f>12-1-2-1-2-1-1-1</f>
        <v>3</v>
      </c>
      <c r="G51" s="49" t="s">
        <v>12</v>
      </c>
      <c r="H51" s="54">
        <v>1172.625</v>
      </c>
      <c r="I51" s="53">
        <f>H51*F51</f>
        <v>3517.875</v>
      </c>
      <c r="L51" s="16" t="s">
        <v>239</v>
      </c>
    </row>
    <row r="52" spans="1:12" s="16" customFormat="1" x14ac:dyDescent="0.25">
      <c r="A52" s="49">
        <v>44</v>
      </c>
      <c r="B52" s="50">
        <v>43329</v>
      </c>
      <c r="C52" s="50">
        <v>43329</v>
      </c>
      <c r="D52" s="51" t="s">
        <v>91</v>
      </c>
      <c r="E52" s="52" t="s">
        <v>93</v>
      </c>
      <c r="F52" s="49">
        <f>36-1-2</f>
        <v>33</v>
      </c>
      <c r="G52" s="49" t="s">
        <v>94</v>
      </c>
      <c r="H52" s="58">
        <v>283.91000000000003</v>
      </c>
      <c r="I52" s="53">
        <f t="shared" ref="I52:I104" si="3">+F52*H52</f>
        <v>9369.0300000000007</v>
      </c>
    </row>
    <row r="53" spans="1:12" s="16" customFormat="1" x14ac:dyDescent="0.25">
      <c r="A53" s="49">
        <v>45</v>
      </c>
      <c r="B53" s="50">
        <v>45457</v>
      </c>
      <c r="C53" s="50">
        <v>45457</v>
      </c>
      <c r="D53" s="51" t="s">
        <v>136</v>
      </c>
      <c r="E53" s="52" t="s">
        <v>258</v>
      </c>
      <c r="F53" s="49">
        <v>90</v>
      </c>
      <c r="G53" s="49" t="s">
        <v>12</v>
      </c>
      <c r="H53" s="58">
        <v>63.72</v>
      </c>
      <c r="I53" s="53">
        <f t="shared" si="3"/>
        <v>5734.8</v>
      </c>
    </row>
    <row r="54" spans="1:12" x14ac:dyDescent="0.25">
      <c r="A54" s="2">
        <v>46</v>
      </c>
      <c r="B54" s="3">
        <v>45457</v>
      </c>
      <c r="C54" s="3">
        <v>45457</v>
      </c>
      <c r="D54" s="5" t="s">
        <v>290</v>
      </c>
      <c r="E54" s="6" t="s">
        <v>259</v>
      </c>
      <c r="F54" s="2">
        <v>189</v>
      </c>
      <c r="G54" s="2" t="s">
        <v>12</v>
      </c>
      <c r="H54" s="7">
        <v>96.76</v>
      </c>
      <c r="I54" s="4">
        <f t="shared" si="3"/>
        <v>18287.64</v>
      </c>
    </row>
    <row r="55" spans="1:12" s="16" customFormat="1" x14ac:dyDescent="0.25">
      <c r="A55" s="49">
        <v>47</v>
      </c>
      <c r="B55" s="50">
        <v>45457</v>
      </c>
      <c r="C55" s="50">
        <v>45457</v>
      </c>
      <c r="D55" s="51" t="s">
        <v>291</v>
      </c>
      <c r="E55" s="52" t="s">
        <v>260</v>
      </c>
      <c r="F55" s="49">
        <v>200</v>
      </c>
      <c r="G55" s="49" t="s">
        <v>12</v>
      </c>
      <c r="H55" s="58">
        <v>28.32</v>
      </c>
      <c r="I55" s="53">
        <f t="shared" si="3"/>
        <v>5664</v>
      </c>
    </row>
    <row r="56" spans="1:12" s="16" customFormat="1" x14ac:dyDescent="0.25">
      <c r="A56" s="49">
        <v>48</v>
      </c>
      <c r="B56" s="50">
        <v>45457</v>
      </c>
      <c r="C56" s="50">
        <v>45457</v>
      </c>
      <c r="D56" s="51" t="s">
        <v>292</v>
      </c>
      <c r="E56" s="52" t="s">
        <v>261</v>
      </c>
      <c r="F56" s="49">
        <v>200</v>
      </c>
      <c r="G56" s="49" t="s">
        <v>12</v>
      </c>
      <c r="H56" s="58">
        <v>18.88</v>
      </c>
      <c r="I56" s="53">
        <f t="shared" si="3"/>
        <v>3776</v>
      </c>
    </row>
    <row r="57" spans="1:12" s="16" customFormat="1" x14ac:dyDescent="0.25">
      <c r="A57" s="49">
        <v>50</v>
      </c>
      <c r="B57" s="50">
        <v>45457</v>
      </c>
      <c r="C57" s="50">
        <v>45457</v>
      </c>
      <c r="D57" s="51" t="s">
        <v>294</v>
      </c>
      <c r="E57" s="52" t="s">
        <v>263</v>
      </c>
      <c r="F57" s="49">
        <v>100</v>
      </c>
      <c r="G57" s="49" t="s">
        <v>12</v>
      </c>
      <c r="H57" s="58">
        <v>40.119999999999997</v>
      </c>
      <c r="I57" s="53">
        <f t="shared" si="3"/>
        <v>4011.9999999999995</v>
      </c>
    </row>
    <row r="58" spans="1:12" x14ac:dyDescent="0.25">
      <c r="A58" s="2">
        <v>52</v>
      </c>
      <c r="B58" s="3">
        <v>45457</v>
      </c>
      <c r="C58" s="3">
        <v>45457</v>
      </c>
      <c r="D58" s="5" t="s">
        <v>296</v>
      </c>
      <c r="E58" s="6" t="s">
        <v>264</v>
      </c>
      <c r="F58" s="2">
        <v>95</v>
      </c>
      <c r="G58" s="2" t="s">
        <v>12</v>
      </c>
      <c r="H58" s="7">
        <v>142.19</v>
      </c>
      <c r="I58" s="4">
        <f t="shared" si="3"/>
        <v>13508.05</v>
      </c>
    </row>
    <row r="59" spans="1:12" s="16" customFormat="1" x14ac:dyDescent="0.25">
      <c r="A59" s="49">
        <v>53</v>
      </c>
      <c r="B59" s="50">
        <v>45457</v>
      </c>
      <c r="C59" s="50">
        <v>45457</v>
      </c>
      <c r="D59" s="51" t="s">
        <v>297</v>
      </c>
      <c r="E59" s="52" t="s">
        <v>265</v>
      </c>
      <c r="F59" s="49">
        <v>300</v>
      </c>
      <c r="G59" s="49" t="s">
        <v>12</v>
      </c>
      <c r="H59" s="58">
        <v>53.5</v>
      </c>
      <c r="I59" s="53">
        <f t="shared" si="3"/>
        <v>16050</v>
      </c>
    </row>
    <row r="60" spans="1:12" s="16" customFormat="1" x14ac:dyDescent="0.25">
      <c r="A60" s="49">
        <v>54</v>
      </c>
      <c r="B60" s="50">
        <v>45457</v>
      </c>
      <c r="C60" s="50">
        <v>45457</v>
      </c>
      <c r="D60" s="51" t="s">
        <v>298</v>
      </c>
      <c r="E60" s="52" t="s">
        <v>266</v>
      </c>
      <c r="F60" s="49">
        <v>100</v>
      </c>
      <c r="G60" s="49" t="s">
        <v>12</v>
      </c>
      <c r="H60" s="58">
        <v>53.5</v>
      </c>
      <c r="I60" s="53">
        <f t="shared" si="3"/>
        <v>5350</v>
      </c>
    </row>
    <row r="61" spans="1:12" x14ac:dyDescent="0.25">
      <c r="A61" s="2">
        <v>55</v>
      </c>
      <c r="B61" s="3">
        <v>45457</v>
      </c>
      <c r="C61" s="3">
        <v>45457</v>
      </c>
      <c r="D61" s="5" t="s">
        <v>105</v>
      </c>
      <c r="E61" s="6" t="s">
        <v>267</v>
      </c>
      <c r="F61" s="2">
        <v>88</v>
      </c>
      <c r="G61" s="2" t="s">
        <v>12</v>
      </c>
      <c r="H61" s="7">
        <v>69.03</v>
      </c>
      <c r="I61" s="4">
        <f t="shared" si="3"/>
        <v>6074.64</v>
      </c>
    </row>
    <row r="62" spans="1:12" s="16" customFormat="1" x14ac:dyDescent="0.25">
      <c r="A62" s="49">
        <v>56</v>
      </c>
      <c r="B62" s="50">
        <v>45457</v>
      </c>
      <c r="C62" s="50">
        <v>45457</v>
      </c>
      <c r="D62" s="51" t="s">
        <v>107</v>
      </c>
      <c r="E62" s="52" t="s">
        <v>268</v>
      </c>
      <c r="F62" s="49">
        <v>200</v>
      </c>
      <c r="G62" s="49" t="s">
        <v>12</v>
      </c>
      <c r="H62" s="58">
        <v>108.678</v>
      </c>
      <c r="I62" s="53">
        <f t="shared" si="3"/>
        <v>21735.599999999999</v>
      </c>
    </row>
    <row r="63" spans="1:12" s="16" customFormat="1" x14ac:dyDescent="0.25">
      <c r="A63" s="49">
        <v>57</v>
      </c>
      <c r="B63" s="50">
        <v>45464</v>
      </c>
      <c r="C63" s="50">
        <v>45464</v>
      </c>
      <c r="D63" s="51" t="s">
        <v>109</v>
      </c>
      <c r="E63" s="52" t="s">
        <v>283</v>
      </c>
      <c r="F63" s="49">
        <v>150</v>
      </c>
      <c r="G63" s="49" t="s">
        <v>12</v>
      </c>
      <c r="H63" s="58">
        <v>478.49</v>
      </c>
      <c r="I63" s="53">
        <f t="shared" si="3"/>
        <v>71773.5</v>
      </c>
    </row>
    <row r="64" spans="1:12" x14ac:dyDescent="0.25">
      <c r="A64" s="2">
        <v>58</v>
      </c>
      <c r="B64" s="3">
        <v>45464</v>
      </c>
      <c r="C64" s="3">
        <v>45464</v>
      </c>
      <c r="D64" s="5" t="s">
        <v>299</v>
      </c>
      <c r="E64" s="6" t="s">
        <v>284</v>
      </c>
      <c r="F64" s="2">
        <v>95</v>
      </c>
      <c r="G64" s="2" t="s">
        <v>12</v>
      </c>
      <c r="H64" s="7">
        <v>2348.1999999999998</v>
      </c>
      <c r="I64" s="4">
        <f t="shared" si="3"/>
        <v>223078.99999999997</v>
      </c>
    </row>
    <row r="65" spans="1:9" x14ac:dyDescent="0.25">
      <c r="A65" s="2">
        <v>59</v>
      </c>
      <c r="B65" s="3">
        <v>45464</v>
      </c>
      <c r="C65" s="3">
        <v>45464</v>
      </c>
      <c r="D65" s="5" t="s">
        <v>113</v>
      </c>
      <c r="E65" s="6" t="s">
        <v>285</v>
      </c>
      <c r="F65" s="2">
        <v>63</v>
      </c>
      <c r="G65" s="2" t="s">
        <v>12</v>
      </c>
      <c r="H65" s="7">
        <v>2843.8</v>
      </c>
      <c r="I65" s="4">
        <f t="shared" si="3"/>
        <v>179159.40000000002</v>
      </c>
    </row>
    <row r="66" spans="1:9" s="16" customFormat="1" x14ac:dyDescent="0.25">
      <c r="A66" s="49">
        <v>60</v>
      </c>
      <c r="B66" s="50">
        <v>45464</v>
      </c>
      <c r="C66" s="50">
        <v>45464</v>
      </c>
      <c r="D66" s="51" t="s">
        <v>117</v>
      </c>
      <c r="E66" s="52" t="s">
        <v>269</v>
      </c>
      <c r="F66" s="49">
        <v>58</v>
      </c>
      <c r="G66" s="49" t="s">
        <v>12</v>
      </c>
      <c r="H66" s="58">
        <v>163.43</v>
      </c>
      <c r="I66" s="53">
        <f t="shared" si="3"/>
        <v>9478.94</v>
      </c>
    </row>
    <row r="67" spans="1:9" s="16" customFormat="1" x14ac:dyDescent="0.25">
      <c r="A67" s="49">
        <v>63</v>
      </c>
      <c r="B67" s="50">
        <v>45457</v>
      </c>
      <c r="C67" s="50">
        <v>45457</v>
      </c>
      <c r="D67" s="51" t="s">
        <v>125</v>
      </c>
      <c r="E67" s="52" t="s">
        <v>270</v>
      </c>
      <c r="F67" s="49">
        <v>100</v>
      </c>
      <c r="G67" s="49" t="s">
        <v>12</v>
      </c>
      <c r="H67" s="58">
        <v>411.23</v>
      </c>
      <c r="I67" s="53">
        <f t="shared" si="3"/>
        <v>41123</v>
      </c>
    </row>
    <row r="68" spans="1:9" s="16" customFormat="1" x14ac:dyDescent="0.25">
      <c r="A68" s="49">
        <v>64</v>
      </c>
      <c r="B68" s="50">
        <v>45457</v>
      </c>
      <c r="C68" s="50">
        <v>45457</v>
      </c>
      <c r="D68" s="51" t="s">
        <v>302</v>
      </c>
      <c r="E68" s="52" t="s">
        <v>271</v>
      </c>
      <c r="F68" s="49">
        <v>75</v>
      </c>
      <c r="G68" s="49" t="s">
        <v>12</v>
      </c>
      <c r="H68" s="58">
        <v>644.16200000000003</v>
      </c>
      <c r="I68" s="53">
        <f t="shared" si="3"/>
        <v>48312.15</v>
      </c>
    </row>
    <row r="69" spans="1:9" s="16" customFormat="1" x14ac:dyDescent="0.25">
      <c r="A69" s="49">
        <v>65</v>
      </c>
      <c r="B69" s="50">
        <v>45457</v>
      </c>
      <c r="C69" s="50">
        <v>45457</v>
      </c>
      <c r="D69" s="51" t="s">
        <v>129</v>
      </c>
      <c r="E69" s="52" t="s">
        <v>272</v>
      </c>
      <c r="F69" s="49">
        <v>100</v>
      </c>
      <c r="G69" s="49" t="s">
        <v>12</v>
      </c>
      <c r="H69" s="58">
        <v>316.00400000000002</v>
      </c>
      <c r="I69" s="53">
        <f t="shared" si="3"/>
        <v>31600.400000000001</v>
      </c>
    </row>
    <row r="70" spans="1:9" s="16" customFormat="1" x14ac:dyDescent="0.25">
      <c r="A70" s="49">
        <v>69</v>
      </c>
      <c r="B70" s="50">
        <v>45457</v>
      </c>
      <c r="C70" s="50">
        <v>45457</v>
      </c>
      <c r="D70" s="51" t="s">
        <v>136</v>
      </c>
      <c r="E70" s="52" t="s">
        <v>275</v>
      </c>
      <c r="F70" s="49">
        <v>500</v>
      </c>
      <c r="G70" s="49" t="s">
        <v>12</v>
      </c>
      <c r="H70" s="58">
        <v>67.260000000000005</v>
      </c>
      <c r="I70" s="53">
        <f t="shared" si="3"/>
        <v>33630</v>
      </c>
    </row>
    <row r="71" spans="1:9" s="16" customFormat="1" x14ac:dyDescent="0.25">
      <c r="A71" s="49">
        <v>70</v>
      </c>
      <c r="B71" s="50">
        <v>45457</v>
      </c>
      <c r="C71" s="50">
        <v>45457</v>
      </c>
      <c r="D71" s="51" t="s">
        <v>290</v>
      </c>
      <c r="E71" s="52" t="s">
        <v>276</v>
      </c>
      <c r="F71" s="49">
        <v>60</v>
      </c>
      <c r="G71" s="49" t="s">
        <v>12</v>
      </c>
      <c r="H71" s="58">
        <v>318.60000000000002</v>
      </c>
      <c r="I71" s="53">
        <f t="shared" si="3"/>
        <v>19116</v>
      </c>
    </row>
    <row r="72" spans="1:9" x14ac:dyDescent="0.25">
      <c r="A72" s="2">
        <v>71</v>
      </c>
      <c r="B72" s="3">
        <v>45457</v>
      </c>
      <c r="C72" s="3">
        <v>45457</v>
      </c>
      <c r="D72" s="5" t="s">
        <v>291</v>
      </c>
      <c r="E72" s="6" t="s">
        <v>277</v>
      </c>
      <c r="F72" s="2">
        <v>76</v>
      </c>
      <c r="G72" s="2" t="s">
        <v>12</v>
      </c>
      <c r="H72" s="7">
        <v>378.19</v>
      </c>
      <c r="I72" s="4">
        <f t="shared" si="3"/>
        <v>28742.44</v>
      </c>
    </row>
    <row r="73" spans="1:9" x14ac:dyDescent="0.25">
      <c r="A73" s="2">
        <v>72</v>
      </c>
      <c r="B73" s="3">
        <v>45457</v>
      </c>
      <c r="C73" s="3">
        <v>45457</v>
      </c>
      <c r="D73" s="5" t="s">
        <v>292</v>
      </c>
      <c r="E73" s="6" t="s">
        <v>278</v>
      </c>
      <c r="F73" s="2">
        <v>66</v>
      </c>
      <c r="G73" s="2" t="s">
        <v>12</v>
      </c>
      <c r="H73" s="7">
        <v>318.60000000000002</v>
      </c>
      <c r="I73" s="4">
        <f t="shared" si="3"/>
        <v>21027.600000000002</v>
      </c>
    </row>
    <row r="74" spans="1:9" x14ac:dyDescent="0.25">
      <c r="A74" s="2">
        <v>73</v>
      </c>
      <c r="B74" s="3">
        <v>45457</v>
      </c>
      <c r="C74" s="3">
        <v>45457</v>
      </c>
      <c r="D74" s="5" t="s">
        <v>293</v>
      </c>
      <c r="E74" s="6" t="s">
        <v>279</v>
      </c>
      <c r="F74" s="2">
        <v>33</v>
      </c>
      <c r="G74" s="2" t="s">
        <v>12</v>
      </c>
      <c r="H74" s="7">
        <v>690.89</v>
      </c>
      <c r="I74" s="4">
        <f t="shared" si="3"/>
        <v>22799.37</v>
      </c>
    </row>
    <row r="75" spans="1:9" x14ac:dyDescent="0.25">
      <c r="A75" s="2"/>
      <c r="B75" s="3"/>
      <c r="C75" s="3"/>
      <c r="D75" s="5" t="s">
        <v>294</v>
      </c>
      <c r="E75" s="6" t="s">
        <v>366</v>
      </c>
      <c r="F75" s="2">
        <v>38</v>
      </c>
      <c r="G75" s="2" t="s">
        <v>12</v>
      </c>
      <c r="H75" s="7"/>
      <c r="I75" s="4"/>
    </row>
    <row r="76" spans="1:9" x14ac:dyDescent="0.25">
      <c r="A76" s="2">
        <v>76</v>
      </c>
      <c r="B76" s="3">
        <v>45457</v>
      </c>
      <c r="C76" s="3">
        <v>45457</v>
      </c>
      <c r="D76" s="5" t="s">
        <v>296</v>
      </c>
      <c r="E76" s="6" t="s">
        <v>280</v>
      </c>
      <c r="F76" s="2">
        <v>1980</v>
      </c>
      <c r="G76" s="2" t="s">
        <v>12</v>
      </c>
      <c r="H76" s="7">
        <v>407.69</v>
      </c>
      <c r="I76" s="4">
        <f t="shared" si="3"/>
        <v>807226.2</v>
      </c>
    </row>
    <row r="77" spans="1:9" x14ac:dyDescent="0.25">
      <c r="A77" s="2">
        <v>77</v>
      </c>
      <c r="B77" s="3">
        <v>45457</v>
      </c>
      <c r="C77" s="3">
        <v>45457</v>
      </c>
      <c r="D77" s="5" t="s">
        <v>297</v>
      </c>
      <c r="E77" s="6" t="s">
        <v>281</v>
      </c>
      <c r="F77" s="2">
        <v>2640</v>
      </c>
      <c r="G77" s="2" t="s">
        <v>12</v>
      </c>
      <c r="H77" s="7">
        <v>462.56</v>
      </c>
      <c r="I77" s="4">
        <f t="shared" si="3"/>
        <v>1221158.3999999999</v>
      </c>
    </row>
    <row r="78" spans="1:9" x14ac:dyDescent="0.25">
      <c r="A78" s="2">
        <v>78</v>
      </c>
      <c r="B78" s="3">
        <v>45457</v>
      </c>
      <c r="C78" s="3">
        <v>45457</v>
      </c>
      <c r="D78" s="5" t="s">
        <v>298</v>
      </c>
      <c r="E78" s="6" t="s">
        <v>282</v>
      </c>
      <c r="F78" s="2">
        <v>1087</v>
      </c>
      <c r="G78" s="2" t="s">
        <v>12</v>
      </c>
      <c r="H78" s="7">
        <v>649.11800000000005</v>
      </c>
      <c r="I78" s="4">
        <f t="shared" si="3"/>
        <v>705591.26600000006</v>
      </c>
    </row>
    <row r="79" spans="1:9" s="16" customFormat="1" x14ac:dyDescent="0.25">
      <c r="A79" s="49">
        <v>79</v>
      </c>
      <c r="B79" s="50">
        <v>45014</v>
      </c>
      <c r="C79" s="50">
        <v>45014</v>
      </c>
      <c r="D79" s="51" t="s">
        <v>95</v>
      </c>
      <c r="E79" s="52" t="s">
        <v>96</v>
      </c>
      <c r="F79" s="49">
        <f>5000-365-308-190-39-213-262-322-318-125-260-46-144-326-305-907</f>
        <v>870</v>
      </c>
      <c r="G79" s="49" t="s">
        <v>94</v>
      </c>
      <c r="H79" s="58">
        <v>299.36599999999999</v>
      </c>
      <c r="I79" s="53">
        <f t="shared" si="3"/>
        <v>260448.41999999998</v>
      </c>
    </row>
    <row r="80" spans="1:9" x14ac:dyDescent="0.25">
      <c r="A80" s="2"/>
      <c r="B80" s="3">
        <v>45544</v>
      </c>
      <c r="C80" s="3">
        <v>45544</v>
      </c>
      <c r="D80" s="5" t="s">
        <v>95</v>
      </c>
      <c r="E80" s="6" t="s">
        <v>96</v>
      </c>
      <c r="F80" s="2">
        <v>415</v>
      </c>
      <c r="G80" s="2" t="s">
        <v>62</v>
      </c>
      <c r="H80" s="7">
        <v>2532</v>
      </c>
      <c r="I80" s="4">
        <f t="shared" si="3"/>
        <v>1050780</v>
      </c>
    </row>
    <row r="81" spans="1:9" s="16" customFormat="1" x14ac:dyDescent="0.25">
      <c r="A81" s="49">
        <v>80</v>
      </c>
      <c r="B81" s="50">
        <v>44761</v>
      </c>
      <c r="C81" s="50">
        <v>44761</v>
      </c>
      <c r="D81" s="51" t="s">
        <v>97</v>
      </c>
      <c r="E81" s="52" t="s">
        <v>98</v>
      </c>
      <c r="F81" s="49">
        <f>1100-20-32-53-51-34</f>
        <v>910</v>
      </c>
      <c r="G81" s="49" t="s">
        <v>94</v>
      </c>
      <c r="H81" s="58">
        <v>402.99360000000001</v>
      </c>
      <c r="I81" s="53">
        <f t="shared" si="3"/>
        <v>366724.17600000004</v>
      </c>
    </row>
    <row r="82" spans="1:9" x14ac:dyDescent="0.25">
      <c r="A82" s="2"/>
      <c r="B82" s="3">
        <v>45544</v>
      </c>
      <c r="C82" s="3">
        <v>45544</v>
      </c>
      <c r="D82" s="5" t="s">
        <v>97</v>
      </c>
      <c r="E82" s="6" t="s">
        <v>98</v>
      </c>
      <c r="F82" s="2">
        <v>100</v>
      </c>
      <c r="G82" s="2" t="s">
        <v>62</v>
      </c>
      <c r="H82" s="26">
        <v>3210</v>
      </c>
      <c r="I82" s="4">
        <f t="shared" si="3"/>
        <v>321000</v>
      </c>
    </row>
    <row r="83" spans="1:9" x14ac:dyDescent="0.25">
      <c r="A83" s="2">
        <v>81</v>
      </c>
      <c r="B83" s="3">
        <v>44748</v>
      </c>
      <c r="C83" s="3">
        <v>44748</v>
      </c>
      <c r="D83" s="5" t="s">
        <v>99</v>
      </c>
      <c r="E83" s="6" t="s">
        <v>100</v>
      </c>
      <c r="F83" s="2">
        <v>161</v>
      </c>
      <c r="G83" s="2" t="s">
        <v>12</v>
      </c>
      <c r="H83" s="26">
        <v>305.02999999999997</v>
      </c>
      <c r="I83" s="4">
        <f t="shared" si="3"/>
        <v>49109.829999999994</v>
      </c>
    </row>
    <row r="84" spans="1:9" s="16" customFormat="1" x14ac:dyDescent="0.25">
      <c r="A84" s="49">
        <v>82</v>
      </c>
      <c r="B84" s="50">
        <v>44166</v>
      </c>
      <c r="C84" s="50">
        <v>44166</v>
      </c>
      <c r="D84" s="51" t="s">
        <v>101</v>
      </c>
      <c r="E84" s="52" t="s">
        <v>102</v>
      </c>
      <c r="F84" s="49">
        <f>10-1-1</f>
        <v>8</v>
      </c>
      <c r="G84" s="49" t="s">
        <v>12</v>
      </c>
      <c r="H84" s="54">
        <v>554.6</v>
      </c>
      <c r="I84" s="53">
        <f t="shared" si="3"/>
        <v>4436.8</v>
      </c>
    </row>
    <row r="85" spans="1:9" s="16" customFormat="1" x14ac:dyDescent="0.25">
      <c r="A85" s="49">
        <v>83</v>
      </c>
      <c r="B85" s="50">
        <v>44166</v>
      </c>
      <c r="C85" s="50">
        <v>44166</v>
      </c>
      <c r="D85" s="51" t="s">
        <v>103</v>
      </c>
      <c r="E85" s="52" t="s">
        <v>305</v>
      </c>
      <c r="F85" s="49">
        <f>200-5-2-2-1-3-1-1-3-3-4-2-38-10-3-3-3-1-2-1-2-5-4-6-39-44</f>
        <v>12</v>
      </c>
      <c r="G85" s="49" t="s">
        <v>12</v>
      </c>
      <c r="H85" s="54">
        <v>47.2</v>
      </c>
      <c r="I85" s="53">
        <f t="shared" si="3"/>
        <v>566.40000000000009</v>
      </c>
    </row>
    <row r="86" spans="1:9" x14ac:dyDescent="0.25">
      <c r="A86" s="2">
        <v>84</v>
      </c>
      <c r="B86" s="3">
        <v>44748</v>
      </c>
      <c r="C86" s="3">
        <v>44748</v>
      </c>
      <c r="D86" s="5" t="s">
        <v>103</v>
      </c>
      <c r="E86" s="6" t="s">
        <v>104</v>
      </c>
      <c r="F86" s="2">
        <v>1029</v>
      </c>
      <c r="G86" s="2" t="s">
        <v>12</v>
      </c>
      <c r="H86" s="26">
        <v>40.71</v>
      </c>
      <c r="I86" s="4">
        <f t="shared" si="3"/>
        <v>41890.590000000004</v>
      </c>
    </row>
    <row r="87" spans="1:9" x14ac:dyDescent="0.25">
      <c r="A87" s="2"/>
      <c r="B87" s="3">
        <v>44380</v>
      </c>
      <c r="C87" s="3">
        <v>44380</v>
      </c>
      <c r="D87" s="5" t="s">
        <v>111</v>
      </c>
      <c r="E87" s="6" t="s">
        <v>337</v>
      </c>
      <c r="F87" s="2">
        <v>9</v>
      </c>
      <c r="G87" s="2" t="s">
        <v>12</v>
      </c>
      <c r="H87" s="26"/>
      <c r="I87" s="4"/>
    </row>
    <row r="88" spans="1:9" x14ac:dyDescent="0.25">
      <c r="A88" s="2"/>
      <c r="B88" s="3">
        <v>44380</v>
      </c>
      <c r="C88" s="3">
        <v>44380</v>
      </c>
      <c r="D88" s="5" t="s">
        <v>134</v>
      </c>
      <c r="E88" s="6" t="s">
        <v>338</v>
      </c>
      <c r="F88" s="2">
        <v>7</v>
      </c>
      <c r="G88" s="2" t="s">
        <v>12</v>
      </c>
      <c r="H88" s="26"/>
      <c r="I88" s="4"/>
    </row>
    <row r="89" spans="1:9" s="16" customFormat="1" x14ac:dyDescent="0.25">
      <c r="A89" s="49">
        <v>85</v>
      </c>
      <c r="B89" s="50">
        <v>45230</v>
      </c>
      <c r="C89" s="50">
        <v>45230</v>
      </c>
      <c r="D89" s="51" t="s">
        <v>103</v>
      </c>
      <c r="E89" s="52" t="s">
        <v>303</v>
      </c>
      <c r="F89" s="49">
        <v>100</v>
      </c>
      <c r="G89" s="49" t="s">
        <v>12</v>
      </c>
      <c r="H89" s="54">
        <v>66.08</v>
      </c>
      <c r="I89" s="53">
        <f t="shared" si="3"/>
        <v>6608</v>
      </c>
    </row>
    <row r="90" spans="1:9" s="16" customFormat="1" x14ac:dyDescent="0.25">
      <c r="A90" s="49">
        <v>86</v>
      </c>
      <c r="B90" s="50">
        <v>44748</v>
      </c>
      <c r="C90" s="50">
        <v>44748</v>
      </c>
      <c r="D90" s="51" t="s">
        <v>105</v>
      </c>
      <c r="E90" s="52" t="s">
        <v>304</v>
      </c>
      <c r="F90" s="49">
        <f>150-4-11-3-7</f>
        <v>125</v>
      </c>
      <c r="G90" s="49" t="s">
        <v>12</v>
      </c>
      <c r="H90" s="54">
        <v>51.33</v>
      </c>
      <c r="I90" s="53">
        <f t="shared" si="3"/>
        <v>6416.25</v>
      </c>
    </row>
    <row r="91" spans="1:9" x14ac:dyDescent="0.25">
      <c r="A91" s="2">
        <v>87</v>
      </c>
      <c r="B91" s="3">
        <v>45230</v>
      </c>
      <c r="C91" s="3">
        <v>45230</v>
      </c>
      <c r="D91" s="5" t="s">
        <v>105</v>
      </c>
      <c r="E91" s="6" t="s">
        <v>106</v>
      </c>
      <c r="F91" s="2">
        <v>294</v>
      </c>
      <c r="G91" s="2" t="s">
        <v>12</v>
      </c>
      <c r="H91" s="26">
        <v>86.73</v>
      </c>
      <c r="I91" s="4">
        <f t="shared" si="3"/>
        <v>25498.620000000003</v>
      </c>
    </row>
    <row r="92" spans="1:9" s="16" customFormat="1" x14ac:dyDescent="0.25">
      <c r="A92" s="49">
        <v>88</v>
      </c>
      <c r="B92" s="50">
        <v>45230</v>
      </c>
      <c r="C92" s="50">
        <v>45230</v>
      </c>
      <c r="D92" s="51" t="s">
        <v>107</v>
      </c>
      <c r="E92" s="52" t="s">
        <v>108</v>
      </c>
      <c r="F92" s="49">
        <f>1200-432</f>
        <v>768</v>
      </c>
      <c r="G92" s="49" t="s">
        <v>12</v>
      </c>
      <c r="H92" s="54">
        <v>64.427999999999997</v>
      </c>
      <c r="I92" s="53">
        <f t="shared" si="3"/>
        <v>49480.703999999998</v>
      </c>
    </row>
    <row r="93" spans="1:9" s="16" customFormat="1" x14ac:dyDescent="0.25">
      <c r="A93" s="49">
        <v>89</v>
      </c>
      <c r="B93" s="50">
        <v>45230</v>
      </c>
      <c r="C93" s="50">
        <v>45230</v>
      </c>
      <c r="D93" s="51" t="s">
        <v>109</v>
      </c>
      <c r="E93" s="52" t="s">
        <v>110</v>
      </c>
      <c r="F93" s="49">
        <f>1800-840</f>
        <v>960</v>
      </c>
      <c r="G93" s="49" t="s">
        <v>12</v>
      </c>
      <c r="H93" s="54">
        <v>41.630400000000002</v>
      </c>
      <c r="I93" s="53">
        <f t="shared" si="3"/>
        <v>39965.184000000001</v>
      </c>
    </row>
    <row r="94" spans="1:9" s="16" customFormat="1" x14ac:dyDescent="0.25">
      <c r="A94" s="49">
        <v>90</v>
      </c>
      <c r="B94" s="50">
        <v>45230</v>
      </c>
      <c r="C94" s="50">
        <v>45230</v>
      </c>
      <c r="D94" s="51" t="s">
        <v>111</v>
      </c>
      <c r="E94" s="52" t="s">
        <v>112</v>
      </c>
      <c r="F94" s="49">
        <f>1800-19-7-55-73-43-89-74-240</f>
        <v>1200</v>
      </c>
      <c r="G94" s="49" t="s">
        <v>12</v>
      </c>
      <c r="H94" s="54">
        <v>38.999983329999999</v>
      </c>
      <c r="I94" s="53">
        <f t="shared" si="3"/>
        <v>46799.979996000002</v>
      </c>
    </row>
    <row r="95" spans="1:9" x14ac:dyDescent="0.25">
      <c r="A95" s="2">
        <v>91</v>
      </c>
      <c r="B95" s="3">
        <v>45457</v>
      </c>
      <c r="C95" s="3">
        <v>45457</v>
      </c>
      <c r="D95" s="5" t="s">
        <v>295</v>
      </c>
      <c r="E95" s="6" t="s">
        <v>114</v>
      </c>
      <c r="F95" s="2">
        <v>167</v>
      </c>
      <c r="G95" s="2" t="s">
        <v>12</v>
      </c>
      <c r="H95" s="26">
        <v>80.098399999999998</v>
      </c>
      <c r="I95" s="4">
        <f t="shared" si="3"/>
        <v>13376.4328</v>
      </c>
    </row>
    <row r="96" spans="1:9" s="16" customFormat="1" x14ac:dyDescent="0.25">
      <c r="A96" s="49">
        <v>92</v>
      </c>
      <c r="B96" s="50">
        <v>44753</v>
      </c>
      <c r="C96" s="50">
        <v>44753</v>
      </c>
      <c r="D96" s="51" t="s">
        <v>115</v>
      </c>
      <c r="E96" s="52" t="s">
        <v>116</v>
      </c>
      <c r="F96" s="49">
        <f>100-3-2-10-12-4-13-16-1</f>
        <v>39</v>
      </c>
      <c r="G96" s="49" t="s">
        <v>12</v>
      </c>
      <c r="H96" s="54">
        <v>17.640999999999998</v>
      </c>
      <c r="I96" s="53">
        <f>+F96*H96</f>
        <v>687.99899999999991</v>
      </c>
    </row>
    <row r="97" spans="1:9" s="16" customFormat="1" x14ac:dyDescent="0.25">
      <c r="A97" s="49">
        <v>93</v>
      </c>
      <c r="B97" s="50">
        <v>44748</v>
      </c>
      <c r="C97" s="50">
        <v>44748</v>
      </c>
      <c r="D97" s="51" t="s">
        <v>117</v>
      </c>
      <c r="E97" s="52" t="s">
        <v>118</v>
      </c>
      <c r="F97" s="49">
        <f>200-9-105</f>
        <v>86</v>
      </c>
      <c r="G97" s="49" t="s">
        <v>12</v>
      </c>
      <c r="H97" s="54">
        <v>5.31</v>
      </c>
      <c r="I97" s="53">
        <f t="shared" si="3"/>
        <v>456.65999999999997</v>
      </c>
    </row>
    <row r="98" spans="1:9" s="16" customFormat="1" x14ac:dyDescent="0.25">
      <c r="A98" s="49">
        <v>94</v>
      </c>
      <c r="B98" s="50">
        <v>44173</v>
      </c>
      <c r="C98" s="50">
        <v>44173</v>
      </c>
      <c r="D98" s="51" t="s">
        <v>119</v>
      </c>
      <c r="E98" s="52" t="s">
        <v>306</v>
      </c>
      <c r="F98" s="49">
        <f>5000-793-250-255-210-180-280-200-160-107-175</f>
        <v>2390</v>
      </c>
      <c r="G98" s="49" t="s">
        <v>12</v>
      </c>
      <c r="H98" s="54">
        <v>4.8097000000000003</v>
      </c>
      <c r="I98" s="53">
        <f t="shared" si="3"/>
        <v>11495.183000000001</v>
      </c>
    </row>
    <row r="99" spans="1:9" x14ac:dyDescent="0.25">
      <c r="A99" s="2">
        <v>95</v>
      </c>
      <c r="B99" s="3">
        <v>45268</v>
      </c>
      <c r="C99" s="3">
        <v>45268</v>
      </c>
      <c r="D99" s="5" t="s">
        <v>119</v>
      </c>
      <c r="E99" s="6" t="s">
        <v>120</v>
      </c>
      <c r="F99" s="2">
        <v>10</v>
      </c>
      <c r="G99" s="2" t="s">
        <v>62</v>
      </c>
      <c r="H99" s="26">
        <v>2885.855</v>
      </c>
      <c r="I99" s="4">
        <f t="shared" si="3"/>
        <v>28858.55</v>
      </c>
    </row>
    <row r="100" spans="1:9" s="16" customFormat="1" x14ac:dyDescent="0.25">
      <c r="A100" s="49">
        <v>96</v>
      </c>
      <c r="B100" s="50">
        <v>45268</v>
      </c>
      <c r="C100" s="50">
        <v>45268</v>
      </c>
      <c r="D100" s="51" t="s">
        <v>119</v>
      </c>
      <c r="E100" s="52" t="s">
        <v>121</v>
      </c>
      <c r="F100" s="49">
        <v>1</v>
      </c>
      <c r="G100" s="49" t="s">
        <v>122</v>
      </c>
      <c r="H100" s="54">
        <v>9274.2099999999991</v>
      </c>
      <c r="I100" s="53">
        <f t="shared" si="3"/>
        <v>9274.2099999999991</v>
      </c>
    </row>
    <row r="101" spans="1:9" x14ac:dyDescent="0.25">
      <c r="A101" s="2">
        <v>97</v>
      </c>
      <c r="B101" s="3">
        <v>45230</v>
      </c>
      <c r="C101" s="3">
        <v>45230</v>
      </c>
      <c r="D101" s="5" t="s">
        <v>123</v>
      </c>
      <c r="E101" s="6" t="s">
        <v>124</v>
      </c>
      <c r="F101" s="2">
        <v>35</v>
      </c>
      <c r="G101" s="2" t="s">
        <v>122</v>
      </c>
      <c r="H101" s="26">
        <v>2545.4960000000001</v>
      </c>
      <c r="I101" s="4">
        <f t="shared" si="3"/>
        <v>89092.36</v>
      </c>
    </row>
    <row r="102" spans="1:9" s="16" customFormat="1" x14ac:dyDescent="0.25">
      <c r="A102" s="49">
        <v>98</v>
      </c>
      <c r="B102" s="50">
        <v>45230</v>
      </c>
      <c r="C102" s="50">
        <v>45230</v>
      </c>
      <c r="D102" s="51" t="s">
        <v>125</v>
      </c>
      <c r="E102" s="52" t="s">
        <v>126</v>
      </c>
      <c r="F102" s="49">
        <v>12</v>
      </c>
      <c r="G102" s="49" t="s">
        <v>122</v>
      </c>
      <c r="H102" s="54">
        <v>118.49550000000001</v>
      </c>
      <c r="I102" s="53">
        <f t="shared" si="3"/>
        <v>1421.9460000000001</v>
      </c>
    </row>
    <row r="103" spans="1:9" s="16" customFormat="1" x14ac:dyDescent="0.25">
      <c r="A103" s="49">
        <v>99</v>
      </c>
      <c r="B103" s="50">
        <v>45230</v>
      </c>
      <c r="C103" s="50">
        <v>45230</v>
      </c>
      <c r="D103" s="51" t="s">
        <v>127</v>
      </c>
      <c r="E103" s="52" t="s">
        <v>128</v>
      </c>
      <c r="F103" s="49">
        <f>100-5-13-5</f>
        <v>77</v>
      </c>
      <c r="G103" s="49" t="s">
        <v>12</v>
      </c>
      <c r="H103" s="54">
        <v>383.5</v>
      </c>
      <c r="I103" s="53">
        <f t="shared" si="3"/>
        <v>29529.5</v>
      </c>
    </row>
    <row r="104" spans="1:9" s="16" customFormat="1" x14ac:dyDescent="0.25">
      <c r="A104" s="49">
        <v>100</v>
      </c>
      <c r="B104" s="50">
        <v>40500</v>
      </c>
      <c r="C104" s="50">
        <v>40500</v>
      </c>
      <c r="D104" s="51" t="s">
        <v>129</v>
      </c>
      <c r="E104" s="52" t="s">
        <v>130</v>
      </c>
      <c r="F104" s="49">
        <f>417-7-6-5-6-5-10-13-18-6-6-6-11-6-4-5-7-6-6-6-6-6-7-5-6-5-6-5-12-8-5-5-5-5-2-6</f>
        <v>184</v>
      </c>
      <c r="G104" s="49" t="s">
        <v>12</v>
      </c>
      <c r="H104" s="54">
        <v>55</v>
      </c>
      <c r="I104" s="53">
        <f t="shared" si="3"/>
        <v>10120</v>
      </c>
    </row>
    <row r="105" spans="1:9" s="16" customFormat="1" x14ac:dyDescent="0.25">
      <c r="A105" s="49">
        <v>101</v>
      </c>
      <c r="B105" s="50" t="s">
        <v>131</v>
      </c>
      <c r="C105" s="50" t="s">
        <v>131</v>
      </c>
      <c r="D105" s="51" t="s">
        <v>132</v>
      </c>
      <c r="E105" s="52" t="s">
        <v>133</v>
      </c>
      <c r="F105" s="49">
        <f>516-14-5-9-6-6-11-7-6-9-3-7-6-6-10-10-8-6-7-5-6-9-15-10-7-16-4-23-7-6-16-6-7-2-10-8-4-9-2-9-15-1</f>
        <v>183</v>
      </c>
      <c r="G105" s="49" t="s">
        <v>12</v>
      </c>
      <c r="H105" s="54">
        <v>110.92</v>
      </c>
      <c r="I105" s="53">
        <f>F105*H105</f>
        <v>20298.36</v>
      </c>
    </row>
    <row r="106" spans="1:9" x14ac:dyDescent="0.25">
      <c r="A106" s="2">
        <v>102</v>
      </c>
      <c r="B106" s="3">
        <v>44748</v>
      </c>
      <c r="C106" s="3">
        <v>44748</v>
      </c>
      <c r="D106" s="5" t="s">
        <v>134</v>
      </c>
      <c r="E106" s="6" t="s">
        <v>135</v>
      </c>
      <c r="F106" s="2">
        <v>39</v>
      </c>
      <c r="G106" s="2" t="s">
        <v>12</v>
      </c>
      <c r="H106" s="26">
        <v>77.644000000000005</v>
      </c>
      <c r="I106" s="4">
        <f>F106*H106</f>
        <v>3028.116</v>
      </c>
    </row>
    <row r="107" spans="1:9" s="16" customFormat="1" x14ac:dyDescent="0.25">
      <c r="A107" s="49">
        <v>103</v>
      </c>
      <c r="B107" s="50">
        <v>44921</v>
      </c>
      <c r="C107" s="50">
        <v>44921</v>
      </c>
      <c r="D107" s="51" t="s">
        <v>137</v>
      </c>
      <c r="E107" s="52" t="s">
        <v>138</v>
      </c>
      <c r="F107" s="49">
        <v>2</v>
      </c>
      <c r="G107" s="49" t="s">
        <v>12</v>
      </c>
      <c r="H107" s="54">
        <v>4472.2</v>
      </c>
      <c r="I107" s="53">
        <f t="shared" ref="I107:I168" si="4">F107*H107</f>
        <v>8944.4</v>
      </c>
    </row>
    <row r="108" spans="1:9" s="16" customFormat="1" x14ac:dyDescent="0.25">
      <c r="A108" s="49">
        <v>104</v>
      </c>
      <c r="B108" s="50">
        <v>44921</v>
      </c>
      <c r="C108" s="50">
        <v>44921</v>
      </c>
      <c r="D108" s="51" t="s">
        <v>139</v>
      </c>
      <c r="E108" s="52" t="s">
        <v>140</v>
      </c>
      <c r="F108" s="49">
        <v>2</v>
      </c>
      <c r="G108" s="49" t="s">
        <v>12</v>
      </c>
      <c r="H108" s="54">
        <v>4472.2</v>
      </c>
      <c r="I108" s="53">
        <f t="shared" si="4"/>
        <v>8944.4</v>
      </c>
    </row>
    <row r="109" spans="1:9" x14ac:dyDescent="0.25">
      <c r="A109" s="63">
        <v>152</v>
      </c>
      <c r="B109" s="64">
        <v>45268</v>
      </c>
      <c r="C109" s="64">
        <v>45268</v>
      </c>
      <c r="D109" s="65" t="s">
        <v>177</v>
      </c>
      <c r="E109" s="66" t="s">
        <v>178</v>
      </c>
      <c r="F109" s="63">
        <v>56</v>
      </c>
      <c r="G109" s="63" t="s">
        <v>122</v>
      </c>
      <c r="H109" s="67">
        <v>9882.5</v>
      </c>
      <c r="I109" s="68">
        <f t="shared" ref="I109:I112" si="5">+F109*H109</f>
        <v>553420</v>
      </c>
    </row>
    <row r="110" spans="1:9" s="16" customFormat="1" x14ac:dyDescent="0.25">
      <c r="A110" s="49">
        <v>153</v>
      </c>
      <c r="B110" s="50">
        <v>45268</v>
      </c>
      <c r="C110" s="50">
        <v>45268</v>
      </c>
      <c r="D110" s="51" t="s">
        <v>179</v>
      </c>
      <c r="E110" s="52" t="s">
        <v>180</v>
      </c>
      <c r="F110" s="49">
        <f>20-1-3-5</f>
        <v>11</v>
      </c>
      <c r="G110" s="49" t="s">
        <v>122</v>
      </c>
      <c r="H110" s="58">
        <v>12223.03</v>
      </c>
      <c r="I110" s="53">
        <f t="shared" si="5"/>
        <v>134453.33000000002</v>
      </c>
    </row>
    <row r="111" spans="1:9" s="16" customFormat="1" x14ac:dyDescent="0.25">
      <c r="A111" s="49">
        <v>154</v>
      </c>
      <c r="B111" s="50">
        <v>45287</v>
      </c>
      <c r="C111" s="50">
        <v>45287</v>
      </c>
      <c r="D111" s="51" t="s">
        <v>177</v>
      </c>
      <c r="E111" s="52" t="s">
        <v>311</v>
      </c>
      <c r="F111" s="49">
        <f>45</f>
        <v>45</v>
      </c>
      <c r="G111" s="49" t="s">
        <v>122</v>
      </c>
      <c r="H111" s="58">
        <v>9882.5</v>
      </c>
      <c r="I111" s="53">
        <f t="shared" si="5"/>
        <v>444712.5</v>
      </c>
    </row>
    <row r="112" spans="1:9" s="16" customFormat="1" x14ac:dyDescent="0.25">
      <c r="A112" s="49">
        <v>155</v>
      </c>
      <c r="B112" s="50">
        <v>45287</v>
      </c>
      <c r="C112" s="50">
        <v>45287</v>
      </c>
      <c r="D112" s="51" t="s">
        <v>179</v>
      </c>
      <c r="E112" s="52" t="s">
        <v>310</v>
      </c>
      <c r="F112" s="49">
        <f>30-2</f>
        <v>28</v>
      </c>
      <c r="G112" s="49" t="s">
        <v>122</v>
      </c>
      <c r="H112" s="58">
        <v>12223.03</v>
      </c>
      <c r="I112" s="53">
        <f t="shared" si="5"/>
        <v>342244.84</v>
      </c>
    </row>
    <row r="113" spans="1:9" s="16" customFormat="1" x14ac:dyDescent="0.25">
      <c r="A113" s="49">
        <v>105</v>
      </c>
      <c r="B113" s="50">
        <v>44921</v>
      </c>
      <c r="C113" s="50">
        <v>44921</v>
      </c>
      <c r="D113" s="51" t="s">
        <v>141</v>
      </c>
      <c r="E113" s="52" t="s">
        <v>142</v>
      </c>
      <c r="F113" s="49">
        <v>2</v>
      </c>
      <c r="G113" s="49" t="s">
        <v>12</v>
      </c>
      <c r="H113" s="54">
        <v>4472.2</v>
      </c>
      <c r="I113" s="53">
        <f t="shared" si="4"/>
        <v>8944.4</v>
      </c>
    </row>
    <row r="114" spans="1:9" x14ac:dyDescent="0.25">
      <c r="A114" s="2">
        <v>106</v>
      </c>
      <c r="B114" s="3">
        <v>44707</v>
      </c>
      <c r="C114" s="3">
        <v>44707</v>
      </c>
      <c r="D114" s="5" t="s">
        <v>143</v>
      </c>
      <c r="E114" s="6" t="s">
        <v>144</v>
      </c>
      <c r="F114" s="2">
        <v>3</v>
      </c>
      <c r="G114" s="2" t="s">
        <v>12</v>
      </c>
      <c r="H114" s="26">
        <v>4804.96</v>
      </c>
      <c r="I114" s="4">
        <f t="shared" si="4"/>
        <v>14414.880000000001</v>
      </c>
    </row>
    <row r="115" spans="1:9" s="16" customFormat="1" x14ac:dyDescent="0.25">
      <c r="A115" s="49">
        <v>107</v>
      </c>
      <c r="B115" s="50">
        <v>44707</v>
      </c>
      <c r="C115" s="50">
        <v>44707</v>
      </c>
      <c r="D115" s="50" t="s">
        <v>145</v>
      </c>
      <c r="E115" s="52" t="s">
        <v>307</v>
      </c>
      <c r="F115" s="49">
        <f>48-2-3-1-8-2</f>
        <v>32</v>
      </c>
      <c r="G115" s="49" t="s">
        <v>12</v>
      </c>
      <c r="H115" s="54">
        <v>4472.2</v>
      </c>
      <c r="I115" s="53">
        <f t="shared" si="4"/>
        <v>143110.39999999999</v>
      </c>
    </row>
    <row r="116" spans="1:9" s="16" customFormat="1" x14ac:dyDescent="0.25">
      <c r="A116" s="49">
        <v>108</v>
      </c>
      <c r="B116" s="50">
        <v>44707</v>
      </c>
      <c r="C116" s="50">
        <v>44707</v>
      </c>
      <c r="D116" s="50" t="s">
        <v>147</v>
      </c>
      <c r="E116" s="52" t="s">
        <v>308</v>
      </c>
      <c r="F116" s="49">
        <f>12-2-2-3-1</f>
        <v>4</v>
      </c>
      <c r="G116" s="49" t="s">
        <v>12</v>
      </c>
      <c r="H116" s="54">
        <v>4487.54</v>
      </c>
      <c r="I116" s="53">
        <f t="shared" si="4"/>
        <v>17950.16</v>
      </c>
    </row>
    <row r="117" spans="1:9" s="48" customFormat="1" x14ac:dyDescent="0.25">
      <c r="A117" s="49">
        <v>112</v>
      </c>
      <c r="B117" s="50">
        <v>44689</v>
      </c>
      <c r="C117" s="50">
        <v>45420</v>
      </c>
      <c r="D117" s="50" t="s">
        <v>145</v>
      </c>
      <c r="E117" s="52" t="s">
        <v>146</v>
      </c>
      <c r="F117" s="49">
        <v>21</v>
      </c>
      <c r="G117" s="49" t="s">
        <v>12</v>
      </c>
      <c r="H117" s="54">
        <v>4472.2</v>
      </c>
      <c r="I117" s="53">
        <f>F117*H117</f>
        <v>93916.2</v>
      </c>
    </row>
    <row r="118" spans="1:9" x14ac:dyDescent="0.25">
      <c r="A118" s="2">
        <v>114</v>
      </c>
      <c r="B118" s="3">
        <v>44689</v>
      </c>
      <c r="C118" s="3">
        <v>45420</v>
      </c>
      <c r="D118" s="3" t="s">
        <v>147</v>
      </c>
      <c r="E118" s="6" t="s">
        <v>148</v>
      </c>
      <c r="F118" s="2">
        <v>40</v>
      </c>
      <c r="G118" s="2" t="s">
        <v>12</v>
      </c>
      <c r="H118" s="26">
        <v>4661</v>
      </c>
      <c r="I118" s="4">
        <f>F118*H118</f>
        <v>186440</v>
      </c>
    </row>
    <row r="119" spans="1:9" s="16" customFormat="1" x14ac:dyDescent="0.25">
      <c r="A119" s="49">
        <v>109</v>
      </c>
      <c r="B119" s="50">
        <v>44921</v>
      </c>
      <c r="C119" s="50">
        <v>44921</v>
      </c>
      <c r="D119" s="50" t="s">
        <v>149</v>
      </c>
      <c r="E119" s="52" t="s">
        <v>150</v>
      </c>
      <c r="F119" s="49">
        <f>5-1-1-1</f>
        <v>2</v>
      </c>
      <c r="G119" s="49" t="s">
        <v>12</v>
      </c>
      <c r="H119" s="54">
        <v>7268.8</v>
      </c>
      <c r="I119" s="53">
        <f t="shared" si="4"/>
        <v>14537.6</v>
      </c>
    </row>
    <row r="120" spans="1:9" x14ac:dyDescent="0.25">
      <c r="A120" s="2">
        <v>110</v>
      </c>
      <c r="B120" s="3">
        <v>44921</v>
      </c>
      <c r="C120" s="3">
        <v>44921</v>
      </c>
      <c r="D120" s="3" t="s">
        <v>151</v>
      </c>
      <c r="E120" s="6" t="s">
        <v>181</v>
      </c>
      <c r="F120" s="2">
        <v>60</v>
      </c>
      <c r="G120" s="2" t="s">
        <v>12</v>
      </c>
      <c r="H120" s="26">
        <v>8602.2000000000007</v>
      </c>
      <c r="I120" s="4">
        <f t="shared" si="4"/>
        <v>516132.00000000006</v>
      </c>
    </row>
    <row r="121" spans="1:9" x14ac:dyDescent="0.25">
      <c r="A121" s="2"/>
      <c r="B121" s="3">
        <v>44921</v>
      </c>
      <c r="C121" s="3">
        <v>44921</v>
      </c>
      <c r="D121" s="3" t="s">
        <v>149</v>
      </c>
      <c r="E121" s="6" t="s">
        <v>351</v>
      </c>
      <c r="F121" s="2">
        <v>1</v>
      </c>
      <c r="G121" s="2" t="s">
        <v>12</v>
      </c>
      <c r="H121" s="26"/>
      <c r="I121" s="4"/>
    </row>
    <row r="122" spans="1:9" s="16" customFormat="1" x14ac:dyDescent="0.25">
      <c r="A122" s="49">
        <v>111</v>
      </c>
      <c r="B122" s="50">
        <v>45420</v>
      </c>
      <c r="C122" s="50">
        <v>44921</v>
      </c>
      <c r="D122" s="50" t="s">
        <v>151</v>
      </c>
      <c r="E122" s="52" t="s">
        <v>214</v>
      </c>
      <c r="F122" s="49">
        <v>30</v>
      </c>
      <c r="G122" s="49" t="s">
        <v>12</v>
      </c>
      <c r="H122" s="54">
        <v>5664</v>
      </c>
      <c r="I122" s="53">
        <f t="shared" si="4"/>
        <v>169920</v>
      </c>
    </row>
    <row r="123" spans="1:9" x14ac:dyDescent="0.25">
      <c r="A123" s="2">
        <v>113</v>
      </c>
      <c r="B123" s="3">
        <v>44689</v>
      </c>
      <c r="C123" s="3">
        <v>45420</v>
      </c>
      <c r="D123" s="5" t="s">
        <v>244</v>
      </c>
      <c r="E123" s="6" t="s">
        <v>215</v>
      </c>
      <c r="F123" s="2">
        <v>1</v>
      </c>
      <c r="G123" s="2" t="s">
        <v>12</v>
      </c>
      <c r="H123" s="26">
        <v>7080</v>
      </c>
      <c r="I123" s="4">
        <f t="shared" si="4"/>
        <v>7080</v>
      </c>
    </row>
    <row r="124" spans="1:9" s="16" customFormat="1" x14ac:dyDescent="0.25">
      <c r="A124" s="49">
        <v>115</v>
      </c>
      <c r="B124" s="50">
        <v>45420</v>
      </c>
      <c r="C124" s="50">
        <v>44921</v>
      </c>
      <c r="D124" s="51" t="s">
        <v>245</v>
      </c>
      <c r="E124" s="52" t="s">
        <v>216</v>
      </c>
      <c r="F124" s="49">
        <v>10</v>
      </c>
      <c r="G124" s="49" t="s">
        <v>12</v>
      </c>
      <c r="H124" s="54">
        <v>6619.8</v>
      </c>
      <c r="I124" s="53">
        <f t="shared" si="4"/>
        <v>66198</v>
      </c>
    </row>
    <row r="125" spans="1:9" x14ac:dyDescent="0.25">
      <c r="A125" s="2">
        <v>116</v>
      </c>
      <c r="B125" s="3">
        <v>45420</v>
      </c>
      <c r="C125" s="3">
        <v>45420</v>
      </c>
      <c r="D125" s="5" t="s">
        <v>246</v>
      </c>
      <c r="E125" s="6" t="s">
        <v>352</v>
      </c>
      <c r="F125" s="2">
        <v>31</v>
      </c>
      <c r="G125" s="2" t="s">
        <v>12</v>
      </c>
      <c r="H125" s="26">
        <v>6844</v>
      </c>
      <c r="I125" s="4">
        <f t="shared" si="4"/>
        <v>212164</v>
      </c>
    </row>
    <row r="126" spans="1:9" x14ac:dyDescent="0.25">
      <c r="A126" s="2"/>
      <c r="B126" s="3"/>
      <c r="C126" s="3"/>
      <c r="D126" s="5" t="s">
        <v>373</v>
      </c>
      <c r="E126" s="6" t="s">
        <v>353</v>
      </c>
      <c r="F126" s="2">
        <v>9</v>
      </c>
      <c r="G126" s="2" t="s">
        <v>12</v>
      </c>
      <c r="H126" s="26"/>
      <c r="I126" s="4"/>
    </row>
    <row r="127" spans="1:9" x14ac:dyDescent="0.25">
      <c r="A127" s="2"/>
      <c r="B127" s="3"/>
      <c r="C127" s="3"/>
      <c r="D127" s="5" t="s">
        <v>374</v>
      </c>
      <c r="E127" s="6" t="s">
        <v>153</v>
      </c>
      <c r="F127" s="2">
        <v>6</v>
      </c>
      <c r="G127" s="2" t="s">
        <v>12</v>
      </c>
      <c r="H127" s="26"/>
      <c r="I127" s="4"/>
    </row>
    <row r="128" spans="1:9" x14ac:dyDescent="0.25">
      <c r="A128" s="2"/>
      <c r="B128" s="3"/>
      <c r="C128" s="3"/>
      <c r="D128" s="5" t="s">
        <v>249</v>
      </c>
      <c r="E128" s="6" t="s">
        <v>355</v>
      </c>
      <c r="F128" s="2">
        <v>108</v>
      </c>
      <c r="G128" s="2" t="s">
        <v>12</v>
      </c>
      <c r="H128" s="26"/>
      <c r="I128" s="4"/>
    </row>
    <row r="129" spans="1:9" x14ac:dyDescent="0.25">
      <c r="A129" s="2"/>
      <c r="B129" s="3">
        <v>44921</v>
      </c>
      <c r="C129" s="3">
        <v>44898</v>
      </c>
      <c r="D129" s="5" t="s">
        <v>173</v>
      </c>
      <c r="E129" s="6" t="s">
        <v>356</v>
      </c>
      <c r="F129" s="2">
        <v>50</v>
      </c>
      <c r="G129" s="2" t="s">
        <v>12</v>
      </c>
      <c r="H129" s="26"/>
      <c r="I129" s="4"/>
    </row>
    <row r="130" spans="1:9" x14ac:dyDescent="0.25">
      <c r="A130" s="2"/>
      <c r="B130" s="3">
        <v>44556</v>
      </c>
      <c r="C130" s="3">
        <v>44556</v>
      </c>
      <c r="D130" s="5" t="s">
        <v>175</v>
      </c>
      <c r="E130" s="6" t="s">
        <v>357</v>
      </c>
      <c r="F130" s="2">
        <v>53</v>
      </c>
      <c r="G130" s="2" t="s">
        <v>12</v>
      </c>
      <c r="H130" s="26"/>
      <c r="I130" s="4"/>
    </row>
    <row r="131" spans="1:9" x14ac:dyDescent="0.25">
      <c r="A131" s="2"/>
      <c r="B131" s="3"/>
      <c r="C131" s="3"/>
      <c r="D131" s="5" t="s">
        <v>375</v>
      </c>
      <c r="E131" s="6" t="s">
        <v>358</v>
      </c>
      <c r="F131" s="2">
        <v>49</v>
      </c>
      <c r="G131" s="2" t="s">
        <v>12</v>
      </c>
      <c r="H131" s="26"/>
      <c r="I131" s="4"/>
    </row>
    <row r="132" spans="1:9" x14ac:dyDescent="0.25">
      <c r="A132" s="2"/>
      <c r="B132" s="3"/>
      <c r="C132" s="3"/>
      <c r="D132" s="5" t="s">
        <v>376</v>
      </c>
      <c r="E132" s="6" t="s">
        <v>359</v>
      </c>
      <c r="F132" s="2">
        <v>11</v>
      </c>
      <c r="G132" s="2" t="s">
        <v>12</v>
      </c>
      <c r="H132" s="26"/>
      <c r="I132" s="4"/>
    </row>
    <row r="133" spans="1:9" x14ac:dyDescent="0.25">
      <c r="A133" s="2"/>
      <c r="B133" s="3"/>
      <c r="C133" s="3"/>
      <c r="D133" s="5" t="s">
        <v>85</v>
      </c>
      <c r="E133" s="6" t="s">
        <v>362</v>
      </c>
      <c r="F133" s="2">
        <v>11</v>
      </c>
      <c r="G133" s="2" t="s">
        <v>12</v>
      </c>
      <c r="H133" s="26"/>
      <c r="I133" s="4"/>
    </row>
    <row r="134" spans="1:9" x14ac:dyDescent="0.25">
      <c r="A134" s="2"/>
      <c r="B134" s="3"/>
      <c r="C134" s="3"/>
      <c r="D134" s="5" t="s">
        <v>377</v>
      </c>
      <c r="E134" s="6" t="s">
        <v>360</v>
      </c>
      <c r="F134" s="2">
        <v>11</v>
      </c>
      <c r="G134" s="2" t="s">
        <v>12</v>
      </c>
      <c r="H134" s="26"/>
      <c r="I134" s="4"/>
    </row>
    <row r="135" spans="1:9" x14ac:dyDescent="0.25">
      <c r="A135" s="2"/>
      <c r="B135" s="3"/>
      <c r="C135" s="3"/>
      <c r="D135" s="5" t="s">
        <v>378</v>
      </c>
      <c r="E135" s="6" t="s">
        <v>361</v>
      </c>
      <c r="F135" s="2">
        <v>17</v>
      </c>
      <c r="G135" s="2" t="s">
        <v>12</v>
      </c>
      <c r="H135" s="26"/>
      <c r="I135" s="4"/>
    </row>
    <row r="136" spans="1:9" s="16" customFormat="1" x14ac:dyDescent="0.25">
      <c r="A136" s="49">
        <v>117</v>
      </c>
      <c r="B136" s="50">
        <v>45420</v>
      </c>
      <c r="C136" s="50">
        <v>45420</v>
      </c>
      <c r="D136" s="51" t="s">
        <v>246</v>
      </c>
      <c r="E136" s="52" t="s">
        <v>217</v>
      </c>
      <c r="F136" s="49">
        <v>8</v>
      </c>
      <c r="G136" s="49" t="s">
        <v>12</v>
      </c>
      <c r="H136" s="54">
        <v>6844</v>
      </c>
      <c r="I136" s="53">
        <f t="shared" si="4"/>
        <v>54752</v>
      </c>
    </row>
    <row r="137" spans="1:9" s="16" customFormat="1" x14ac:dyDescent="0.25">
      <c r="A137" s="49">
        <v>118</v>
      </c>
      <c r="B137" s="50">
        <v>45420</v>
      </c>
      <c r="C137" s="50">
        <v>45420</v>
      </c>
      <c r="D137" s="51" t="s">
        <v>246</v>
      </c>
      <c r="E137" s="52" t="s">
        <v>218</v>
      </c>
      <c r="F137" s="49">
        <v>8</v>
      </c>
      <c r="G137" s="49" t="s">
        <v>12</v>
      </c>
      <c r="H137" s="54">
        <v>6844</v>
      </c>
      <c r="I137" s="53">
        <f t="shared" si="4"/>
        <v>54752</v>
      </c>
    </row>
    <row r="138" spans="1:9" x14ac:dyDescent="0.25">
      <c r="A138" s="2">
        <v>120</v>
      </c>
      <c r="B138" s="3">
        <v>45420</v>
      </c>
      <c r="C138" s="3">
        <v>45420</v>
      </c>
      <c r="D138" s="5" t="s">
        <v>249</v>
      </c>
      <c r="E138" s="6" t="s">
        <v>220</v>
      </c>
      <c r="F138" s="2">
        <v>119</v>
      </c>
      <c r="G138" s="2" t="s">
        <v>12</v>
      </c>
      <c r="H138" s="26">
        <v>1888</v>
      </c>
      <c r="I138" s="4">
        <f t="shared" si="4"/>
        <v>224672</v>
      </c>
    </row>
    <row r="139" spans="1:9" x14ac:dyDescent="0.25">
      <c r="A139" s="2">
        <v>121</v>
      </c>
      <c r="B139" s="3">
        <v>45420</v>
      </c>
      <c r="C139" s="3">
        <v>45420</v>
      </c>
      <c r="D139" s="5" t="s">
        <v>248</v>
      </c>
      <c r="E139" s="6" t="s">
        <v>221</v>
      </c>
      <c r="F139" s="2">
        <v>69</v>
      </c>
      <c r="G139" s="2" t="s">
        <v>12</v>
      </c>
      <c r="H139" s="26">
        <v>1888</v>
      </c>
      <c r="I139" s="4">
        <f t="shared" si="4"/>
        <v>130272</v>
      </c>
    </row>
    <row r="140" spans="1:9" x14ac:dyDescent="0.25">
      <c r="A140" s="2">
        <v>122</v>
      </c>
      <c r="B140" s="3">
        <v>45420</v>
      </c>
      <c r="C140" s="3">
        <v>45420</v>
      </c>
      <c r="D140" s="5" t="s">
        <v>248</v>
      </c>
      <c r="E140" s="6" t="s">
        <v>222</v>
      </c>
      <c r="F140" s="2">
        <v>70</v>
      </c>
      <c r="G140" s="2" t="s">
        <v>12</v>
      </c>
      <c r="H140" s="26">
        <v>1888</v>
      </c>
      <c r="I140" s="4">
        <f t="shared" si="4"/>
        <v>132160</v>
      </c>
    </row>
    <row r="141" spans="1:9" x14ac:dyDescent="0.25">
      <c r="A141" s="2">
        <v>123</v>
      </c>
      <c r="B141" s="3">
        <v>45420</v>
      </c>
      <c r="C141" s="3">
        <v>45420</v>
      </c>
      <c r="D141" s="5" t="s">
        <v>247</v>
      </c>
      <c r="E141" s="6" t="s">
        <v>223</v>
      </c>
      <c r="F141" s="2">
        <v>66</v>
      </c>
      <c r="G141" s="2" t="s">
        <v>12</v>
      </c>
      <c r="H141" s="26">
        <v>1888</v>
      </c>
      <c r="I141" s="4">
        <f t="shared" si="4"/>
        <v>124608</v>
      </c>
    </row>
    <row r="142" spans="1:9" x14ac:dyDescent="0.25">
      <c r="A142" s="2">
        <v>124</v>
      </c>
      <c r="B142" s="3">
        <v>45420</v>
      </c>
      <c r="C142" s="3">
        <v>45420</v>
      </c>
      <c r="D142" s="5" t="s">
        <v>154</v>
      </c>
      <c r="E142" s="6" t="s">
        <v>224</v>
      </c>
      <c r="F142" s="2">
        <v>89</v>
      </c>
      <c r="G142" s="2" t="s">
        <v>12</v>
      </c>
      <c r="H142" s="26">
        <v>481.44</v>
      </c>
      <c r="I142" s="4">
        <f t="shared" si="4"/>
        <v>42848.159999999996</v>
      </c>
    </row>
    <row r="143" spans="1:9" x14ac:dyDescent="0.25">
      <c r="A143" s="2">
        <v>125</v>
      </c>
      <c r="B143" s="3">
        <v>45420</v>
      </c>
      <c r="C143" s="3">
        <v>45420</v>
      </c>
      <c r="D143" s="3" t="s">
        <v>156</v>
      </c>
      <c r="E143" s="6" t="s">
        <v>225</v>
      </c>
      <c r="F143" s="2">
        <v>30</v>
      </c>
      <c r="G143" s="2" t="s">
        <v>12</v>
      </c>
      <c r="H143" s="26">
        <v>481.44</v>
      </c>
      <c r="I143" s="4">
        <f t="shared" si="4"/>
        <v>14443.2</v>
      </c>
    </row>
    <row r="144" spans="1:9" x14ac:dyDescent="0.25">
      <c r="A144" s="2">
        <v>126</v>
      </c>
      <c r="B144" s="3">
        <v>45420</v>
      </c>
      <c r="C144" s="3">
        <v>45420</v>
      </c>
      <c r="D144" s="3" t="s">
        <v>157</v>
      </c>
      <c r="E144" s="6" t="s">
        <v>226</v>
      </c>
      <c r="F144" s="2">
        <v>31</v>
      </c>
      <c r="G144" s="2" t="s">
        <v>12</v>
      </c>
      <c r="H144" s="26">
        <v>481.44</v>
      </c>
      <c r="I144" s="4">
        <f t="shared" si="4"/>
        <v>14924.64</v>
      </c>
    </row>
    <row r="145" spans="1:9" x14ac:dyDescent="0.25">
      <c r="A145" s="2">
        <v>127</v>
      </c>
      <c r="B145" s="3">
        <v>45420</v>
      </c>
      <c r="C145" s="3">
        <v>45420</v>
      </c>
      <c r="D145" s="3" t="s">
        <v>159</v>
      </c>
      <c r="E145" s="6" t="s">
        <v>227</v>
      </c>
      <c r="F145" s="2">
        <v>31</v>
      </c>
      <c r="G145" s="2" t="s">
        <v>12</v>
      </c>
      <c r="H145" s="26">
        <v>481.44</v>
      </c>
      <c r="I145" s="4">
        <f t="shared" si="4"/>
        <v>14924.64</v>
      </c>
    </row>
    <row r="146" spans="1:9" s="16" customFormat="1" x14ac:dyDescent="0.25">
      <c r="A146" s="49">
        <v>128</v>
      </c>
      <c r="B146" s="50">
        <v>45420</v>
      </c>
      <c r="C146" s="50">
        <v>45420</v>
      </c>
      <c r="D146" s="50" t="s">
        <v>152</v>
      </c>
      <c r="E146" s="52" t="s">
        <v>354</v>
      </c>
      <c r="F146" s="49">
        <v>20</v>
      </c>
      <c r="G146" s="49" t="s">
        <v>12</v>
      </c>
      <c r="H146" s="54">
        <v>5664</v>
      </c>
      <c r="I146" s="53">
        <f t="shared" si="4"/>
        <v>113280</v>
      </c>
    </row>
    <row r="147" spans="1:9" s="16" customFormat="1" x14ac:dyDescent="0.25">
      <c r="A147" s="49">
        <v>129</v>
      </c>
      <c r="B147" s="50">
        <v>44921</v>
      </c>
      <c r="C147" s="50">
        <v>44921</v>
      </c>
      <c r="D147" s="51" t="s">
        <v>154</v>
      </c>
      <c r="E147" s="52" t="s">
        <v>155</v>
      </c>
      <c r="F147" s="49">
        <f>300-2-4-10-9-9-4-2-6-10-9-10-9-3-8-12-7-23-7</f>
        <v>156</v>
      </c>
      <c r="G147" s="49" t="s">
        <v>12</v>
      </c>
      <c r="H147" s="54">
        <v>766.41</v>
      </c>
      <c r="I147" s="53">
        <f t="shared" si="4"/>
        <v>119559.95999999999</v>
      </c>
    </row>
    <row r="148" spans="1:9" s="16" customFormat="1" x14ac:dyDescent="0.25">
      <c r="A148" s="49">
        <v>130</v>
      </c>
      <c r="B148" s="50">
        <v>44921</v>
      </c>
      <c r="C148" s="50">
        <v>44921</v>
      </c>
      <c r="D148" s="50" t="s">
        <v>157</v>
      </c>
      <c r="E148" s="52" t="s">
        <v>158</v>
      </c>
      <c r="F148" s="49">
        <f>79-1-5-6-3-3-1-5-5-4-4-1-3-10-10-7-10</f>
        <v>1</v>
      </c>
      <c r="G148" s="49" t="s">
        <v>12</v>
      </c>
      <c r="H148" s="54">
        <v>766.41</v>
      </c>
      <c r="I148" s="53">
        <f t="shared" si="4"/>
        <v>766.41</v>
      </c>
    </row>
    <row r="149" spans="1:9" s="16" customFormat="1" x14ac:dyDescent="0.25">
      <c r="A149" s="49">
        <v>131</v>
      </c>
      <c r="B149" s="50">
        <v>44921</v>
      </c>
      <c r="C149" s="50">
        <v>44921</v>
      </c>
      <c r="D149" s="50" t="s">
        <v>159</v>
      </c>
      <c r="E149" s="52" t="s">
        <v>160</v>
      </c>
      <c r="F149" s="49">
        <f>79-1-5-6-3-3-1-5-5-4-4-1-3-10-7-10-3</f>
        <v>8</v>
      </c>
      <c r="G149" s="49" t="s">
        <v>12</v>
      </c>
      <c r="H149" s="54">
        <v>766.41</v>
      </c>
      <c r="I149" s="53">
        <f t="shared" si="4"/>
        <v>6131.28</v>
      </c>
    </row>
    <row r="150" spans="1:9" s="16" customFormat="1" x14ac:dyDescent="0.25">
      <c r="A150" s="49">
        <v>132</v>
      </c>
      <c r="B150" s="50">
        <v>44533</v>
      </c>
      <c r="C150" s="50">
        <v>44533</v>
      </c>
      <c r="D150" s="50" t="s">
        <v>161</v>
      </c>
      <c r="E150" s="52" t="s">
        <v>309</v>
      </c>
      <c r="F150" s="49">
        <v>24</v>
      </c>
      <c r="G150" s="49" t="s">
        <v>12</v>
      </c>
      <c r="H150" s="54">
        <v>572.29999999999995</v>
      </c>
      <c r="I150" s="53">
        <f t="shared" si="4"/>
        <v>13735.199999999999</v>
      </c>
    </row>
    <row r="151" spans="1:9" x14ac:dyDescent="0.25">
      <c r="A151" s="2">
        <v>133</v>
      </c>
      <c r="B151" s="3">
        <v>44707</v>
      </c>
      <c r="C151" s="3">
        <v>44707</v>
      </c>
      <c r="D151" s="3" t="s">
        <v>161</v>
      </c>
      <c r="E151" s="6" t="s">
        <v>162</v>
      </c>
      <c r="F151" s="2">
        <v>38</v>
      </c>
      <c r="G151" s="2" t="s">
        <v>12</v>
      </c>
      <c r="H151" s="26">
        <v>601.79999999999995</v>
      </c>
      <c r="I151" s="4">
        <f t="shared" si="4"/>
        <v>22868.399999999998</v>
      </c>
    </row>
    <row r="152" spans="1:9" s="16" customFormat="1" x14ac:dyDescent="0.25">
      <c r="A152" s="49">
        <v>134</v>
      </c>
      <c r="B152" s="50">
        <v>44533</v>
      </c>
      <c r="C152" s="50">
        <v>44533</v>
      </c>
      <c r="D152" s="50" t="s">
        <v>163</v>
      </c>
      <c r="E152" s="52" t="s">
        <v>319</v>
      </c>
      <c r="F152" s="49">
        <v>16</v>
      </c>
      <c r="G152" s="49" t="s">
        <v>12</v>
      </c>
      <c r="H152" s="54">
        <v>572.29999999999995</v>
      </c>
      <c r="I152" s="53">
        <f t="shared" si="4"/>
        <v>9156.7999999999993</v>
      </c>
    </row>
    <row r="153" spans="1:9" x14ac:dyDescent="0.25">
      <c r="A153" s="2">
        <v>135</v>
      </c>
      <c r="B153" s="3">
        <v>44707</v>
      </c>
      <c r="C153" s="3">
        <v>44707</v>
      </c>
      <c r="D153" s="3" t="s">
        <v>163</v>
      </c>
      <c r="E153" s="6" t="s">
        <v>164</v>
      </c>
      <c r="F153" s="2">
        <v>36</v>
      </c>
      <c r="G153" s="2" t="s">
        <v>12</v>
      </c>
      <c r="H153" s="26">
        <v>601.79999999999995</v>
      </c>
      <c r="I153" s="4">
        <f t="shared" si="4"/>
        <v>21664.799999999999</v>
      </c>
    </row>
    <row r="154" spans="1:9" x14ac:dyDescent="0.25">
      <c r="A154" s="2">
        <v>136</v>
      </c>
      <c r="B154" s="3">
        <v>44533</v>
      </c>
      <c r="C154" s="3">
        <v>44533</v>
      </c>
      <c r="D154" s="3" t="s">
        <v>165</v>
      </c>
      <c r="E154" s="6" t="s">
        <v>166</v>
      </c>
      <c r="F154" s="2">
        <v>36</v>
      </c>
      <c r="G154" s="2" t="s">
        <v>12</v>
      </c>
      <c r="H154" s="26">
        <v>572.29999999999995</v>
      </c>
      <c r="I154" s="4">
        <f t="shared" si="4"/>
        <v>20602.8</v>
      </c>
    </row>
    <row r="155" spans="1:9" s="16" customFormat="1" x14ac:dyDescent="0.25">
      <c r="A155" s="49">
        <v>137</v>
      </c>
      <c r="B155" s="50">
        <v>44707</v>
      </c>
      <c r="C155" s="50">
        <v>44707</v>
      </c>
      <c r="D155" s="50" t="s">
        <v>165</v>
      </c>
      <c r="E155" s="52" t="s">
        <v>318</v>
      </c>
      <c r="F155" s="49">
        <v>20</v>
      </c>
      <c r="G155" s="49" t="s">
        <v>12</v>
      </c>
      <c r="H155" s="54">
        <v>601.79999999999995</v>
      </c>
      <c r="I155" s="53">
        <f t="shared" si="4"/>
        <v>12036</v>
      </c>
    </row>
    <row r="156" spans="1:9" x14ac:dyDescent="0.25">
      <c r="A156" s="2">
        <v>138</v>
      </c>
      <c r="B156" s="3">
        <v>44533</v>
      </c>
      <c r="C156" s="3">
        <v>44533</v>
      </c>
      <c r="D156" s="3" t="s">
        <v>167</v>
      </c>
      <c r="E156" s="6" t="s">
        <v>168</v>
      </c>
      <c r="F156" s="2">
        <v>36</v>
      </c>
      <c r="G156" s="2" t="s">
        <v>12</v>
      </c>
      <c r="H156" s="26">
        <v>572.29999999999995</v>
      </c>
      <c r="I156" s="4">
        <f t="shared" si="4"/>
        <v>20602.8</v>
      </c>
    </row>
    <row r="157" spans="1:9" s="16" customFormat="1" x14ac:dyDescent="0.25">
      <c r="A157" s="49">
        <v>139</v>
      </c>
      <c r="B157" s="50">
        <v>44707</v>
      </c>
      <c r="C157" s="50">
        <v>44707</v>
      </c>
      <c r="D157" s="50" t="s">
        <v>167</v>
      </c>
      <c r="E157" s="52" t="s">
        <v>320</v>
      </c>
      <c r="F157" s="49">
        <v>20</v>
      </c>
      <c r="G157" s="49" t="s">
        <v>12</v>
      </c>
      <c r="H157" s="54">
        <v>601.79999999999995</v>
      </c>
      <c r="I157" s="53">
        <f t="shared" si="4"/>
        <v>12036</v>
      </c>
    </row>
    <row r="158" spans="1:9" s="16" customFormat="1" x14ac:dyDescent="0.25">
      <c r="A158" s="49">
        <v>140</v>
      </c>
      <c r="B158" s="50">
        <v>44533</v>
      </c>
      <c r="C158" s="50">
        <v>44533</v>
      </c>
      <c r="D158" s="51" t="s">
        <v>169</v>
      </c>
      <c r="E158" s="52" t="s">
        <v>170</v>
      </c>
      <c r="F158" s="49">
        <f>50-3-2-1-2-1-3-3-1-1-1-1-4-1-1-2-2-1-1</f>
        <v>19</v>
      </c>
      <c r="G158" s="49" t="s">
        <v>12</v>
      </c>
      <c r="H158" s="54">
        <v>1109.2</v>
      </c>
      <c r="I158" s="53">
        <f t="shared" si="4"/>
        <v>21074.799999999999</v>
      </c>
    </row>
    <row r="159" spans="1:9" s="16" customFormat="1" x14ac:dyDescent="0.25">
      <c r="A159" s="49">
        <v>141</v>
      </c>
      <c r="B159" s="50">
        <v>44707</v>
      </c>
      <c r="C159" s="50">
        <v>44707</v>
      </c>
      <c r="D159" s="51" t="s">
        <v>169</v>
      </c>
      <c r="E159" s="52" t="s">
        <v>317</v>
      </c>
      <c r="F159" s="49">
        <v>40</v>
      </c>
      <c r="G159" s="49" t="s">
        <v>12</v>
      </c>
      <c r="H159" s="54">
        <v>540.44000000000005</v>
      </c>
      <c r="I159" s="53">
        <f t="shared" si="4"/>
        <v>21617.600000000002</v>
      </c>
    </row>
    <row r="160" spans="1:9" s="16" customFormat="1" x14ac:dyDescent="0.25">
      <c r="A160" s="49">
        <v>142</v>
      </c>
      <c r="B160" s="50">
        <v>44921</v>
      </c>
      <c r="C160" s="50">
        <v>44921</v>
      </c>
      <c r="D160" s="51" t="s">
        <v>169</v>
      </c>
      <c r="E160" s="52" t="s">
        <v>321</v>
      </c>
      <c r="F160" s="49">
        <v>50</v>
      </c>
      <c r="G160" s="49" t="s">
        <v>12</v>
      </c>
      <c r="H160" s="54">
        <v>743.4</v>
      </c>
      <c r="I160" s="53">
        <f t="shared" si="4"/>
        <v>37170</v>
      </c>
    </row>
    <row r="161" spans="1:9" s="16" customFormat="1" x14ac:dyDescent="0.25">
      <c r="A161" s="49">
        <v>143</v>
      </c>
      <c r="B161" s="50">
        <v>44533</v>
      </c>
      <c r="C161" s="50">
        <v>44533</v>
      </c>
      <c r="D161" s="51" t="s">
        <v>171</v>
      </c>
      <c r="E161" s="52" t="s">
        <v>172</v>
      </c>
      <c r="F161" s="49">
        <f>25-1-1-1-2-3-1-1-1-1-1-1-2-1-1</f>
        <v>7</v>
      </c>
      <c r="G161" s="49" t="s">
        <v>12</v>
      </c>
      <c r="H161" s="54">
        <v>1433.7</v>
      </c>
      <c r="I161" s="53">
        <f t="shared" si="4"/>
        <v>10035.9</v>
      </c>
    </row>
    <row r="162" spans="1:9" s="16" customFormat="1" x14ac:dyDescent="0.25">
      <c r="A162" s="49">
        <v>144</v>
      </c>
      <c r="B162" s="50">
        <v>44707</v>
      </c>
      <c r="C162" s="50">
        <v>44707</v>
      </c>
      <c r="D162" s="51" t="s">
        <v>171</v>
      </c>
      <c r="E162" s="52" t="s">
        <v>322</v>
      </c>
      <c r="F162" s="49">
        <v>20</v>
      </c>
      <c r="G162" s="49" t="s">
        <v>12</v>
      </c>
      <c r="H162" s="54">
        <v>469.64</v>
      </c>
      <c r="I162" s="53">
        <f t="shared" si="4"/>
        <v>9392.7999999999993</v>
      </c>
    </row>
    <row r="163" spans="1:9" s="16" customFormat="1" x14ac:dyDescent="0.25">
      <c r="A163" s="49">
        <v>145</v>
      </c>
      <c r="B163" s="50">
        <v>44921</v>
      </c>
      <c r="C163" s="50">
        <v>44921</v>
      </c>
      <c r="D163" s="51" t="s">
        <v>171</v>
      </c>
      <c r="E163" s="52" t="s">
        <v>314</v>
      </c>
      <c r="F163" s="49">
        <v>25</v>
      </c>
      <c r="G163" s="49" t="s">
        <v>12</v>
      </c>
      <c r="H163" s="54">
        <v>743.4</v>
      </c>
      <c r="I163" s="53">
        <f t="shared" si="4"/>
        <v>18585</v>
      </c>
    </row>
    <row r="164" spans="1:9" s="16" customFormat="1" x14ac:dyDescent="0.25">
      <c r="A164" s="49">
        <v>146</v>
      </c>
      <c r="B164" s="50">
        <v>44533</v>
      </c>
      <c r="C164" s="50">
        <v>44533</v>
      </c>
      <c r="D164" s="51" t="s">
        <v>173</v>
      </c>
      <c r="E164" s="52" t="s">
        <v>174</v>
      </c>
      <c r="F164" s="49">
        <f>25-1-1-1-2-3-1-1-1-1-1-1-2-1-1</f>
        <v>7</v>
      </c>
      <c r="G164" s="49" t="s">
        <v>12</v>
      </c>
      <c r="H164" s="54">
        <v>1109.2</v>
      </c>
      <c r="I164" s="53">
        <f t="shared" si="4"/>
        <v>7764.4000000000005</v>
      </c>
    </row>
    <row r="165" spans="1:9" s="16" customFormat="1" x14ac:dyDescent="0.25">
      <c r="A165" s="49">
        <v>147</v>
      </c>
      <c r="B165" s="50">
        <v>44707</v>
      </c>
      <c r="C165" s="50">
        <v>44707</v>
      </c>
      <c r="D165" s="51" t="s">
        <v>173</v>
      </c>
      <c r="E165" s="52" t="s">
        <v>313</v>
      </c>
      <c r="F165" s="49">
        <v>20</v>
      </c>
      <c r="G165" s="49" t="s">
        <v>12</v>
      </c>
      <c r="H165" s="54">
        <v>469.64</v>
      </c>
      <c r="I165" s="53">
        <f t="shared" si="4"/>
        <v>9392.7999999999993</v>
      </c>
    </row>
    <row r="166" spans="1:9" s="16" customFormat="1" x14ac:dyDescent="0.25">
      <c r="A166" s="49">
        <v>148</v>
      </c>
      <c r="B166" s="50">
        <v>44921</v>
      </c>
      <c r="C166" s="50">
        <v>44921</v>
      </c>
      <c r="D166" s="51" t="s">
        <v>173</v>
      </c>
      <c r="E166" s="52" t="s">
        <v>316</v>
      </c>
      <c r="F166" s="49">
        <v>25</v>
      </c>
      <c r="G166" s="49" t="s">
        <v>12</v>
      </c>
      <c r="H166" s="54">
        <v>743.4</v>
      </c>
      <c r="I166" s="53">
        <f t="shared" si="4"/>
        <v>18585</v>
      </c>
    </row>
    <row r="167" spans="1:9" s="16" customFormat="1" x14ac:dyDescent="0.25">
      <c r="A167" s="49">
        <v>149</v>
      </c>
      <c r="B167" s="50">
        <v>44533</v>
      </c>
      <c r="C167" s="50">
        <v>44533</v>
      </c>
      <c r="D167" s="51" t="s">
        <v>175</v>
      </c>
      <c r="E167" s="52" t="s">
        <v>315</v>
      </c>
      <c r="F167" s="49">
        <f>25-1-1-1-2-3-1-1-1-1-1-1-2-1-1</f>
        <v>7</v>
      </c>
      <c r="G167" s="49" t="s">
        <v>12</v>
      </c>
      <c r="H167" s="54">
        <v>1109.2</v>
      </c>
      <c r="I167" s="53">
        <f t="shared" si="4"/>
        <v>7764.4000000000005</v>
      </c>
    </row>
    <row r="168" spans="1:9" s="16" customFormat="1" x14ac:dyDescent="0.25">
      <c r="A168" s="49">
        <v>150</v>
      </c>
      <c r="B168" s="50">
        <v>44707</v>
      </c>
      <c r="C168" s="50">
        <v>44707</v>
      </c>
      <c r="D168" s="51" t="s">
        <v>175</v>
      </c>
      <c r="E168" s="52" t="s">
        <v>312</v>
      </c>
      <c r="F168" s="49">
        <v>20</v>
      </c>
      <c r="G168" s="49" t="s">
        <v>12</v>
      </c>
      <c r="H168" s="54">
        <v>469.64</v>
      </c>
      <c r="I168" s="53">
        <f t="shared" si="4"/>
        <v>9392.7999999999993</v>
      </c>
    </row>
    <row r="169" spans="1:9" s="16" customFormat="1" x14ac:dyDescent="0.25">
      <c r="A169" s="49">
        <v>151</v>
      </c>
      <c r="B169" s="50">
        <v>44921</v>
      </c>
      <c r="C169" s="50">
        <v>44921</v>
      </c>
      <c r="D169" s="51" t="s">
        <v>175</v>
      </c>
      <c r="E169" s="52" t="s">
        <v>176</v>
      </c>
      <c r="F169" s="49">
        <v>25</v>
      </c>
      <c r="G169" s="49" t="s">
        <v>12</v>
      </c>
      <c r="H169" s="54">
        <v>743.4</v>
      </c>
      <c r="I169" s="53">
        <f>F169*H169</f>
        <v>18585</v>
      </c>
    </row>
    <row r="170" spans="1:9" x14ac:dyDescent="0.25">
      <c r="A170" s="1"/>
      <c r="B170" s="1"/>
      <c r="C170" s="1"/>
      <c r="D170" s="1"/>
      <c r="E170" s="1"/>
      <c r="F170" s="1"/>
      <c r="G170" s="1"/>
      <c r="H170" s="40" t="s">
        <v>38</v>
      </c>
      <c r="I170" s="41">
        <f>SUM(I12:I169)</f>
        <v>13246422.632810002</v>
      </c>
    </row>
    <row r="171" spans="1:9" x14ac:dyDescent="0.25">
      <c r="A171" s="1"/>
      <c r="B171" s="1"/>
      <c r="C171" s="1"/>
      <c r="D171" s="1"/>
      <c r="E171" s="1"/>
      <c r="F171" s="1"/>
      <c r="G171" s="1"/>
      <c r="H171" s="8"/>
      <c r="I171" s="9"/>
    </row>
    <row r="172" spans="1:9" x14ac:dyDescent="0.25">
      <c r="A172" s="1"/>
      <c r="B172" s="1"/>
      <c r="C172" s="1"/>
      <c r="D172" s="1"/>
      <c r="E172" s="1"/>
      <c r="F172" s="1"/>
      <c r="G172" s="1"/>
      <c r="H172" s="8"/>
      <c r="I172" s="9"/>
    </row>
    <row r="173" spans="1:9" x14ac:dyDescent="0.25">
      <c r="A173" s="1"/>
      <c r="B173" s="1"/>
      <c r="C173" s="1"/>
      <c r="D173" s="1"/>
      <c r="E173" s="1"/>
      <c r="F173" s="1"/>
      <c r="G173" s="1"/>
      <c r="H173" s="8"/>
      <c r="I173" s="9"/>
    </row>
    <row r="175" spans="1:9" ht="15.75" customHeight="1" x14ac:dyDescent="0.25">
      <c r="A175" s="87" t="s">
        <v>205</v>
      </c>
      <c r="B175" s="87"/>
      <c r="C175" s="87"/>
      <c r="D175" s="87"/>
      <c r="E175" s="87"/>
      <c r="F175" s="87"/>
      <c r="G175" s="87"/>
      <c r="H175" s="87"/>
      <c r="I175" s="87"/>
    </row>
    <row r="176" spans="1:9" ht="15" customHeight="1" x14ac:dyDescent="0.25">
      <c r="A176" s="88" t="s">
        <v>206</v>
      </c>
      <c r="B176" s="88"/>
      <c r="C176" s="88"/>
      <c r="D176" s="88"/>
      <c r="E176" s="88"/>
      <c r="F176" s="88"/>
      <c r="G176" s="88"/>
      <c r="H176" s="88"/>
      <c r="I176" s="88"/>
    </row>
    <row r="177" spans="1:9" ht="15.75" x14ac:dyDescent="0.25">
      <c r="A177" s="80" t="s">
        <v>207</v>
      </c>
      <c r="B177" s="80"/>
      <c r="C177" s="80"/>
      <c r="D177" s="80"/>
      <c r="E177" s="80"/>
      <c r="F177" s="80"/>
      <c r="G177" s="80"/>
      <c r="H177" s="80"/>
      <c r="I177" s="80"/>
    </row>
    <row r="178" spans="1:9" x14ac:dyDescent="0.25">
      <c r="B178" s="25" t="s">
        <v>208</v>
      </c>
    </row>
    <row r="179" spans="1:9" x14ac:dyDescent="0.25">
      <c r="B179" s="25" t="s">
        <v>209</v>
      </c>
    </row>
  </sheetData>
  <mergeCells count="8">
    <mergeCell ref="A177:I177"/>
    <mergeCell ref="A7:I7"/>
    <mergeCell ref="A8:I8"/>
    <mergeCell ref="A9:I9"/>
    <mergeCell ref="A10:I10"/>
    <mergeCell ref="F11:G11"/>
    <mergeCell ref="A175:I175"/>
    <mergeCell ref="A176:I176"/>
  </mergeCells>
  <conditionalFormatting sqref="E80">
    <cfRule type="duplicateValues" dxfId="9" priority="2"/>
  </conditionalFormatting>
  <conditionalFormatting sqref="E81 E83:E1048576 E1:E79">
    <cfRule type="duplicateValues" dxfId="8" priority="3"/>
  </conditionalFormatting>
  <conditionalFormatting sqref="E82">
    <cfRule type="duplicateValues" dxfId="7" priority="1"/>
  </conditionalFormatting>
  <pageMargins left="1.0236220472440944" right="0.15748031496062992" top="0.74803149606299213" bottom="0.74803149606299213" header="0.31496062992125984" footer="0.31496062992125984"/>
  <pageSetup scale="75" orientation="landscape" horizontalDpi="0" verticalDpi="0" r:id="rId1"/>
  <rowBreaks count="2" manualBreakCount="2">
    <brk id="42" max="8" man="1"/>
    <brk id="78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I193"/>
  <sheetViews>
    <sheetView tabSelected="1" view="pageBreakPreview" zoomScale="115" zoomScaleNormal="115" zoomScaleSheetLayoutView="115" workbookViewId="0">
      <selection activeCell="K76" sqref="K76"/>
    </sheetView>
  </sheetViews>
  <sheetFormatPr baseColWidth="10" defaultRowHeight="15" x14ac:dyDescent="0.25"/>
  <cols>
    <col min="1" max="1" width="4.5703125" style="17" bestFit="1" customWidth="1"/>
    <col min="2" max="2" width="12.7109375" style="17" bestFit="1" customWidth="1"/>
    <col min="3" max="3" width="10.85546875" style="17" bestFit="1" customWidth="1"/>
    <col min="4" max="4" width="9.42578125" style="17" bestFit="1" customWidth="1"/>
    <col min="5" max="5" width="52.85546875" style="17" customWidth="1"/>
    <col min="6" max="7" width="11.42578125" style="17"/>
    <col min="8" max="8" width="14" style="17" bestFit="1" customWidth="1"/>
    <col min="9" max="9" width="17.85546875" style="17" customWidth="1"/>
    <col min="10" max="16384" width="11.42578125" style="17"/>
  </cols>
  <sheetData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81" t="s">
        <v>39</v>
      </c>
      <c r="B7" s="81"/>
      <c r="C7" s="81"/>
      <c r="D7" s="81"/>
      <c r="E7" s="81"/>
      <c r="F7" s="81"/>
      <c r="G7" s="81"/>
      <c r="H7" s="81"/>
      <c r="I7" s="81"/>
    </row>
    <row r="8" spans="1:9" ht="18.75" x14ac:dyDescent="0.3">
      <c r="A8" s="82" t="s">
        <v>1</v>
      </c>
      <c r="B8" s="82"/>
      <c r="C8" s="82"/>
      <c r="D8" s="82"/>
      <c r="E8" s="82"/>
      <c r="F8" s="82"/>
      <c r="G8" s="82"/>
      <c r="H8" s="82"/>
      <c r="I8" s="82"/>
    </row>
    <row r="9" spans="1:9" ht="15.75" x14ac:dyDescent="0.25">
      <c r="A9" s="83" t="s">
        <v>40</v>
      </c>
      <c r="B9" s="83"/>
      <c r="C9" s="83"/>
      <c r="D9" s="83"/>
      <c r="E9" s="83"/>
      <c r="F9" s="83"/>
      <c r="G9" s="83"/>
      <c r="H9" s="83"/>
      <c r="I9" s="83"/>
    </row>
    <row r="10" spans="1:9" ht="15.75" x14ac:dyDescent="0.25">
      <c r="A10" s="84" t="s">
        <v>392</v>
      </c>
      <c r="B10" s="84"/>
      <c r="C10" s="84"/>
      <c r="D10" s="84"/>
      <c r="E10" s="84"/>
      <c r="F10" s="84"/>
      <c r="G10" s="84"/>
      <c r="H10" s="84"/>
      <c r="I10" s="84"/>
    </row>
    <row r="11" spans="1:9" ht="38.25" x14ac:dyDescent="0.25">
      <c r="A11" s="27" t="s">
        <v>41</v>
      </c>
      <c r="B11" s="28" t="s">
        <v>210</v>
      </c>
      <c r="C11" s="28" t="s">
        <v>211</v>
      </c>
      <c r="D11" s="29" t="s">
        <v>212</v>
      </c>
      <c r="E11" s="30" t="s">
        <v>289</v>
      </c>
      <c r="F11" s="85" t="s">
        <v>7</v>
      </c>
      <c r="G11" s="86"/>
      <c r="H11" s="31" t="s">
        <v>42</v>
      </c>
      <c r="I11" s="27" t="s">
        <v>9</v>
      </c>
    </row>
    <row r="12" spans="1:9" x14ac:dyDescent="0.25">
      <c r="A12" s="2">
        <v>1</v>
      </c>
      <c r="B12" s="3">
        <v>45457</v>
      </c>
      <c r="C12" s="3">
        <v>45457</v>
      </c>
      <c r="D12" s="5" t="s">
        <v>300</v>
      </c>
      <c r="E12" s="6" t="s">
        <v>43</v>
      </c>
      <c r="F12" s="2">
        <v>137</v>
      </c>
      <c r="G12" s="2" t="s">
        <v>12</v>
      </c>
      <c r="H12" s="26">
        <v>536.9</v>
      </c>
      <c r="I12" s="4">
        <f t="shared" ref="I12:I17" si="0">+F12*H12</f>
        <v>73555.3</v>
      </c>
    </row>
    <row r="13" spans="1:9" x14ac:dyDescent="0.25">
      <c r="A13" s="2">
        <v>2</v>
      </c>
      <c r="B13" s="3">
        <v>45457</v>
      </c>
      <c r="C13" s="3">
        <v>45457</v>
      </c>
      <c r="D13" s="5" t="s">
        <v>301</v>
      </c>
      <c r="E13" s="6" t="s">
        <v>323</v>
      </c>
      <c r="F13" s="2">
        <v>317</v>
      </c>
      <c r="G13" s="2" t="s">
        <v>12</v>
      </c>
      <c r="H13" s="26">
        <v>702.69</v>
      </c>
      <c r="I13" s="4">
        <f t="shared" si="0"/>
        <v>222752.73</v>
      </c>
    </row>
    <row r="14" spans="1:9" x14ac:dyDescent="0.25">
      <c r="A14" s="2">
        <v>3</v>
      </c>
      <c r="B14" s="3">
        <v>45080</v>
      </c>
      <c r="C14" s="3">
        <v>45080</v>
      </c>
      <c r="D14" s="5" t="s">
        <v>46</v>
      </c>
      <c r="E14" s="6" t="s">
        <v>47</v>
      </c>
      <c r="F14" s="2">
        <v>45</v>
      </c>
      <c r="G14" s="2" t="s">
        <v>12</v>
      </c>
      <c r="H14" s="26">
        <v>450</v>
      </c>
      <c r="I14" s="4">
        <f t="shared" si="0"/>
        <v>20250</v>
      </c>
    </row>
    <row r="15" spans="1:9" x14ac:dyDescent="0.25">
      <c r="A15" s="2">
        <v>4</v>
      </c>
      <c r="B15" s="3">
        <v>45230</v>
      </c>
      <c r="C15" s="3">
        <v>45230</v>
      </c>
      <c r="D15" s="5" t="s">
        <v>48</v>
      </c>
      <c r="E15" s="6" t="s">
        <v>49</v>
      </c>
      <c r="F15" s="2">
        <v>63</v>
      </c>
      <c r="G15" s="2" t="s">
        <v>12</v>
      </c>
      <c r="H15" s="26">
        <v>42.951999999999998</v>
      </c>
      <c r="I15" s="4">
        <f t="shared" si="0"/>
        <v>2705.9759999999997</v>
      </c>
    </row>
    <row r="16" spans="1:9" x14ac:dyDescent="0.25">
      <c r="A16" s="2">
        <v>5</v>
      </c>
      <c r="B16" s="3">
        <v>44796</v>
      </c>
      <c r="C16" s="3">
        <v>44796</v>
      </c>
      <c r="D16" s="5" t="s">
        <v>50</v>
      </c>
      <c r="E16" s="6" t="s">
        <v>51</v>
      </c>
      <c r="F16" s="2">
        <v>80</v>
      </c>
      <c r="G16" s="2" t="s">
        <v>12</v>
      </c>
      <c r="H16" s="26">
        <v>413</v>
      </c>
      <c r="I16" s="4">
        <f t="shared" si="0"/>
        <v>33040</v>
      </c>
    </row>
    <row r="17" spans="1:9" x14ac:dyDescent="0.25">
      <c r="A17" s="2">
        <v>6</v>
      </c>
      <c r="B17" s="3">
        <v>44796</v>
      </c>
      <c r="C17" s="3">
        <v>44796</v>
      </c>
      <c r="D17" s="5" t="s">
        <v>50</v>
      </c>
      <c r="E17" s="6" t="s">
        <v>51</v>
      </c>
      <c r="F17" s="2">
        <v>1078</v>
      </c>
      <c r="G17" s="2" t="s">
        <v>12</v>
      </c>
      <c r="H17" s="26">
        <v>649</v>
      </c>
      <c r="I17" s="4">
        <f t="shared" si="0"/>
        <v>699622</v>
      </c>
    </row>
    <row r="18" spans="1:9" x14ac:dyDescent="0.25">
      <c r="A18" s="2">
        <v>7</v>
      </c>
      <c r="B18" s="3">
        <v>45230</v>
      </c>
      <c r="C18" s="3">
        <v>45230</v>
      </c>
      <c r="D18" s="5" t="s">
        <v>52</v>
      </c>
      <c r="E18" s="6" t="s">
        <v>53</v>
      </c>
      <c r="F18" s="2">
        <v>90</v>
      </c>
      <c r="G18" s="2" t="s">
        <v>12</v>
      </c>
      <c r="H18" s="26">
        <v>240.602</v>
      </c>
      <c r="I18" s="4">
        <f>F18*H18</f>
        <v>21654.18</v>
      </c>
    </row>
    <row r="19" spans="1:9" x14ac:dyDescent="0.25">
      <c r="A19" s="2">
        <v>8</v>
      </c>
      <c r="B19" s="3">
        <v>45230</v>
      </c>
      <c r="C19" s="3">
        <v>45230</v>
      </c>
      <c r="D19" s="5" t="s">
        <v>54</v>
      </c>
      <c r="E19" s="6" t="s">
        <v>55</v>
      </c>
      <c r="F19" s="2">
        <f>996-123</f>
        <v>873</v>
      </c>
      <c r="G19" s="2" t="s">
        <v>12</v>
      </c>
      <c r="H19" s="26">
        <v>11.829166000000001</v>
      </c>
      <c r="I19" s="4">
        <f>F19*H19</f>
        <v>10326.861918000001</v>
      </c>
    </row>
    <row r="20" spans="1:9" x14ac:dyDescent="0.25">
      <c r="A20" s="2">
        <v>9</v>
      </c>
      <c r="B20" s="3">
        <v>45420</v>
      </c>
      <c r="C20" s="3">
        <v>45420</v>
      </c>
      <c r="D20" s="5" t="s">
        <v>246</v>
      </c>
      <c r="E20" s="6" t="s">
        <v>219</v>
      </c>
      <c r="F20" s="2">
        <v>10</v>
      </c>
      <c r="G20" s="2" t="s">
        <v>12</v>
      </c>
      <c r="H20" s="26">
        <v>10525</v>
      </c>
      <c r="I20" s="4">
        <f>F20*H20</f>
        <v>105250</v>
      </c>
    </row>
    <row r="21" spans="1:9" x14ac:dyDescent="0.25">
      <c r="A21" s="2">
        <v>10</v>
      </c>
      <c r="B21" s="3">
        <v>45230</v>
      </c>
      <c r="C21" s="3">
        <v>45230</v>
      </c>
      <c r="D21" s="24" t="s">
        <v>58</v>
      </c>
      <c r="E21" s="6" t="s">
        <v>59</v>
      </c>
      <c r="F21" s="2">
        <v>189</v>
      </c>
      <c r="G21" s="2" t="s">
        <v>12</v>
      </c>
      <c r="H21" s="26">
        <v>76.11</v>
      </c>
      <c r="I21" s="4">
        <f t="shared" ref="I21:I36" si="1">+F21*H21</f>
        <v>14384.789999999999</v>
      </c>
    </row>
    <row r="22" spans="1:9" x14ac:dyDescent="0.25">
      <c r="A22" s="2">
        <v>11</v>
      </c>
      <c r="B22" s="3">
        <v>44753</v>
      </c>
      <c r="C22" s="3">
        <v>44753</v>
      </c>
      <c r="D22" s="5" t="s">
        <v>60</v>
      </c>
      <c r="E22" s="6" t="s">
        <v>61</v>
      </c>
      <c r="F22" s="2">
        <v>73</v>
      </c>
      <c r="G22" s="2" t="s">
        <v>62</v>
      </c>
      <c r="H22" s="7">
        <v>44.073</v>
      </c>
      <c r="I22" s="4">
        <f t="shared" si="1"/>
        <v>3217.3290000000002</v>
      </c>
    </row>
    <row r="23" spans="1:9" x14ac:dyDescent="0.25">
      <c r="A23" s="2">
        <v>12</v>
      </c>
      <c r="B23" s="3">
        <v>44748</v>
      </c>
      <c r="C23" s="3">
        <v>44748</v>
      </c>
      <c r="D23" s="5" t="s">
        <v>63</v>
      </c>
      <c r="E23" s="6" t="s">
        <v>365</v>
      </c>
      <c r="F23" s="2">
        <v>1132</v>
      </c>
      <c r="G23" s="2" t="s">
        <v>62</v>
      </c>
      <c r="H23" s="26">
        <v>14.75</v>
      </c>
      <c r="I23" s="4">
        <f t="shared" si="1"/>
        <v>16697</v>
      </c>
    </row>
    <row r="24" spans="1:9" x14ac:dyDescent="0.25">
      <c r="A24" s="2">
        <v>13</v>
      </c>
      <c r="B24" s="3">
        <v>43826</v>
      </c>
      <c r="C24" s="3">
        <v>43826</v>
      </c>
      <c r="D24" s="5" t="s">
        <v>64</v>
      </c>
      <c r="E24" s="6" t="s">
        <v>65</v>
      </c>
      <c r="F24" s="2">
        <v>184</v>
      </c>
      <c r="G24" s="2" t="s">
        <v>62</v>
      </c>
      <c r="H24" s="26">
        <v>11.21</v>
      </c>
      <c r="I24" s="4">
        <f t="shared" si="1"/>
        <v>2062.6400000000003</v>
      </c>
    </row>
    <row r="25" spans="1:9" x14ac:dyDescent="0.25">
      <c r="A25" s="2">
        <v>14</v>
      </c>
      <c r="B25" s="64">
        <v>45446</v>
      </c>
      <c r="C25" s="64">
        <v>45446</v>
      </c>
      <c r="D25" s="65" t="s">
        <v>68</v>
      </c>
      <c r="E25" s="66" t="s">
        <v>288</v>
      </c>
      <c r="F25" s="63">
        <v>456</v>
      </c>
      <c r="G25" s="63" t="s">
        <v>12</v>
      </c>
      <c r="H25" s="69">
        <v>55</v>
      </c>
      <c r="I25" s="68">
        <f t="shared" si="1"/>
        <v>25080</v>
      </c>
    </row>
    <row r="26" spans="1:9" x14ac:dyDescent="0.25">
      <c r="A26" s="2">
        <v>15</v>
      </c>
      <c r="B26" s="64">
        <v>45457</v>
      </c>
      <c r="C26" s="64">
        <v>45457</v>
      </c>
      <c r="D26" s="65" t="s">
        <v>63</v>
      </c>
      <c r="E26" s="66" t="s">
        <v>274</v>
      </c>
      <c r="F26" s="63">
        <v>840</v>
      </c>
      <c r="G26" s="63" t="s">
        <v>12</v>
      </c>
      <c r="H26" s="67">
        <v>188.8</v>
      </c>
      <c r="I26" s="68">
        <f>+F26*H26</f>
        <v>158592</v>
      </c>
    </row>
    <row r="27" spans="1:9" x14ac:dyDescent="0.25">
      <c r="A27" s="2">
        <v>16</v>
      </c>
      <c r="B27" s="3">
        <v>43826</v>
      </c>
      <c r="C27" s="3">
        <v>43826</v>
      </c>
      <c r="D27" s="5" t="s">
        <v>66</v>
      </c>
      <c r="E27" s="6" t="s">
        <v>67</v>
      </c>
      <c r="F27" s="2">
        <v>12</v>
      </c>
      <c r="G27" s="2" t="s">
        <v>62</v>
      </c>
      <c r="H27" s="26">
        <v>31.329000000000001</v>
      </c>
      <c r="I27" s="4">
        <f t="shared" si="1"/>
        <v>375.94799999999998</v>
      </c>
    </row>
    <row r="28" spans="1:9" x14ac:dyDescent="0.25">
      <c r="A28" s="2">
        <v>17</v>
      </c>
      <c r="B28" s="3">
        <v>43685</v>
      </c>
      <c r="C28" s="3">
        <v>43685</v>
      </c>
      <c r="D28" s="5" t="s">
        <v>74</v>
      </c>
      <c r="E28" s="6" t="s">
        <v>330</v>
      </c>
      <c r="F28" s="2">
        <v>9</v>
      </c>
      <c r="G28" s="2" t="s">
        <v>12</v>
      </c>
      <c r="H28" s="26">
        <v>259.60000000000002</v>
      </c>
      <c r="I28" s="4">
        <f t="shared" si="1"/>
        <v>2336.4</v>
      </c>
    </row>
    <row r="29" spans="1:9" x14ac:dyDescent="0.25">
      <c r="A29" s="2">
        <v>18</v>
      </c>
      <c r="B29" s="3">
        <v>45230</v>
      </c>
      <c r="C29" s="3">
        <v>45230</v>
      </c>
      <c r="D29" s="5" t="s">
        <v>75</v>
      </c>
      <c r="E29" s="6" t="s">
        <v>328</v>
      </c>
      <c r="F29" s="2">
        <v>334</v>
      </c>
      <c r="G29" s="2" t="s">
        <v>62</v>
      </c>
      <c r="H29" s="7">
        <v>490.29</v>
      </c>
      <c r="I29" s="4">
        <f t="shared" si="1"/>
        <v>163756.86000000002</v>
      </c>
    </row>
    <row r="30" spans="1:9" x14ac:dyDescent="0.25">
      <c r="A30" s="2">
        <v>19</v>
      </c>
      <c r="B30" s="3">
        <v>45230</v>
      </c>
      <c r="C30" s="3">
        <v>45230</v>
      </c>
      <c r="D30" s="5" t="s">
        <v>76</v>
      </c>
      <c r="E30" s="6" t="s">
        <v>77</v>
      </c>
      <c r="F30" s="2">
        <v>209</v>
      </c>
      <c r="G30" s="2" t="s">
        <v>62</v>
      </c>
      <c r="H30" s="7">
        <v>706.23</v>
      </c>
      <c r="I30" s="4">
        <f t="shared" si="1"/>
        <v>147602.07</v>
      </c>
    </row>
    <row r="31" spans="1:9" x14ac:dyDescent="0.25">
      <c r="A31" s="2">
        <v>20</v>
      </c>
      <c r="B31" s="3">
        <v>44897</v>
      </c>
      <c r="C31" s="3">
        <v>44897</v>
      </c>
      <c r="D31" s="5" t="s">
        <v>78</v>
      </c>
      <c r="E31" s="6" t="s">
        <v>368</v>
      </c>
      <c r="F31" s="2">
        <v>9060</v>
      </c>
      <c r="G31" s="2" t="s">
        <v>12</v>
      </c>
      <c r="H31" s="7">
        <v>156.70400000000001</v>
      </c>
      <c r="I31" s="4">
        <f t="shared" si="1"/>
        <v>1419738.24</v>
      </c>
    </row>
    <row r="32" spans="1:9" s="1" customFormat="1" x14ac:dyDescent="0.25">
      <c r="A32" s="2">
        <v>21</v>
      </c>
      <c r="B32" s="3">
        <v>45230</v>
      </c>
      <c r="C32" s="3">
        <v>45230</v>
      </c>
      <c r="D32" s="5" t="s">
        <v>79</v>
      </c>
      <c r="E32" s="6" t="s">
        <v>80</v>
      </c>
      <c r="F32" s="59">
        <v>123</v>
      </c>
      <c r="G32" s="59" t="s">
        <v>62</v>
      </c>
      <c r="H32" s="60">
        <v>267.86</v>
      </c>
      <c r="I32" s="4">
        <f t="shared" si="1"/>
        <v>32946.78</v>
      </c>
    </row>
    <row r="33" spans="1:9" x14ac:dyDescent="0.25">
      <c r="A33" s="2">
        <v>22</v>
      </c>
      <c r="B33" s="3">
        <v>45230</v>
      </c>
      <c r="C33" s="3">
        <v>45230</v>
      </c>
      <c r="D33" s="5" t="s">
        <v>81</v>
      </c>
      <c r="E33" s="61" t="s">
        <v>82</v>
      </c>
      <c r="F33" s="59">
        <f>432-19</f>
        <v>413</v>
      </c>
      <c r="G33" s="59" t="s">
        <v>62</v>
      </c>
      <c r="H33" s="60">
        <v>65.489999999999995</v>
      </c>
      <c r="I33" s="62">
        <f t="shared" si="1"/>
        <v>27047.37</v>
      </c>
    </row>
    <row r="34" spans="1:9" x14ac:dyDescent="0.25">
      <c r="A34" s="2">
        <v>23</v>
      </c>
      <c r="B34" s="3">
        <v>45230</v>
      </c>
      <c r="C34" s="3">
        <v>45230</v>
      </c>
      <c r="D34" s="5" t="s">
        <v>83</v>
      </c>
      <c r="E34" s="6" t="s">
        <v>84</v>
      </c>
      <c r="F34" s="2">
        <f>1980-56</f>
        <v>1924</v>
      </c>
      <c r="G34" s="2" t="s">
        <v>12</v>
      </c>
      <c r="H34" s="26">
        <v>4.7708333300000003</v>
      </c>
      <c r="I34" s="4">
        <f>+F34*H34</f>
        <v>9179.0833269200011</v>
      </c>
    </row>
    <row r="35" spans="1:9" x14ac:dyDescent="0.25">
      <c r="A35" s="2">
        <v>24</v>
      </c>
      <c r="B35" s="3">
        <v>45230</v>
      </c>
      <c r="C35" s="3">
        <v>45230</v>
      </c>
      <c r="D35" s="5" t="s">
        <v>85</v>
      </c>
      <c r="E35" s="6" t="s">
        <v>86</v>
      </c>
      <c r="F35" s="2">
        <v>50</v>
      </c>
      <c r="G35" s="2" t="s">
        <v>12</v>
      </c>
      <c r="H35" s="26">
        <v>69.295500000000004</v>
      </c>
      <c r="I35" s="4">
        <f t="shared" si="1"/>
        <v>3464.7750000000001</v>
      </c>
    </row>
    <row r="36" spans="1:9" x14ac:dyDescent="0.25">
      <c r="A36" s="2">
        <v>25</v>
      </c>
      <c r="B36" s="3">
        <v>44166</v>
      </c>
      <c r="C36" s="3">
        <v>44166</v>
      </c>
      <c r="D36" s="5" t="s">
        <v>87</v>
      </c>
      <c r="E36" s="6" t="s">
        <v>88</v>
      </c>
      <c r="F36" s="2">
        <v>2148</v>
      </c>
      <c r="G36" s="2" t="s">
        <v>12</v>
      </c>
      <c r="H36" s="7">
        <v>78.666666000000006</v>
      </c>
      <c r="I36" s="4">
        <f t="shared" si="1"/>
        <v>168975.99856800001</v>
      </c>
    </row>
    <row r="37" spans="1:9" x14ac:dyDescent="0.25">
      <c r="A37" s="2">
        <v>26</v>
      </c>
      <c r="B37" s="3">
        <v>45457</v>
      </c>
      <c r="C37" s="3">
        <v>45457</v>
      </c>
      <c r="D37" s="5" t="s">
        <v>290</v>
      </c>
      <c r="E37" s="6" t="s">
        <v>259</v>
      </c>
      <c r="F37" s="2">
        <v>187</v>
      </c>
      <c r="G37" s="2" t="s">
        <v>12</v>
      </c>
      <c r="H37" s="7">
        <v>96.76</v>
      </c>
      <c r="I37" s="4">
        <f t="shared" ref="I37:I57" si="2">+F37*H37</f>
        <v>18094.120000000003</v>
      </c>
    </row>
    <row r="38" spans="1:9" x14ac:dyDescent="0.25">
      <c r="A38" s="2">
        <v>27</v>
      </c>
      <c r="B38" s="3">
        <v>45457</v>
      </c>
      <c r="C38" s="3">
        <v>45457</v>
      </c>
      <c r="D38" s="5" t="s">
        <v>296</v>
      </c>
      <c r="E38" s="6" t="s">
        <v>264</v>
      </c>
      <c r="F38" s="2">
        <v>95</v>
      </c>
      <c r="G38" s="2" t="s">
        <v>12</v>
      </c>
      <c r="H38" s="7">
        <v>142.19</v>
      </c>
      <c r="I38" s="4">
        <f t="shared" si="2"/>
        <v>13508.05</v>
      </c>
    </row>
    <row r="39" spans="1:9" x14ac:dyDescent="0.25">
      <c r="A39" s="2">
        <v>28</v>
      </c>
      <c r="B39" s="3">
        <v>45457</v>
      </c>
      <c r="C39" s="3">
        <v>45457</v>
      </c>
      <c r="D39" s="5" t="s">
        <v>105</v>
      </c>
      <c r="E39" s="6" t="s">
        <v>267</v>
      </c>
      <c r="F39" s="2">
        <v>85</v>
      </c>
      <c r="G39" s="2" t="s">
        <v>12</v>
      </c>
      <c r="H39" s="7">
        <v>69.03</v>
      </c>
      <c r="I39" s="4">
        <f t="shared" si="2"/>
        <v>5867.55</v>
      </c>
    </row>
    <row r="40" spans="1:9" x14ac:dyDescent="0.25">
      <c r="A40" s="2">
        <v>29</v>
      </c>
      <c r="B40" s="3">
        <v>45464</v>
      </c>
      <c r="C40" s="3">
        <v>45464</v>
      </c>
      <c r="D40" s="5" t="s">
        <v>299</v>
      </c>
      <c r="E40" s="6" t="s">
        <v>284</v>
      </c>
      <c r="F40" s="2">
        <v>95</v>
      </c>
      <c r="G40" s="2" t="s">
        <v>12</v>
      </c>
      <c r="H40" s="7">
        <v>2348.1999999999998</v>
      </c>
      <c r="I40" s="4">
        <f t="shared" si="2"/>
        <v>223078.99999999997</v>
      </c>
    </row>
    <row r="41" spans="1:9" x14ac:dyDescent="0.25">
      <c r="A41" s="2">
        <v>30</v>
      </c>
      <c r="B41" s="3">
        <v>45464</v>
      </c>
      <c r="C41" s="3">
        <v>45464</v>
      </c>
      <c r="D41" s="5" t="s">
        <v>113</v>
      </c>
      <c r="E41" s="6" t="s">
        <v>285</v>
      </c>
      <c r="F41" s="2">
        <v>63</v>
      </c>
      <c r="G41" s="2" t="s">
        <v>12</v>
      </c>
      <c r="H41" s="7">
        <v>2843.8</v>
      </c>
      <c r="I41" s="4">
        <f t="shared" si="2"/>
        <v>179159.40000000002</v>
      </c>
    </row>
    <row r="42" spans="1:9" x14ac:dyDescent="0.25">
      <c r="A42" s="2">
        <v>31</v>
      </c>
      <c r="B42" s="3">
        <v>45457</v>
      </c>
      <c r="C42" s="3">
        <v>45457</v>
      </c>
      <c r="D42" s="5" t="s">
        <v>291</v>
      </c>
      <c r="E42" s="6" t="s">
        <v>277</v>
      </c>
      <c r="F42" s="2">
        <v>66</v>
      </c>
      <c r="G42" s="2" t="s">
        <v>12</v>
      </c>
      <c r="H42" s="7">
        <v>378.19</v>
      </c>
      <c r="I42" s="4">
        <f t="shared" si="2"/>
        <v>24960.54</v>
      </c>
    </row>
    <row r="43" spans="1:9" x14ac:dyDescent="0.25">
      <c r="A43" s="2">
        <v>32</v>
      </c>
      <c r="B43" s="3">
        <v>45457</v>
      </c>
      <c r="C43" s="3">
        <v>45457</v>
      </c>
      <c r="D43" s="5" t="s">
        <v>292</v>
      </c>
      <c r="E43" s="6" t="s">
        <v>278</v>
      </c>
      <c r="F43" s="2">
        <v>58</v>
      </c>
      <c r="G43" s="2" t="s">
        <v>12</v>
      </c>
      <c r="H43" s="7">
        <v>318.60000000000002</v>
      </c>
      <c r="I43" s="4">
        <f t="shared" si="2"/>
        <v>18478.800000000003</v>
      </c>
    </row>
    <row r="44" spans="1:9" x14ac:dyDescent="0.25">
      <c r="A44" s="2">
        <v>33</v>
      </c>
      <c r="B44" s="3">
        <v>45457</v>
      </c>
      <c r="C44" s="3">
        <v>45457</v>
      </c>
      <c r="D44" s="5" t="s">
        <v>293</v>
      </c>
      <c r="E44" s="6" t="s">
        <v>279</v>
      </c>
      <c r="F44" s="2">
        <f>33-10</f>
        <v>23</v>
      </c>
      <c r="G44" s="2" t="s">
        <v>12</v>
      </c>
      <c r="H44" s="7">
        <v>690.89</v>
      </c>
      <c r="I44" s="4">
        <f t="shared" si="2"/>
        <v>15890.47</v>
      </c>
    </row>
    <row r="45" spans="1:9" x14ac:dyDescent="0.25">
      <c r="A45" s="2">
        <v>34</v>
      </c>
      <c r="B45" s="3">
        <v>45457</v>
      </c>
      <c r="C45" s="3">
        <v>45457</v>
      </c>
      <c r="D45" s="5" t="s">
        <v>296</v>
      </c>
      <c r="E45" s="6" t="s">
        <v>280</v>
      </c>
      <c r="F45" s="2">
        <v>1777</v>
      </c>
      <c r="G45" s="2" t="s">
        <v>12</v>
      </c>
      <c r="H45" s="7">
        <v>407.69</v>
      </c>
      <c r="I45" s="4">
        <f t="shared" si="2"/>
        <v>724465.13</v>
      </c>
    </row>
    <row r="46" spans="1:9" x14ac:dyDescent="0.25">
      <c r="A46" s="2">
        <v>35</v>
      </c>
      <c r="B46" s="3">
        <v>45457</v>
      </c>
      <c r="C46" s="3">
        <v>45457</v>
      </c>
      <c r="D46" s="5" t="s">
        <v>297</v>
      </c>
      <c r="E46" s="6" t="s">
        <v>281</v>
      </c>
      <c r="F46" s="2">
        <f>2640-23</f>
        <v>2617</v>
      </c>
      <c r="G46" s="2" t="s">
        <v>12</v>
      </c>
      <c r="H46" s="7">
        <v>462.56</v>
      </c>
      <c r="I46" s="4">
        <f t="shared" si="2"/>
        <v>1210519.52</v>
      </c>
    </row>
    <row r="47" spans="1:9" x14ac:dyDescent="0.25">
      <c r="A47" s="2">
        <v>36</v>
      </c>
      <c r="B47" s="3">
        <v>45457</v>
      </c>
      <c r="C47" s="3">
        <v>45457</v>
      </c>
      <c r="D47" s="5" t="s">
        <v>298</v>
      </c>
      <c r="E47" s="6" t="s">
        <v>282</v>
      </c>
      <c r="F47" s="2">
        <f>1087-18</f>
        <v>1069</v>
      </c>
      <c r="G47" s="2" t="s">
        <v>12</v>
      </c>
      <c r="H47" s="7">
        <v>649.11800000000005</v>
      </c>
      <c r="I47" s="4">
        <f t="shared" si="2"/>
        <v>693907.14200000011</v>
      </c>
    </row>
    <row r="48" spans="1:9" x14ac:dyDescent="0.25">
      <c r="A48" s="2">
        <v>37</v>
      </c>
      <c r="B48" s="3">
        <v>45544</v>
      </c>
      <c r="C48" s="3">
        <v>45544</v>
      </c>
      <c r="D48" s="5" t="s">
        <v>95</v>
      </c>
      <c r="E48" s="6" t="s">
        <v>96</v>
      </c>
      <c r="F48" s="2">
        <f>484-105</f>
        <v>379</v>
      </c>
      <c r="G48" s="2" t="s">
        <v>12</v>
      </c>
      <c r="H48" s="7">
        <v>2532</v>
      </c>
      <c r="I48" s="4">
        <f t="shared" si="2"/>
        <v>959628</v>
      </c>
    </row>
    <row r="49" spans="1:9" x14ac:dyDescent="0.25">
      <c r="A49" s="2">
        <v>38</v>
      </c>
      <c r="B49" s="3">
        <v>45544</v>
      </c>
      <c r="C49" s="3">
        <v>45544</v>
      </c>
      <c r="D49" s="5" t="s">
        <v>97</v>
      </c>
      <c r="E49" s="6" t="s">
        <v>98</v>
      </c>
      <c r="F49" s="2">
        <f>100-1</f>
        <v>99</v>
      </c>
      <c r="G49" s="2" t="s">
        <v>62</v>
      </c>
      <c r="H49" s="26">
        <v>3210</v>
      </c>
      <c r="I49" s="4">
        <f t="shared" si="2"/>
        <v>317790</v>
      </c>
    </row>
    <row r="50" spans="1:9" x14ac:dyDescent="0.25">
      <c r="A50" s="2">
        <v>39</v>
      </c>
      <c r="B50" s="64">
        <v>45268</v>
      </c>
      <c r="C50" s="64">
        <v>45268</v>
      </c>
      <c r="D50" s="65" t="s">
        <v>177</v>
      </c>
      <c r="E50" s="66" t="s">
        <v>178</v>
      </c>
      <c r="F50" s="63">
        <f>56-1</f>
        <v>55</v>
      </c>
      <c r="G50" s="63" t="s">
        <v>122</v>
      </c>
      <c r="H50" s="67">
        <v>9882.5</v>
      </c>
      <c r="I50" s="68">
        <f t="shared" ref="I50:I51" si="3">+F50*H50</f>
        <v>543537.5</v>
      </c>
    </row>
    <row r="51" spans="1:9" x14ac:dyDescent="0.25">
      <c r="A51" s="2">
        <v>40</v>
      </c>
      <c r="B51" s="64">
        <v>45555</v>
      </c>
      <c r="C51" s="64">
        <v>45555</v>
      </c>
      <c r="D51" s="65" t="s">
        <v>103</v>
      </c>
      <c r="E51" s="66" t="s">
        <v>380</v>
      </c>
      <c r="F51" s="63">
        <f>440-25</f>
        <v>415</v>
      </c>
      <c r="G51" s="63" t="s">
        <v>94</v>
      </c>
      <c r="H51" s="69">
        <v>690.52</v>
      </c>
      <c r="I51" s="68">
        <f t="shared" si="3"/>
        <v>286565.8</v>
      </c>
    </row>
    <row r="52" spans="1:9" x14ac:dyDescent="0.25">
      <c r="A52" s="2">
        <v>41</v>
      </c>
      <c r="B52" s="3">
        <v>44748</v>
      </c>
      <c r="C52" s="3">
        <v>44748</v>
      </c>
      <c r="D52" s="5" t="s">
        <v>99</v>
      </c>
      <c r="E52" s="6" t="s">
        <v>100</v>
      </c>
      <c r="F52" s="2">
        <v>160</v>
      </c>
      <c r="G52" s="2" t="s">
        <v>12</v>
      </c>
      <c r="H52" s="26">
        <v>305.02999999999997</v>
      </c>
      <c r="I52" s="4">
        <f t="shared" si="2"/>
        <v>48804.799999999996</v>
      </c>
    </row>
    <row r="53" spans="1:9" x14ac:dyDescent="0.25">
      <c r="A53" s="2">
        <v>42</v>
      </c>
      <c r="B53" s="3">
        <v>44748</v>
      </c>
      <c r="C53" s="3">
        <v>44748</v>
      </c>
      <c r="D53" s="5" t="s">
        <v>103</v>
      </c>
      <c r="E53" s="6" t="s">
        <v>104</v>
      </c>
      <c r="F53" s="2">
        <f>1029-4</f>
        <v>1025</v>
      </c>
      <c r="G53" s="2" t="s">
        <v>12</v>
      </c>
      <c r="H53" s="26">
        <v>40.71</v>
      </c>
      <c r="I53" s="4">
        <f t="shared" si="2"/>
        <v>41727.75</v>
      </c>
    </row>
    <row r="54" spans="1:9" x14ac:dyDescent="0.25">
      <c r="A54" s="2">
        <v>43</v>
      </c>
      <c r="B54" s="3">
        <v>45230</v>
      </c>
      <c r="C54" s="3">
        <v>45230</v>
      </c>
      <c r="D54" s="5" t="s">
        <v>105</v>
      </c>
      <c r="E54" s="6" t="s">
        <v>106</v>
      </c>
      <c r="F54" s="2">
        <v>294</v>
      </c>
      <c r="G54" s="2" t="s">
        <v>12</v>
      </c>
      <c r="H54" s="26">
        <v>86.73</v>
      </c>
      <c r="I54" s="4">
        <f t="shared" si="2"/>
        <v>25498.620000000003</v>
      </c>
    </row>
    <row r="55" spans="1:9" x14ac:dyDescent="0.25">
      <c r="A55" s="2">
        <v>44</v>
      </c>
      <c r="B55" s="3">
        <v>45457</v>
      </c>
      <c r="C55" s="3">
        <v>45457</v>
      </c>
      <c r="D55" s="5" t="s">
        <v>295</v>
      </c>
      <c r="E55" s="6" t="s">
        <v>114</v>
      </c>
      <c r="F55" s="2">
        <v>167</v>
      </c>
      <c r="G55" s="2" t="s">
        <v>12</v>
      </c>
      <c r="H55" s="26">
        <v>80.098399999999998</v>
      </c>
      <c r="I55" s="4">
        <f t="shared" si="2"/>
        <v>13376.4328</v>
      </c>
    </row>
    <row r="56" spans="1:9" x14ac:dyDescent="0.25">
      <c r="A56" s="2">
        <v>45</v>
      </c>
      <c r="B56" s="3">
        <v>45268</v>
      </c>
      <c r="C56" s="3">
        <v>45268</v>
      </c>
      <c r="D56" s="5" t="s">
        <v>119</v>
      </c>
      <c r="E56" s="6" t="s">
        <v>120</v>
      </c>
      <c r="F56" s="2">
        <v>10</v>
      </c>
      <c r="G56" s="2" t="s">
        <v>62</v>
      </c>
      <c r="H56" s="26">
        <v>2885.855</v>
      </c>
      <c r="I56" s="4">
        <f t="shared" si="2"/>
        <v>28858.55</v>
      </c>
    </row>
    <row r="57" spans="1:9" x14ac:dyDescent="0.25">
      <c r="A57" s="2">
        <v>46</v>
      </c>
      <c r="B57" s="3">
        <v>45230</v>
      </c>
      <c r="C57" s="3">
        <v>45230</v>
      </c>
      <c r="D57" s="5" t="s">
        <v>123</v>
      </c>
      <c r="E57" s="6" t="s">
        <v>124</v>
      </c>
      <c r="F57" s="2">
        <v>34</v>
      </c>
      <c r="G57" s="2" t="s">
        <v>122</v>
      </c>
      <c r="H57" s="26">
        <v>2545.4960000000001</v>
      </c>
      <c r="I57" s="4">
        <f t="shared" si="2"/>
        <v>86546.864000000001</v>
      </c>
    </row>
    <row r="58" spans="1:9" x14ac:dyDescent="0.25">
      <c r="A58" s="2">
        <v>47</v>
      </c>
      <c r="B58" s="3">
        <v>44748</v>
      </c>
      <c r="C58" s="3">
        <v>44748</v>
      </c>
      <c r="D58" s="5" t="s">
        <v>134</v>
      </c>
      <c r="E58" s="6" t="s">
        <v>135</v>
      </c>
      <c r="F58" s="2">
        <v>36</v>
      </c>
      <c r="G58" s="2" t="s">
        <v>12</v>
      </c>
      <c r="H58" s="26">
        <v>77.644000000000005</v>
      </c>
      <c r="I58" s="4">
        <f>F58*H58</f>
        <v>2795.1840000000002</v>
      </c>
    </row>
    <row r="59" spans="1:9" x14ac:dyDescent="0.25">
      <c r="A59" s="2">
        <v>48</v>
      </c>
      <c r="B59" s="3">
        <v>44707</v>
      </c>
      <c r="C59" s="3">
        <v>44707</v>
      </c>
      <c r="D59" s="5" t="s">
        <v>143</v>
      </c>
      <c r="E59" s="6" t="s">
        <v>144</v>
      </c>
      <c r="F59" s="2">
        <v>1</v>
      </c>
      <c r="G59" s="2" t="s">
        <v>12</v>
      </c>
      <c r="H59" s="26">
        <v>4804.96</v>
      </c>
      <c r="I59" s="4">
        <f t="shared" ref="I59:I76" si="4">F59*H59</f>
        <v>4804.96</v>
      </c>
    </row>
    <row r="60" spans="1:9" x14ac:dyDescent="0.25">
      <c r="A60" s="2">
        <v>49</v>
      </c>
      <c r="B60" s="3">
        <v>44689</v>
      </c>
      <c r="C60" s="3">
        <v>45420</v>
      </c>
      <c r="D60" s="3" t="s">
        <v>147</v>
      </c>
      <c r="E60" s="6" t="s">
        <v>148</v>
      </c>
      <c r="F60" s="2">
        <v>40</v>
      </c>
      <c r="G60" s="2" t="s">
        <v>12</v>
      </c>
      <c r="H60" s="26">
        <v>4661</v>
      </c>
      <c r="I60" s="4">
        <f>F60*H60</f>
        <v>186440</v>
      </c>
    </row>
    <row r="61" spans="1:9" x14ac:dyDescent="0.25">
      <c r="A61" s="2">
        <v>50</v>
      </c>
      <c r="B61" s="3">
        <v>44921</v>
      </c>
      <c r="C61" s="3">
        <v>44921</v>
      </c>
      <c r="D61" s="3" t="s">
        <v>151</v>
      </c>
      <c r="E61" s="6" t="s">
        <v>181</v>
      </c>
      <c r="F61" s="2">
        <v>60</v>
      </c>
      <c r="G61" s="2" t="s">
        <v>12</v>
      </c>
      <c r="H61" s="26">
        <v>8602.2000000000007</v>
      </c>
      <c r="I61" s="4">
        <f t="shared" si="4"/>
        <v>516132.00000000006</v>
      </c>
    </row>
    <row r="62" spans="1:9" x14ac:dyDescent="0.25">
      <c r="A62" s="2">
        <v>51</v>
      </c>
      <c r="B62" s="3">
        <v>44921</v>
      </c>
      <c r="C62" s="3">
        <v>44921</v>
      </c>
      <c r="D62" s="3" t="s">
        <v>149</v>
      </c>
      <c r="E62" s="6" t="s">
        <v>351</v>
      </c>
      <c r="F62" s="2">
        <v>1</v>
      </c>
      <c r="G62" s="2" t="s">
        <v>12</v>
      </c>
      <c r="H62" s="26">
        <v>7268.8</v>
      </c>
      <c r="I62" s="4">
        <f t="shared" si="4"/>
        <v>7268.8</v>
      </c>
    </row>
    <row r="63" spans="1:9" x14ac:dyDescent="0.25">
      <c r="A63" s="2">
        <v>52</v>
      </c>
      <c r="B63" s="3">
        <v>44689</v>
      </c>
      <c r="C63" s="3">
        <v>45420</v>
      </c>
      <c r="D63" s="5" t="s">
        <v>244</v>
      </c>
      <c r="E63" s="6" t="s">
        <v>215</v>
      </c>
      <c r="F63" s="2">
        <v>1</v>
      </c>
      <c r="G63" s="2" t="s">
        <v>12</v>
      </c>
      <c r="H63" s="26">
        <v>7080</v>
      </c>
      <c r="I63" s="4">
        <f t="shared" si="4"/>
        <v>7080</v>
      </c>
    </row>
    <row r="64" spans="1:9" x14ac:dyDescent="0.25">
      <c r="A64" s="2">
        <v>53</v>
      </c>
      <c r="B64" s="3">
        <v>45420</v>
      </c>
      <c r="C64" s="3">
        <v>45420</v>
      </c>
      <c r="D64" s="5" t="s">
        <v>246</v>
      </c>
      <c r="E64" s="6" t="s">
        <v>352</v>
      </c>
      <c r="F64" s="2">
        <v>31</v>
      </c>
      <c r="G64" s="2" t="s">
        <v>12</v>
      </c>
      <c r="H64" s="26">
        <v>6844</v>
      </c>
      <c r="I64" s="4">
        <f t="shared" si="4"/>
        <v>212164</v>
      </c>
    </row>
    <row r="65" spans="1:9" x14ac:dyDescent="0.25">
      <c r="A65" s="2">
        <v>54</v>
      </c>
      <c r="B65" s="3">
        <v>45420</v>
      </c>
      <c r="C65" s="3">
        <v>45420</v>
      </c>
      <c r="D65" s="5" t="s">
        <v>249</v>
      </c>
      <c r="E65" s="6" t="s">
        <v>220</v>
      </c>
      <c r="F65" s="2">
        <v>119</v>
      </c>
      <c r="G65" s="2" t="s">
        <v>12</v>
      </c>
      <c r="H65" s="26">
        <v>1888</v>
      </c>
      <c r="I65" s="4">
        <f t="shared" si="4"/>
        <v>224672</v>
      </c>
    </row>
    <row r="66" spans="1:9" x14ac:dyDescent="0.25">
      <c r="A66" s="2">
        <v>55</v>
      </c>
      <c r="B66" s="3">
        <v>45420</v>
      </c>
      <c r="C66" s="3">
        <v>45420</v>
      </c>
      <c r="D66" s="5" t="s">
        <v>248</v>
      </c>
      <c r="E66" s="6" t="s">
        <v>221</v>
      </c>
      <c r="F66" s="2">
        <v>69</v>
      </c>
      <c r="G66" s="2" t="s">
        <v>12</v>
      </c>
      <c r="H66" s="26">
        <v>1888</v>
      </c>
      <c r="I66" s="4">
        <f t="shared" si="4"/>
        <v>130272</v>
      </c>
    </row>
    <row r="67" spans="1:9" x14ac:dyDescent="0.25">
      <c r="A67" s="2">
        <v>56</v>
      </c>
      <c r="B67" s="3">
        <v>45420</v>
      </c>
      <c r="C67" s="3">
        <v>45420</v>
      </c>
      <c r="D67" s="5" t="s">
        <v>248</v>
      </c>
      <c r="E67" s="6" t="s">
        <v>222</v>
      </c>
      <c r="F67" s="2">
        <v>70</v>
      </c>
      <c r="G67" s="2" t="s">
        <v>12</v>
      </c>
      <c r="H67" s="26">
        <v>1888</v>
      </c>
      <c r="I67" s="4">
        <f t="shared" si="4"/>
        <v>132160</v>
      </c>
    </row>
    <row r="68" spans="1:9" x14ac:dyDescent="0.25">
      <c r="A68" s="2">
        <v>57</v>
      </c>
      <c r="B68" s="3">
        <v>45420</v>
      </c>
      <c r="C68" s="3">
        <v>45420</v>
      </c>
      <c r="D68" s="5" t="s">
        <v>247</v>
      </c>
      <c r="E68" s="6" t="s">
        <v>223</v>
      </c>
      <c r="F68" s="2">
        <v>66</v>
      </c>
      <c r="G68" s="2" t="s">
        <v>12</v>
      </c>
      <c r="H68" s="26">
        <v>1888</v>
      </c>
      <c r="I68" s="4">
        <f t="shared" si="4"/>
        <v>124608</v>
      </c>
    </row>
    <row r="69" spans="1:9" x14ac:dyDescent="0.25">
      <c r="A69" s="2">
        <v>58</v>
      </c>
      <c r="B69" s="3">
        <v>45420</v>
      </c>
      <c r="C69" s="3">
        <v>45420</v>
      </c>
      <c r="D69" s="5" t="s">
        <v>154</v>
      </c>
      <c r="E69" s="6" t="s">
        <v>224</v>
      </c>
      <c r="F69" s="2">
        <v>88</v>
      </c>
      <c r="G69" s="2" t="s">
        <v>12</v>
      </c>
      <c r="H69" s="26">
        <v>481.44</v>
      </c>
      <c r="I69" s="4">
        <f t="shared" si="4"/>
        <v>42366.720000000001</v>
      </c>
    </row>
    <row r="70" spans="1:9" x14ac:dyDescent="0.25">
      <c r="A70" s="2">
        <v>59</v>
      </c>
      <c r="B70" s="3">
        <v>45420</v>
      </c>
      <c r="C70" s="3">
        <v>45420</v>
      </c>
      <c r="D70" s="3" t="s">
        <v>156</v>
      </c>
      <c r="E70" s="6" t="s">
        <v>225</v>
      </c>
      <c r="F70" s="2">
        <v>29</v>
      </c>
      <c r="G70" s="2" t="s">
        <v>12</v>
      </c>
      <c r="H70" s="26">
        <v>481.44</v>
      </c>
      <c r="I70" s="4">
        <f t="shared" si="4"/>
        <v>13961.76</v>
      </c>
    </row>
    <row r="71" spans="1:9" x14ac:dyDescent="0.25">
      <c r="A71" s="2">
        <v>60</v>
      </c>
      <c r="B71" s="3">
        <v>45420</v>
      </c>
      <c r="C71" s="3">
        <v>45420</v>
      </c>
      <c r="D71" s="3" t="s">
        <v>157</v>
      </c>
      <c r="E71" s="6" t="s">
        <v>226</v>
      </c>
      <c r="F71" s="2">
        <v>30</v>
      </c>
      <c r="G71" s="2" t="s">
        <v>12</v>
      </c>
      <c r="H71" s="26">
        <v>481.44</v>
      </c>
      <c r="I71" s="4">
        <f t="shared" si="4"/>
        <v>14443.2</v>
      </c>
    </row>
    <row r="72" spans="1:9" x14ac:dyDescent="0.25">
      <c r="A72" s="2">
        <v>61</v>
      </c>
      <c r="B72" s="3">
        <v>45420</v>
      </c>
      <c r="C72" s="3">
        <v>45420</v>
      </c>
      <c r="D72" s="3" t="s">
        <v>159</v>
      </c>
      <c r="E72" s="6" t="s">
        <v>227</v>
      </c>
      <c r="F72" s="2">
        <v>30</v>
      </c>
      <c r="G72" s="2" t="s">
        <v>12</v>
      </c>
      <c r="H72" s="26">
        <v>481.44</v>
      </c>
      <c r="I72" s="4">
        <f t="shared" si="4"/>
        <v>14443.2</v>
      </c>
    </row>
    <row r="73" spans="1:9" x14ac:dyDescent="0.25">
      <c r="A73" s="2">
        <v>62</v>
      </c>
      <c r="B73" s="3">
        <v>44707</v>
      </c>
      <c r="C73" s="3">
        <v>44707</v>
      </c>
      <c r="D73" s="3" t="s">
        <v>161</v>
      </c>
      <c r="E73" s="6" t="s">
        <v>162</v>
      </c>
      <c r="F73" s="2">
        <v>38</v>
      </c>
      <c r="G73" s="2" t="s">
        <v>12</v>
      </c>
      <c r="H73" s="26">
        <v>601.79999999999995</v>
      </c>
      <c r="I73" s="4">
        <f t="shared" si="4"/>
        <v>22868.399999999998</v>
      </c>
    </row>
    <row r="74" spans="1:9" x14ac:dyDescent="0.25">
      <c r="A74" s="2">
        <v>63</v>
      </c>
      <c r="B74" s="3">
        <v>44707</v>
      </c>
      <c r="C74" s="3">
        <v>44707</v>
      </c>
      <c r="D74" s="3" t="s">
        <v>163</v>
      </c>
      <c r="E74" s="6" t="s">
        <v>164</v>
      </c>
      <c r="F74" s="2">
        <v>36</v>
      </c>
      <c r="G74" s="2" t="s">
        <v>12</v>
      </c>
      <c r="H74" s="26">
        <v>601.79999999999995</v>
      </c>
      <c r="I74" s="4">
        <f t="shared" si="4"/>
        <v>21664.799999999999</v>
      </c>
    </row>
    <row r="75" spans="1:9" x14ac:dyDescent="0.25">
      <c r="A75" s="2">
        <v>64</v>
      </c>
      <c r="B75" s="3">
        <v>44533</v>
      </c>
      <c r="C75" s="3">
        <v>44533</v>
      </c>
      <c r="D75" s="3" t="s">
        <v>165</v>
      </c>
      <c r="E75" s="6" t="s">
        <v>166</v>
      </c>
      <c r="F75" s="2">
        <v>36</v>
      </c>
      <c r="G75" s="2" t="s">
        <v>12</v>
      </c>
      <c r="H75" s="26">
        <v>572.29999999999995</v>
      </c>
      <c r="I75" s="4">
        <f t="shared" si="4"/>
        <v>20602.8</v>
      </c>
    </row>
    <row r="76" spans="1:9" x14ac:dyDescent="0.25">
      <c r="A76" s="2">
        <v>65</v>
      </c>
      <c r="B76" s="3">
        <v>44533</v>
      </c>
      <c r="C76" s="3">
        <v>44533</v>
      </c>
      <c r="D76" s="3" t="s">
        <v>167</v>
      </c>
      <c r="E76" s="6" t="s">
        <v>168</v>
      </c>
      <c r="F76" s="2">
        <v>36</v>
      </c>
      <c r="G76" s="2" t="s">
        <v>12</v>
      </c>
      <c r="H76" s="26">
        <v>572.29999999999995</v>
      </c>
      <c r="I76" s="4">
        <f t="shared" si="4"/>
        <v>20602.8</v>
      </c>
    </row>
    <row r="77" spans="1:9" x14ac:dyDescent="0.25">
      <c r="A77" s="1"/>
      <c r="B77" s="1"/>
      <c r="C77" s="1"/>
      <c r="D77" s="1"/>
      <c r="E77" s="1"/>
      <c r="F77" s="1"/>
      <c r="G77" s="1"/>
      <c r="H77" s="40" t="s">
        <v>38</v>
      </c>
      <c r="I77" s="41">
        <f>SUM(I12:I76)</f>
        <v>10584228.994612925</v>
      </c>
    </row>
    <row r="78" spans="1:9" x14ac:dyDescent="0.25">
      <c r="A78" s="1"/>
      <c r="B78" s="1"/>
      <c r="C78" s="1"/>
      <c r="D78" s="1"/>
      <c r="E78" s="1"/>
      <c r="F78" s="1"/>
      <c r="G78" s="1"/>
      <c r="H78" s="8"/>
      <c r="I78" s="9"/>
    </row>
    <row r="79" spans="1:9" x14ac:dyDescent="0.25">
      <c r="A79" s="1"/>
      <c r="B79" s="1"/>
      <c r="C79" s="1"/>
      <c r="D79" s="1"/>
      <c r="E79" s="1"/>
      <c r="F79" s="1"/>
      <c r="G79" s="1"/>
      <c r="H79" s="8"/>
      <c r="I79" s="9"/>
    </row>
    <row r="80" spans="1:9" x14ac:dyDescent="0.25">
      <c r="A80" s="1"/>
      <c r="B80" s="1"/>
      <c r="C80" s="1"/>
      <c r="D80" s="1"/>
      <c r="E80" s="1"/>
      <c r="F80" s="1"/>
      <c r="G80" s="1"/>
      <c r="H80" s="8"/>
      <c r="I80" s="9"/>
    </row>
    <row r="82" spans="1:9" ht="15.75" customHeight="1" x14ac:dyDescent="0.25">
      <c r="A82" s="87" t="s">
        <v>205</v>
      </c>
      <c r="B82" s="87"/>
      <c r="C82" s="87"/>
      <c r="D82" s="87"/>
      <c r="E82" s="87"/>
      <c r="F82" s="87"/>
      <c r="G82" s="87"/>
      <c r="H82" s="87"/>
      <c r="I82" s="87"/>
    </row>
    <row r="83" spans="1:9" ht="15" customHeight="1" x14ac:dyDescent="0.25">
      <c r="A83" s="88" t="s">
        <v>206</v>
      </c>
      <c r="B83" s="88"/>
      <c r="C83" s="88"/>
      <c r="D83" s="88"/>
      <c r="E83" s="88"/>
      <c r="F83" s="88"/>
      <c r="G83" s="88"/>
      <c r="H83" s="88"/>
      <c r="I83" s="88"/>
    </row>
    <row r="84" spans="1:9" ht="15.75" x14ac:dyDescent="0.25">
      <c r="A84" s="80" t="s">
        <v>207</v>
      </c>
      <c r="B84" s="80"/>
      <c r="C84" s="80"/>
      <c r="D84" s="80"/>
      <c r="E84" s="80"/>
      <c r="F84" s="80"/>
      <c r="G84" s="80"/>
      <c r="H84" s="80"/>
      <c r="I84" s="80"/>
    </row>
    <row r="85" spans="1:9" x14ac:dyDescent="0.25">
      <c r="B85" s="25" t="s">
        <v>208</v>
      </c>
    </row>
    <row r="86" spans="1:9" x14ac:dyDescent="0.25">
      <c r="B86" s="25" t="s">
        <v>209</v>
      </c>
    </row>
    <row r="94" spans="1:9" x14ac:dyDescent="0.25">
      <c r="A94" s="81" t="s">
        <v>0</v>
      </c>
      <c r="B94" s="81"/>
      <c r="C94" s="81"/>
      <c r="D94" s="81"/>
      <c r="E94" s="81"/>
      <c r="F94" s="81"/>
      <c r="G94" s="81"/>
      <c r="H94" s="81"/>
      <c r="I94" s="81"/>
    </row>
    <row r="95" spans="1:9" ht="18.75" x14ac:dyDescent="0.3">
      <c r="A95" s="82" t="s">
        <v>1</v>
      </c>
      <c r="B95" s="82"/>
      <c r="C95" s="82"/>
      <c r="D95" s="82"/>
      <c r="E95" s="82"/>
      <c r="F95" s="82"/>
      <c r="G95" s="82"/>
      <c r="H95" s="82"/>
      <c r="I95" s="82"/>
    </row>
    <row r="96" spans="1:9" ht="15.75" x14ac:dyDescent="0.25">
      <c r="A96" s="83" t="s">
        <v>204</v>
      </c>
      <c r="B96" s="83"/>
      <c r="C96" s="83"/>
      <c r="D96" s="83"/>
      <c r="E96" s="83"/>
      <c r="F96" s="83"/>
      <c r="G96" s="83"/>
      <c r="H96" s="83"/>
      <c r="I96" s="83"/>
    </row>
    <row r="97" spans="1:9" ht="15.75" x14ac:dyDescent="0.25">
      <c r="A97" s="84" t="s">
        <v>392</v>
      </c>
      <c r="B97" s="84"/>
      <c r="C97" s="84"/>
      <c r="D97" s="84"/>
      <c r="E97" s="84"/>
      <c r="F97" s="84"/>
      <c r="G97" s="84"/>
      <c r="H97" s="84"/>
      <c r="I97" s="84"/>
    </row>
    <row r="98" spans="1:9" ht="38.25" x14ac:dyDescent="0.25">
      <c r="A98" s="27" t="s">
        <v>2</v>
      </c>
      <c r="B98" s="28" t="s">
        <v>3</v>
      </c>
      <c r="C98" s="28" t="s">
        <v>4</v>
      </c>
      <c r="D98" s="29" t="s">
        <v>5</v>
      </c>
      <c r="E98" s="30" t="s">
        <v>391</v>
      </c>
      <c r="F98" s="85" t="s">
        <v>7</v>
      </c>
      <c r="G98" s="86"/>
      <c r="H98" s="31" t="s">
        <v>8</v>
      </c>
      <c r="I98" s="27" t="s">
        <v>9</v>
      </c>
    </row>
    <row r="99" spans="1:9" x14ac:dyDescent="0.25">
      <c r="A99" s="2">
        <v>1</v>
      </c>
      <c r="B99" s="18">
        <v>44271</v>
      </c>
      <c r="C99" s="18">
        <v>44271</v>
      </c>
      <c r="D99" s="5" t="s">
        <v>10</v>
      </c>
      <c r="E99" s="19" t="s">
        <v>11</v>
      </c>
      <c r="F99" s="20">
        <v>13</v>
      </c>
      <c r="G99" s="2" t="s">
        <v>12</v>
      </c>
      <c r="H99" s="21">
        <v>28143</v>
      </c>
      <c r="I99" s="22">
        <f t="shared" ref="I99:I121" si="5">F99*H99</f>
        <v>365859</v>
      </c>
    </row>
    <row r="100" spans="1:9" x14ac:dyDescent="0.25">
      <c r="A100" s="20">
        <v>2</v>
      </c>
      <c r="B100" s="18">
        <v>45201</v>
      </c>
      <c r="C100" s="18">
        <v>45201</v>
      </c>
      <c r="D100" s="24" t="s">
        <v>13</v>
      </c>
      <c r="E100" s="19" t="s">
        <v>14</v>
      </c>
      <c r="F100" s="20">
        <v>120</v>
      </c>
      <c r="G100" s="20" t="s">
        <v>12</v>
      </c>
      <c r="H100" s="21">
        <v>2483.9</v>
      </c>
      <c r="I100" s="22">
        <f t="shared" si="5"/>
        <v>298068</v>
      </c>
    </row>
    <row r="101" spans="1:9" x14ac:dyDescent="0.25">
      <c r="A101" s="2">
        <v>3</v>
      </c>
      <c r="B101" s="18">
        <v>45384</v>
      </c>
      <c r="C101" s="18">
        <v>45384</v>
      </c>
      <c r="D101" s="5" t="s">
        <v>15</v>
      </c>
      <c r="E101" s="19" t="s">
        <v>16</v>
      </c>
      <c r="F101" s="20">
        <v>660</v>
      </c>
      <c r="G101" s="2" t="s">
        <v>12</v>
      </c>
      <c r="H101" s="21">
        <f>4140.5+745.29</f>
        <v>4885.79</v>
      </c>
      <c r="I101" s="22">
        <f t="shared" si="5"/>
        <v>3224621.4</v>
      </c>
    </row>
    <row r="102" spans="1:9" x14ac:dyDescent="0.25">
      <c r="A102" s="20">
        <v>4</v>
      </c>
      <c r="B102" s="18">
        <v>45422</v>
      </c>
      <c r="C102" s="18">
        <v>45422</v>
      </c>
      <c r="D102" s="5" t="s">
        <v>17</v>
      </c>
      <c r="E102" s="19" t="s">
        <v>18</v>
      </c>
      <c r="F102" s="20">
        <f>1306-41</f>
        <v>1265</v>
      </c>
      <c r="G102" s="2" t="s">
        <v>12</v>
      </c>
      <c r="H102" s="22">
        <v>988.25</v>
      </c>
      <c r="I102" s="22">
        <f t="shared" si="5"/>
        <v>1250136.25</v>
      </c>
    </row>
    <row r="103" spans="1:9" x14ac:dyDescent="0.25">
      <c r="A103" s="2">
        <v>5</v>
      </c>
      <c r="B103" s="18">
        <v>45422</v>
      </c>
      <c r="C103" s="18">
        <v>45422</v>
      </c>
      <c r="D103" s="5" t="s">
        <v>19</v>
      </c>
      <c r="E103" s="19" t="s">
        <v>344</v>
      </c>
      <c r="F103" s="20">
        <v>390</v>
      </c>
      <c r="G103" s="2" t="s">
        <v>12</v>
      </c>
      <c r="H103" s="22">
        <v>1319.83</v>
      </c>
      <c r="I103" s="22">
        <f t="shared" si="5"/>
        <v>514733.69999999995</v>
      </c>
    </row>
    <row r="104" spans="1:9" x14ac:dyDescent="0.25">
      <c r="A104" s="20">
        <v>6</v>
      </c>
      <c r="B104" s="18">
        <v>45457</v>
      </c>
      <c r="C104" s="18">
        <v>45457</v>
      </c>
      <c r="D104" s="5" t="s">
        <v>256</v>
      </c>
      <c r="E104" s="19" t="s">
        <v>257</v>
      </c>
      <c r="F104" s="20">
        <v>109</v>
      </c>
      <c r="G104" s="2" t="s">
        <v>12</v>
      </c>
      <c r="H104" s="22">
        <v>4454.5</v>
      </c>
      <c r="I104" s="22">
        <f t="shared" si="5"/>
        <v>485540.5</v>
      </c>
    </row>
    <row r="105" spans="1:9" x14ac:dyDescent="0.25">
      <c r="A105" s="2">
        <v>7</v>
      </c>
      <c r="B105" s="18">
        <v>42777</v>
      </c>
      <c r="C105" s="18">
        <v>42777</v>
      </c>
      <c r="D105" s="5" t="s">
        <v>23</v>
      </c>
      <c r="E105" s="19" t="s">
        <v>24</v>
      </c>
      <c r="F105" s="20">
        <v>70</v>
      </c>
      <c r="G105" s="2" t="s">
        <v>12</v>
      </c>
      <c r="H105" s="21">
        <v>2400</v>
      </c>
      <c r="I105" s="22">
        <f>F105*H105</f>
        <v>168000</v>
      </c>
    </row>
    <row r="106" spans="1:9" x14ac:dyDescent="0.25">
      <c r="A106" s="20">
        <v>8</v>
      </c>
      <c r="B106" s="18">
        <v>45490</v>
      </c>
      <c r="C106" s="18">
        <v>45490</v>
      </c>
      <c r="D106" s="5" t="s">
        <v>23</v>
      </c>
      <c r="E106" s="19" t="s">
        <v>349</v>
      </c>
      <c r="F106" s="20">
        <v>148</v>
      </c>
      <c r="G106" s="2" t="s">
        <v>12</v>
      </c>
      <c r="H106" s="21">
        <v>4065.1</v>
      </c>
      <c r="I106" s="22">
        <f>F106*H106</f>
        <v>601634.79999999993</v>
      </c>
    </row>
    <row r="107" spans="1:9" x14ac:dyDescent="0.25">
      <c r="A107" s="2">
        <v>9</v>
      </c>
      <c r="B107" s="18">
        <v>45516</v>
      </c>
      <c r="C107" s="18">
        <v>45516</v>
      </c>
      <c r="D107" s="24" t="s">
        <v>23</v>
      </c>
      <c r="E107" s="19" t="s">
        <v>385</v>
      </c>
      <c r="F107" s="20">
        <f>161-3</f>
        <v>158</v>
      </c>
      <c r="G107" s="2" t="s">
        <v>12</v>
      </c>
      <c r="H107" s="21">
        <v>2780.5</v>
      </c>
      <c r="I107" s="22">
        <f t="shared" ref="I107" si="6">F107*H107</f>
        <v>439319</v>
      </c>
    </row>
    <row r="108" spans="1:9" x14ac:dyDescent="0.25">
      <c r="A108" s="20">
        <v>10</v>
      </c>
      <c r="B108" s="18">
        <v>45428</v>
      </c>
      <c r="C108" s="18">
        <v>45428</v>
      </c>
      <c r="D108" s="24" t="s">
        <v>21</v>
      </c>
      <c r="E108" s="19" t="s">
        <v>386</v>
      </c>
      <c r="F108" s="20">
        <v>1</v>
      </c>
      <c r="G108" s="2" t="s">
        <v>12</v>
      </c>
      <c r="H108" s="22">
        <v>1563.5</v>
      </c>
      <c r="I108" s="22">
        <f>F108*H108</f>
        <v>1563.5</v>
      </c>
    </row>
    <row r="109" spans="1:9" x14ac:dyDescent="0.25">
      <c r="A109" s="2">
        <v>11</v>
      </c>
      <c r="B109" s="18">
        <v>45240</v>
      </c>
      <c r="C109" s="18">
        <v>45240</v>
      </c>
      <c r="D109" s="5" t="s">
        <v>21</v>
      </c>
      <c r="E109" s="19" t="s">
        <v>22</v>
      </c>
      <c r="F109" s="20">
        <v>467</v>
      </c>
      <c r="G109" s="2" t="s">
        <v>12</v>
      </c>
      <c r="H109" s="21">
        <v>193.52</v>
      </c>
      <c r="I109" s="22">
        <f>F109*H109</f>
        <v>90373.840000000011</v>
      </c>
    </row>
    <row r="110" spans="1:9" x14ac:dyDescent="0.25">
      <c r="A110" s="20">
        <v>12</v>
      </c>
      <c r="B110" s="18">
        <v>45436</v>
      </c>
      <c r="C110" s="18">
        <v>45436</v>
      </c>
      <c r="D110" s="24" t="s">
        <v>20</v>
      </c>
      <c r="E110" s="19" t="s">
        <v>240</v>
      </c>
      <c r="F110" s="20">
        <v>671</v>
      </c>
      <c r="G110" s="2" t="s">
        <v>12</v>
      </c>
      <c r="H110" s="32">
        <v>312.7</v>
      </c>
      <c r="I110" s="22">
        <f>F110*H110</f>
        <v>209821.69999999998</v>
      </c>
    </row>
    <row r="111" spans="1:9" x14ac:dyDescent="0.25">
      <c r="A111" s="2">
        <v>13</v>
      </c>
      <c r="B111" s="18">
        <v>45422</v>
      </c>
      <c r="C111" s="18">
        <v>45422</v>
      </c>
      <c r="D111" s="5" t="s">
        <v>28</v>
      </c>
      <c r="E111" s="19" t="s">
        <v>388</v>
      </c>
      <c r="F111" s="20">
        <f>276-13</f>
        <v>263</v>
      </c>
      <c r="G111" s="2" t="s">
        <v>12</v>
      </c>
      <c r="H111" s="22">
        <v>720.51</v>
      </c>
      <c r="I111" s="22">
        <f t="shared" si="5"/>
        <v>189494.13</v>
      </c>
    </row>
    <row r="112" spans="1:9" x14ac:dyDescent="0.25">
      <c r="A112" s="20">
        <v>14</v>
      </c>
      <c r="B112" s="18">
        <v>45436</v>
      </c>
      <c r="C112" s="18">
        <v>45436</v>
      </c>
      <c r="D112" s="24" t="s">
        <v>241</v>
      </c>
      <c r="E112" s="57" t="s">
        <v>236</v>
      </c>
      <c r="F112" s="20">
        <v>154</v>
      </c>
      <c r="G112" s="20" t="s">
        <v>12</v>
      </c>
      <c r="H112" s="22">
        <v>531</v>
      </c>
      <c r="I112" s="22">
        <f t="shared" si="5"/>
        <v>81774</v>
      </c>
    </row>
    <row r="113" spans="1:9" x14ac:dyDescent="0.25">
      <c r="A113" s="2">
        <v>15</v>
      </c>
      <c r="B113" s="18">
        <v>45436</v>
      </c>
      <c r="C113" s="18">
        <v>45436</v>
      </c>
      <c r="D113" s="24" t="s">
        <v>29</v>
      </c>
      <c r="E113" s="19" t="s">
        <v>235</v>
      </c>
      <c r="F113" s="20">
        <f>1000-294-7</f>
        <v>699</v>
      </c>
      <c r="G113" s="2" t="s">
        <v>12</v>
      </c>
      <c r="H113" s="32">
        <v>217.06</v>
      </c>
      <c r="I113" s="22">
        <f t="shared" si="5"/>
        <v>151724.94</v>
      </c>
    </row>
    <row r="114" spans="1:9" x14ac:dyDescent="0.25">
      <c r="A114" s="20">
        <v>16</v>
      </c>
      <c r="B114" s="18">
        <v>45449</v>
      </c>
      <c r="C114" s="18">
        <v>45449</v>
      </c>
      <c r="D114" s="24" t="s">
        <v>253</v>
      </c>
      <c r="E114" s="19" t="s">
        <v>252</v>
      </c>
      <c r="F114" s="20">
        <v>200</v>
      </c>
      <c r="G114" s="2" t="s">
        <v>12</v>
      </c>
      <c r="H114" s="32">
        <v>293.89</v>
      </c>
      <c r="I114" s="22">
        <f t="shared" si="5"/>
        <v>58778</v>
      </c>
    </row>
    <row r="115" spans="1:9" x14ac:dyDescent="0.25">
      <c r="A115" s="2">
        <v>17</v>
      </c>
      <c r="B115" s="18">
        <v>45449</v>
      </c>
      <c r="C115" s="18">
        <v>45449</v>
      </c>
      <c r="D115" s="24" t="s">
        <v>254</v>
      </c>
      <c r="E115" s="19" t="s">
        <v>251</v>
      </c>
      <c r="F115" s="20">
        <v>125</v>
      </c>
      <c r="G115" s="2" t="s">
        <v>12</v>
      </c>
      <c r="H115" s="32">
        <v>60</v>
      </c>
      <c r="I115" s="22">
        <f t="shared" si="5"/>
        <v>7500</v>
      </c>
    </row>
    <row r="116" spans="1:9" ht="24" x14ac:dyDescent="0.25">
      <c r="A116" s="20">
        <v>18</v>
      </c>
      <c r="B116" s="18">
        <v>45436</v>
      </c>
      <c r="C116" s="18">
        <v>45436</v>
      </c>
      <c r="D116" s="24" t="s">
        <v>242</v>
      </c>
      <c r="E116" s="57" t="s">
        <v>237</v>
      </c>
      <c r="F116" s="20">
        <v>274</v>
      </c>
      <c r="G116" s="20" t="s">
        <v>12</v>
      </c>
      <c r="H116" s="32">
        <v>1046.07</v>
      </c>
      <c r="I116" s="22">
        <f t="shared" si="5"/>
        <v>286623.18</v>
      </c>
    </row>
    <row r="117" spans="1:9" x14ac:dyDescent="0.25">
      <c r="A117" s="2">
        <v>19</v>
      </c>
      <c r="B117" s="18">
        <v>45517</v>
      </c>
      <c r="C117" s="18">
        <v>45517</v>
      </c>
      <c r="D117" s="24" t="s">
        <v>382</v>
      </c>
      <c r="E117" s="19" t="s">
        <v>387</v>
      </c>
      <c r="F117" s="20">
        <f>345-52</f>
        <v>293</v>
      </c>
      <c r="G117" s="2" t="s">
        <v>12</v>
      </c>
      <c r="H117" s="22">
        <v>2360</v>
      </c>
      <c r="I117" s="22">
        <f t="shared" si="5"/>
        <v>691480</v>
      </c>
    </row>
    <row r="118" spans="1:9" x14ac:dyDescent="0.25">
      <c r="A118" s="20">
        <v>20</v>
      </c>
      <c r="B118" s="18">
        <v>45513</v>
      </c>
      <c r="C118" s="18">
        <v>45513</v>
      </c>
      <c r="D118" s="24" t="s">
        <v>383</v>
      </c>
      <c r="E118" s="19" t="s">
        <v>384</v>
      </c>
      <c r="F118" s="20">
        <v>140</v>
      </c>
      <c r="G118" s="2" t="s">
        <v>12</v>
      </c>
      <c r="H118" s="22">
        <v>1416</v>
      </c>
      <c r="I118" s="22">
        <f>F118*H118</f>
        <v>198240</v>
      </c>
    </row>
    <row r="119" spans="1:9" x14ac:dyDescent="0.25">
      <c r="A119" s="2">
        <v>21</v>
      </c>
      <c r="B119" s="18">
        <v>45477</v>
      </c>
      <c r="C119" s="18">
        <v>45477</v>
      </c>
      <c r="D119" s="5" t="s">
        <v>370</v>
      </c>
      <c r="E119" s="19" t="s">
        <v>347</v>
      </c>
      <c r="F119" s="20">
        <f>318-4</f>
        <v>314</v>
      </c>
      <c r="G119" s="2" t="s">
        <v>12</v>
      </c>
      <c r="H119" s="21">
        <v>2690</v>
      </c>
      <c r="I119" s="22">
        <f t="shared" si="5"/>
        <v>844660</v>
      </c>
    </row>
    <row r="120" spans="1:9" x14ac:dyDescent="0.25">
      <c r="A120" s="20">
        <v>22</v>
      </c>
      <c r="B120" s="23">
        <v>45288</v>
      </c>
      <c r="C120" s="23">
        <v>45288</v>
      </c>
      <c r="D120" s="76" t="s">
        <v>25</v>
      </c>
      <c r="E120" s="77" t="s">
        <v>26</v>
      </c>
      <c r="F120" s="15">
        <v>348</v>
      </c>
      <c r="G120" s="2" t="s">
        <v>12</v>
      </c>
      <c r="H120" s="21">
        <v>812.9</v>
      </c>
      <c r="I120" s="22">
        <f t="shared" si="5"/>
        <v>282889.2</v>
      </c>
    </row>
    <row r="121" spans="1:9" x14ac:dyDescent="0.25">
      <c r="A121" s="2">
        <v>23</v>
      </c>
      <c r="B121" s="18">
        <v>45287</v>
      </c>
      <c r="C121" s="18">
        <v>45288</v>
      </c>
      <c r="D121" s="5" t="s">
        <v>28</v>
      </c>
      <c r="E121" s="19" t="s">
        <v>27</v>
      </c>
      <c r="F121" s="20">
        <v>94</v>
      </c>
      <c r="G121" s="20" t="s">
        <v>12</v>
      </c>
      <c r="H121" s="21">
        <v>4439.9977973568002</v>
      </c>
      <c r="I121" s="22">
        <f t="shared" si="5"/>
        <v>417359.79295153922</v>
      </c>
    </row>
    <row r="122" spans="1:9" x14ac:dyDescent="0.25">
      <c r="A122" s="20">
        <v>24</v>
      </c>
      <c r="B122" s="18">
        <v>44736</v>
      </c>
      <c r="C122" s="18">
        <v>44736</v>
      </c>
      <c r="D122" s="5" t="s">
        <v>30</v>
      </c>
      <c r="E122" s="19" t="s">
        <v>31</v>
      </c>
      <c r="F122" s="20">
        <v>59</v>
      </c>
      <c r="G122" s="2" t="s">
        <v>32</v>
      </c>
      <c r="H122" s="21">
        <v>5654.2797975100002</v>
      </c>
      <c r="I122" s="22">
        <f>+F122*H122</f>
        <v>333602.50805309002</v>
      </c>
    </row>
    <row r="123" spans="1:9" x14ac:dyDescent="0.25">
      <c r="A123" s="2">
        <v>25</v>
      </c>
      <c r="B123" s="18">
        <v>44714</v>
      </c>
      <c r="C123" s="18">
        <v>44714</v>
      </c>
      <c r="D123" s="5" t="s">
        <v>33</v>
      </c>
      <c r="E123" s="19" t="s">
        <v>34</v>
      </c>
      <c r="F123" s="20">
        <f>625-32-18-20-2-17-17</f>
        <v>519</v>
      </c>
      <c r="G123" s="2" t="s">
        <v>12</v>
      </c>
      <c r="H123" s="21">
        <v>1185.9000000000001</v>
      </c>
      <c r="I123" s="22">
        <f>F123*H123</f>
        <v>615482.10000000009</v>
      </c>
    </row>
    <row r="124" spans="1:9" x14ac:dyDescent="0.25">
      <c r="A124" s="20">
        <v>26</v>
      </c>
      <c r="B124" s="18">
        <v>44714</v>
      </c>
      <c r="C124" s="18">
        <v>44714</v>
      </c>
      <c r="D124" s="24" t="s">
        <v>35</v>
      </c>
      <c r="E124" s="19" t="s">
        <v>36</v>
      </c>
      <c r="F124" s="20">
        <f>625-11-8-2-55-23-20</f>
        <v>506</v>
      </c>
      <c r="G124" s="20" t="s">
        <v>12</v>
      </c>
      <c r="H124" s="21">
        <v>759.92</v>
      </c>
      <c r="I124" s="22">
        <f>F124*H124</f>
        <v>384519.51999999996</v>
      </c>
    </row>
    <row r="125" spans="1:9" x14ac:dyDescent="0.25">
      <c r="A125" s="2">
        <v>27</v>
      </c>
      <c r="B125" s="23">
        <v>45244</v>
      </c>
      <c r="C125" s="23">
        <v>45244</v>
      </c>
      <c r="D125" s="5" t="s">
        <v>35</v>
      </c>
      <c r="E125" s="19" t="s">
        <v>37</v>
      </c>
      <c r="F125" s="20">
        <v>5</v>
      </c>
      <c r="G125" s="2" t="s">
        <v>12</v>
      </c>
      <c r="H125" s="21">
        <v>4377.8</v>
      </c>
      <c r="I125" s="22">
        <f>F125*H125</f>
        <v>21889</v>
      </c>
    </row>
    <row r="126" spans="1:9" x14ac:dyDescent="0.25">
      <c r="A126" s="1"/>
      <c r="B126" s="78"/>
      <c r="C126" s="78"/>
      <c r="D126" s="78"/>
      <c r="E126" s="1"/>
      <c r="F126" s="78"/>
      <c r="G126" s="1"/>
      <c r="H126" s="37" t="s">
        <v>38</v>
      </c>
      <c r="I126" s="36">
        <f>SUM(I99:I125)</f>
        <v>12215688.061004629</v>
      </c>
    </row>
    <row r="128" spans="1:9" ht="15.75" x14ac:dyDescent="0.25">
      <c r="A128" s="87" t="s">
        <v>205</v>
      </c>
      <c r="B128" s="87"/>
      <c r="C128" s="87"/>
      <c r="D128" s="87"/>
      <c r="E128" s="87"/>
      <c r="F128" s="87"/>
      <c r="G128" s="87"/>
      <c r="H128" s="87"/>
      <c r="I128" s="87"/>
    </row>
    <row r="129" spans="1:9" x14ac:dyDescent="0.25">
      <c r="A129" s="88" t="s">
        <v>206</v>
      </c>
      <c r="B129" s="88"/>
      <c r="C129" s="88"/>
      <c r="D129" s="88"/>
      <c r="E129" s="88"/>
      <c r="F129" s="88"/>
      <c r="G129" s="88"/>
      <c r="H129" s="88"/>
      <c r="I129" s="88"/>
    </row>
    <row r="130" spans="1:9" ht="15.75" x14ac:dyDescent="0.25">
      <c r="A130" s="80" t="s">
        <v>207</v>
      </c>
      <c r="B130" s="80"/>
      <c r="C130" s="80"/>
      <c r="D130" s="80"/>
      <c r="E130" s="80"/>
      <c r="F130" s="80"/>
      <c r="G130" s="80"/>
      <c r="H130" s="80"/>
      <c r="I130" s="80"/>
    </row>
    <row r="131" spans="1:9" x14ac:dyDescent="0.25">
      <c r="B131" s="25" t="s">
        <v>208</v>
      </c>
    </row>
    <row r="139" spans="1:9" x14ac:dyDescent="0.25">
      <c r="A139" s="91"/>
      <c r="B139" s="91"/>
      <c r="C139" s="91"/>
      <c r="D139" s="91"/>
      <c r="E139" s="91"/>
      <c r="F139" s="91"/>
      <c r="G139" s="91"/>
      <c r="H139" s="91"/>
      <c r="I139" s="91"/>
    </row>
    <row r="140" spans="1:9" ht="21" x14ac:dyDescent="0.35">
      <c r="A140" s="92" t="s">
        <v>1</v>
      </c>
      <c r="B140" s="92"/>
      <c r="C140" s="92"/>
      <c r="D140" s="92"/>
      <c r="E140" s="92"/>
      <c r="F140" s="92"/>
      <c r="G140" s="92"/>
      <c r="H140" s="92"/>
      <c r="I140" s="92"/>
    </row>
    <row r="141" spans="1:9" ht="15.75" x14ac:dyDescent="0.25">
      <c r="A141" s="83" t="s">
        <v>182</v>
      </c>
      <c r="B141" s="83"/>
      <c r="C141" s="83"/>
      <c r="D141" s="83"/>
      <c r="E141" s="83"/>
      <c r="F141" s="83"/>
      <c r="G141" s="83"/>
      <c r="H141" s="83"/>
      <c r="I141" s="83"/>
    </row>
    <row r="142" spans="1:9" ht="15.75" x14ac:dyDescent="0.25">
      <c r="A142" s="84" t="s">
        <v>392</v>
      </c>
      <c r="B142" s="84"/>
      <c r="C142" s="84"/>
      <c r="D142" s="84"/>
      <c r="E142" s="84"/>
      <c r="F142" s="84"/>
      <c r="G142" s="84"/>
      <c r="H142" s="84"/>
      <c r="I142" s="84"/>
    </row>
    <row r="143" spans="1:9" ht="38.25" x14ac:dyDescent="0.25">
      <c r="A143" s="27" t="s">
        <v>41</v>
      </c>
      <c r="B143" s="28" t="s">
        <v>183</v>
      </c>
      <c r="C143" s="28" t="s">
        <v>4</v>
      </c>
      <c r="D143" s="29" t="s">
        <v>5</v>
      </c>
      <c r="E143" s="30" t="s">
        <v>389</v>
      </c>
      <c r="F143" s="85" t="s">
        <v>7</v>
      </c>
      <c r="G143" s="86"/>
      <c r="H143" s="79" t="s">
        <v>243</v>
      </c>
      <c r="I143" s="27" t="s">
        <v>9</v>
      </c>
    </row>
    <row r="144" spans="1:9" ht="15.75" x14ac:dyDescent="0.25">
      <c r="A144" s="10">
        <v>1</v>
      </c>
      <c r="B144" s="11">
        <v>45420</v>
      </c>
      <c r="C144" s="11">
        <v>45420</v>
      </c>
      <c r="D144" s="12" t="s">
        <v>185</v>
      </c>
      <c r="E144" s="14" t="s">
        <v>238</v>
      </c>
      <c r="F144" s="15">
        <v>51</v>
      </c>
      <c r="G144" s="10" t="s">
        <v>12</v>
      </c>
      <c r="H144" s="43">
        <v>11.8</v>
      </c>
      <c r="I144" s="13">
        <f>F144*H144</f>
        <v>601.80000000000007</v>
      </c>
    </row>
    <row r="145" spans="1:9" ht="15.75" x14ac:dyDescent="0.25">
      <c r="A145" s="10">
        <v>2</v>
      </c>
      <c r="B145" s="11">
        <v>44784</v>
      </c>
      <c r="C145" s="11">
        <v>44784</v>
      </c>
      <c r="D145" s="12" t="s">
        <v>186</v>
      </c>
      <c r="E145" s="14" t="s">
        <v>187</v>
      </c>
      <c r="F145" s="10">
        <v>96</v>
      </c>
      <c r="G145" s="10" t="s">
        <v>12</v>
      </c>
      <c r="H145" s="42">
        <v>151.04</v>
      </c>
      <c r="I145" s="13">
        <f t="shared" ref="I145:I157" si="7">F145*H145</f>
        <v>14499.84</v>
      </c>
    </row>
    <row r="146" spans="1:9" ht="15.75" x14ac:dyDescent="0.25">
      <c r="A146" s="10">
        <v>3</v>
      </c>
      <c r="B146" s="11">
        <v>45287</v>
      </c>
      <c r="C146" s="11">
        <v>45287</v>
      </c>
      <c r="D146" s="12" t="s">
        <v>188</v>
      </c>
      <c r="E146" s="14" t="s">
        <v>390</v>
      </c>
      <c r="F146" s="10">
        <v>42</v>
      </c>
      <c r="G146" s="10" t="s">
        <v>12</v>
      </c>
      <c r="H146" s="42">
        <v>118</v>
      </c>
      <c r="I146" s="13">
        <f t="shared" si="7"/>
        <v>4956</v>
      </c>
    </row>
    <row r="147" spans="1:9" ht="15.75" x14ac:dyDescent="0.25">
      <c r="A147" s="10">
        <v>4</v>
      </c>
      <c r="B147" s="11">
        <v>44784</v>
      </c>
      <c r="C147" s="11">
        <v>44784</v>
      </c>
      <c r="D147" s="12" t="s">
        <v>371</v>
      </c>
      <c r="E147" s="14" t="s">
        <v>363</v>
      </c>
      <c r="F147" s="10">
        <v>44</v>
      </c>
      <c r="G147" s="10" t="s">
        <v>12</v>
      </c>
      <c r="H147" s="13">
        <v>407.1</v>
      </c>
      <c r="I147" s="13">
        <f t="shared" si="7"/>
        <v>17912.400000000001</v>
      </c>
    </row>
    <row r="148" spans="1:9" ht="15.75" x14ac:dyDescent="0.25">
      <c r="A148" s="10">
        <v>5</v>
      </c>
      <c r="B148" s="11">
        <v>45420</v>
      </c>
      <c r="C148" s="11">
        <v>45420</v>
      </c>
      <c r="D148" s="12" t="s">
        <v>190</v>
      </c>
      <c r="E148" s="14" t="s">
        <v>231</v>
      </c>
      <c r="F148" s="15">
        <f>185-54-21</f>
        <v>110</v>
      </c>
      <c r="G148" s="10" t="s">
        <v>12</v>
      </c>
      <c r="H148" s="43">
        <v>82.6</v>
      </c>
      <c r="I148" s="13">
        <f>F148*H148</f>
        <v>9086</v>
      </c>
    </row>
    <row r="149" spans="1:9" ht="15.75" x14ac:dyDescent="0.25">
      <c r="A149" s="10">
        <v>6</v>
      </c>
      <c r="B149" s="11">
        <v>45107</v>
      </c>
      <c r="C149" s="11">
        <v>45107</v>
      </c>
      <c r="D149" s="12" t="s">
        <v>191</v>
      </c>
      <c r="E149" s="14" t="s">
        <v>192</v>
      </c>
      <c r="F149" s="10">
        <f>150-1-4-7-1-2-13-23-8-17</f>
        <v>74</v>
      </c>
      <c r="G149" s="10" t="s">
        <v>193</v>
      </c>
      <c r="H149" s="42">
        <v>381.73</v>
      </c>
      <c r="I149" s="13">
        <f t="shared" si="7"/>
        <v>28248.02</v>
      </c>
    </row>
    <row r="150" spans="1:9" ht="15.75" x14ac:dyDescent="0.25">
      <c r="A150" s="10">
        <v>7</v>
      </c>
      <c r="B150" s="11">
        <v>45420</v>
      </c>
      <c r="C150" s="11">
        <v>45420</v>
      </c>
      <c r="D150" s="12" t="s">
        <v>184</v>
      </c>
      <c r="E150" s="56" t="s">
        <v>255</v>
      </c>
      <c r="F150" s="15">
        <v>2</v>
      </c>
      <c r="G150" s="10" t="s">
        <v>12</v>
      </c>
      <c r="H150" s="43">
        <v>1080.8800000000001</v>
      </c>
      <c r="I150" s="13">
        <f>F150*H150</f>
        <v>2161.7600000000002</v>
      </c>
    </row>
    <row r="151" spans="1:9" ht="15.75" x14ac:dyDescent="0.25">
      <c r="A151" s="10">
        <v>8</v>
      </c>
      <c r="B151" s="11">
        <v>45420</v>
      </c>
      <c r="C151" s="11">
        <v>45420</v>
      </c>
      <c r="D151" s="12" t="s">
        <v>190</v>
      </c>
      <c r="E151" s="14" t="s">
        <v>230</v>
      </c>
      <c r="F151" s="15">
        <v>44</v>
      </c>
      <c r="G151" s="10" t="s">
        <v>12</v>
      </c>
      <c r="H151" s="73">
        <v>129.80000000000001</v>
      </c>
      <c r="I151" s="13">
        <f t="shared" ref="I151:I156" si="8">F151*H151</f>
        <v>5711.2000000000007</v>
      </c>
    </row>
    <row r="152" spans="1:9" ht="15.75" x14ac:dyDescent="0.25">
      <c r="A152" s="10">
        <v>9</v>
      </c>
      <c r="B152" s="11">
        <v>45422</v>
      </c>
      <c r="C152" s="11">
        <v>45422</v>
      </c>
      <c r="D152" s="12" t="s">
        <v>199</v>
      </c>
      <c r="E152" s="14" t="s">
        <v>234</v>
      </c>
      <c r="F152" s="10">
        <v>6</v>
      </c>
      <c r="G152" s="10" t="s">
        <v>200</v>
      </c>
      <c r="H152" s="42">
        <v>1225</v>
      </c>
      <c r="I152" s="13">
        <f t="shared" si="8"/>
        <v>7350</v>
      </c>
    </row>
    <row r="153" spans="1:9" ht="15.75" x14ac:dyDescent="0.25">
      <c r="A153" s="10">
        <v>10</v>
      </c>
      <c r="B153" s="11">
        <v>45422</v>
      </c>
      <c r="C153" s="11">
        <v>45422</v>
      </c>
      <c r="D153" s="12" t="s">
        <v>286</v>
      </c>
      <c r="E153" s="14" t="s">
        <v>335</v>
      </c>
      <c r="F153" s="10">
        <v>70</v>
      </c>
      <c r="G153" s="10" t="s">
        <v>200</v>
      </c>
      <c r="H153" s="42">
        <v>336.3</v>
      </c>
      <c r="I153" s="13">
        <f t="shared" si="8"/>
        <v>23541</v>
      </c>
    </row>
    <row r="154" spans="1:9" ht="15.75" x14ac:dyDescent="0.25">
      <c r="A154" s="10">
        <v>11</v>
      </c>
      <c r="B154" s="70" t="s">
        <v>381</v>
      </c>
      <c r="C154" s="70" t="s">
        <v>381</v>
      </c>
      <c r="D154" s="12" t="s">
        <v>372</v>
      </c>
      <c r="E154" s="14" t="s">
        <v>336</v>
      </c>
      <c r="F154" s="10">
        <v>191</v>
      </c>
      <c r="G154" s="10" t="s">
        <v>200</v>
      </c>
      <c r="H154" s="42">
        <v>1150</v>
      </c>
      <c r="I154" s="13">
        <f t="shared" si="8"/>
        <v>219650</v>
      </c>
    </row>
    <row r="155" spans="1:9" ht="15.75" x14ac:dyDescent="0.25">
      <c r="A155" s="10">
        <v>12</v>
      </c>
      <c r="B155" s="11">
        <v>45287</v>
      </c>
      <c r="C155" s="11">
        <v>45287</v>
      </c>
      <c r="D155" s="12" t="s">
        <v>194</v>
      </c>
      <c r="E155" s="14" t="s">
        <v>195</v>
      </c>
      <c r="F155" s="10">
        <v>101</v>
      </c>
      <c r="G155" s="10" t="s">
        <v>196</v>
      </c>
      <c r="H155" s="42">
        <v>82.6</v>
      </c>
      <c r="I155" s="13">
        <f t="shared" si="8"/>
        <v>8342.5999999999985</v>
      </c>
    </row>
    <row r="156" spans="1:9" ht="15.75" x14ac:dyDescent="0.25">
      <c r="A156" s="10">
        <v>13</v>
      </c>
      <c r="B156" s="11">
        <v>45420</v>
      </c>
      <c r="C156" s="11">
        <v>45420</v>
      </c>
      <c r="D156" s="12" t="s">
        <v>191</v>
      </c>
      <c r="E156" s="14" t="s">
        <v>232</v>
      </c>
      <c r="F156" s="15">
        <v>2</v>
      </c>
      <c r="G156" s="10" t="s">
        <v>12</v>
      </c>
      <c r="H156" s="43">
        <v>212.4</v>
      </c>
      <c r="I156" s="13">
        <f t="shared" si="8"/>
        <v>424.8</v>
      </c>
    </row>
    <row r="157" spans="1:9" ht="15.75" x14ac:dyDescent="0.25">
      <c r="A157" s="10">
        <v>14</v>
      </c>
      <c r="B157" s="11">
        <v>45420</v>
      </c>
      <c r="C157" s="11">
        <v>45420</v>
      </c>
      <c r="D157" s="12" t="s">
        <v>198</v>
      </c>
      <c r="E157" s="14" t="s">
        <v>233</v>
      </c>
      <c r="F157" s="15">
        <v>169</v>
      </c>
      <c r="G157" s="10" t="s">
        <v>12</v>
      </c>
      <c r="H157" s="43">
        <v>212.4</v>
      </c>
      <c r="I157" s="13">
        <f t="shared" si="7"/>
        <v>35895.599999999999</v>
      </c>
    </row>
    <row r="158" spans="1:9" ht="15.75" x14ac:dyDescent="0.25">
      <c r="A158" s="10">
        <v>15</v>
      </c>
      <c r="B158" s="11">
        <v>45420</v>
      </c>
      <c r="C158" s="11">
        <v>45420</v>
      </c>
      <c r="D158" s="12" t="s">
        <v>201</v>
      </c>
      <c r="E158" s="14" t="s">
        <v>228</v>
      </c>
      <c r="F158" s="15">
        <v>2</v>
      </c>
      <c r="G158" s="10" t="s">
        <v>12</v>
      </c>
      <c r="H158" s="43">
        <v>177</v>
      </c>
      <c r="I158" s="13">
        <f>F158*H158</f>
        <v>354</v>
      </c>
    </row>
    <row r="159" spans="1:9" ht="15.75" x14ac:dyDescent="0.25">
      <c r="A159" s="10">
        <v>16</v>
      </c>
      <c r="B159" s="11">
        <v>45420</v>
      </c>
      <c r="C159" s="11">
        <v>45420</v>
      </c>
      <c r="D159" s="12" t="s">
        <v>201</v>
      </c>
      <c r="E159" s="14" t="s">
        <v>229</v>
      </c>
      <c r="F159" s="15">
        <v>2</v>
      </c>
      <c r="G159" s="10" t="s">
        <v>12</v>
      </c>
      <c r="H159" s="43">
        <v>354</v>
      </c>
      <c r="I159" s="13">
        <f>F159*H159</f>
        <v>708</v>
      </c>
    </row>
    <row r="160" spans="1:9" x14ac:dyDescent="0.25">
      <c r="A160" s="1"/>
      <c r="B160" s="1"/>
      <c r="C160" s="1"/>
      <c r="D160" s="1"/>
      <c r="E160" s="1"/>
      <c r="F160" s="1"/>
      <c r="G160" s="1"/>
      <c r="H160" s="38" t="s">
        <v>287</v>
      </c>
      <c r="I160" s="36">
        <f>SUM(I145:I159)</f>
        <v>378841.21999999991</v>
      </c>
    </row>
    <row r="161" spans="1:9" x14ac:dyDescent="0.25">
      <c r="A161" s="1"/>
      <c r="B161" s="1"/>
      <c r="C161" s="1"/>
      <c r="D161" s="1"/>
      <c r="E161" s="1"/>
      <c r="F161" s="1"/>
      <c r="G161" s="1"/>
      <c r="H161" s="8"/>
      <c r="I161" s="9"/>
    </row>
    <row r="162" spans="1:9" x14ac:dyDescent="0.25">
      <c r="A162" s="1"/>
      <c r="B162" s="1"/>
      <c r="C162" s="1"/>
      <c r="D162" s="1"/>
      <c r="E162" s="1"/>
      <c r="F162" s="1"/>
      <c r="G162" s="1"/>
      <c r="H162" s="8"/>
      <c r="I162" s="9"/>
    </row>
    <row r="164" spans="1:9" ht="15.75" x14ac:dyDescent="0.25">
      <c r="A164" s="87" t="s">
        <v>205</v>
      </c>
      <c r="B164" s="87"/>
      <c r="C164" s="87"/>
      <c r="D164" s="87"/>
      <c r="E164" s="87"/>
      <c r="F164" s="87"/>
      <c r="G164" s="87"/>
      <c r="H164" s="87"/>
      <c r="I164" s="87"/>
    </row>
    <row r="165" spans="1:9" x14ac:dyDescent="0.25">
      <c r="A165" s="88" t="s">
        <v>206</v>
      </c>
      <c r="B165" s="88"/>
      <c r="C165" s="88"/>
      <c r="D165" s="88"/>
      <c r="E165" s="88"/>
      <c r="F165" s="88"/>
      <c r="G165" s="88"/>
      <c r="H165" s="88"/>
      <c r="I165" s="88"/>
    </row>
    <row r="166" spans="1:9" ht="15.75" x14ac:dyDescent="0.25">
      <c r="A166" s="80" t="s">
        <v>207</v>
      </c>
      <c r="B166" s="80"/>
      <c r="C166" s="80"/>
      <c r="D166" s="80"/>
      <c r="E166" s="80"/>
      <c r="F166" s="80"/>
      <c r="G166" s="80"/>
      <c r="H166" s="80"/>
      <c r="I166" s="80"/>
    </row>
    <row r="167" spans="1:9" x14ac:dyDescent="0.25">
      <c r="B167" s="25" t="s">
        <v>208</v>
      </c>
    </row>
    <row r="174" spans="1:9" x14ac:dyDescent="0.25">
      <c r="A174" s="89"/>
      <c r="B174" s="89"/>
      <c r="C174" s="89"/>
      <c r="D174" s="89"/>
      <c r="E174" s="89"/>
      <c r="F174" s="89"/>
      <c r="G174" s="89"/>
      <c r="H174" s="89"/>
      <c r="I174" s="89"/>
    </row>
    <row r="180" spans="1:9" ht="18.75" x14ac:dyDescent="0.3">
      <c r="A180" s="90" t="s">
        <v>1</v>
      </c>
      <c r="B180" s="90"/>
      <c r="C180" s="90"/>
      <c r="D180" s="90"/>
      <c r="E180" s="90"/>
      <c r="F180" s="90"/>
      <c r="G180" s="90"/>
      <c r="H180" s="90"/>
      <c r="I180" s="90"/>
    </row>
    <row r="181" spans="1:9" ht="15.75" x14ac:dyDescent="0.25">
      <c r="A181" s="83" t="s">
        <v>202</v>
      </c>
      <c r="B181" s="83"/>
      <c r="C181" s="83"/>
      <c r="D181" s="83"/>
      <c r="E181" s="83"/>
      <c r="F181" s="83"/>
      <c r="G181" s="83"/>
      <c r="H181" s="83"/>
      <c r="I181" s="83"/>
    </row>
    <row r="182" spans="1:9" ht="15.75" x14ac:dyDescent="0.25">
      <c r="A182" s="84" t="s">
        <v>392</v>
      </c>
      <c r="B182" s="84"/>
      <c r="C182" s="84"/>
      <c r="D182" s="84"/>
      <c r="E182" s="84"/>
      <c r="F182" s="84"/>
      <c r="G182" s="84"/>
      <c r="H182" s="84"/>
      <c r="I182" s="84"/>
    </row>
    <row r="183" spans="1:9" ht="38.25" x14ac:dyDescent="0.25">
      <c r="A183" s="27" t="s">
        <v>41</v>
      </c>
      <c r="B183" s="28" t="s">
        <v>183</v>
      </c>
      <c r="C183" s="28" t="s">
        <v>4</v>
      </c>
      <c r="D183" s="29" t="s">
        <v>5</v>
      </c>
      <c r="E183" s="30" t="s">
        <v>6</v>
      </c>
      <c r="F183" s="85" t="s">
        <v>7</v>
      </c>
      <c r="G183" s="86"/>
      <c r="H183" s="31" t="s">
        <v>8</v>
      </c>
      <c r="I183" s="27" t="s">
        <v>9</v>
      </c>
    </row>
    <row r="184" spans="1:9" ht="15.75" x14ac:dyDescent="0.25">
      <c r="A184" s="10">
        <v>1</v>
      </c>
      <c r="B184" s="11">
        <v>44183</v>
      </c>
      <c r="C184" s="11">
        <v>44183</v>
      </c>
      <c r="D184" s="55" t="s">
        <v>197</v>
      </c>
      <c r="E184" s="14" t="s">
        <v>203</v>
      </c>
      <c r="F184" s="10">
        <v>30</v>
      </c>
      <c r="G184" s="10" t="s">
        <v>189</v>
      </c>
      <c r="H184" s="13">
        <v>527.46</v>
      </c>
      <c r="I184" s="13">
        <f>+F184*H184</f>
        <v>15823.800000000001</v>
      </c>
    </row>
    <row r="185" spans="1:9" x14ac:dyDescent="0.25">
      <c r="H185" s="38" t="s">
        <v>38</v>
      </c>
      <c r="I185" s="39">
        <f>SUM(I184:I184)</f>
        <v>15823.800000000001</v>
      </c>
    </row>
    <row r="186" spans="1:9" x14ac:dyDescent="0.25">
      <c r="A186" s="1"/>
      <c r="B186" s="1"/>
      <c r="C186" s="1"/>
      <c r="D186" s="1"/>
      <c r="E186" s="1"/>
      <c r="F186" s="1"/>
      <c r="G186" s="1"/>
      <c r="H186" s="8"/>
      <c r="I186" s="9"/>
    </row>
    <row r="187" spans="1:9" x14ac:dyDescent="0.25">
      <c r="A187" s="1"/>
      <c r="B187" s="1"/>
      <c r="C187" s="1"/>
      <c r="D187" s="1"/>
      <c r="E187" s="1"/>
      <c r="F187" s="1"/>
      <c r="G187" s="1"/>
      <c r="H187" s="8"/>
      <c r="I187" s="9"/>
    </row>
    <row r="188" spans="1:9" x14ac:dyDescent="0.25">
      <c r="A188" s="1"/>
      <c r="B188" s="1"/>
      <c r="C188" s="1"/>
      <c r="D188" s="1"/>
      <c r="E188" s="1"/>
      <c r="F188" s="1"/>
      <c r="G188" s="1"/>
      <c r="H188" s="8"/>
      <c r="I188" s="9"/>
    </row>
    <row r="190" spans="1:9" ht="15.75" customHeight="1" x14ac:dyDescent="0.25">
      <c r="A190" s="87" t="s">
        <v>205</v>
      </c>
      <c r="B190" s="87"/>
      <c r="C190" s="87"/>
      <c r="D190" s="87"/>
      <c r="E190" s="87"/>
      <c r="F190" s="87"/>
      <c r="G190" s="87"/>
      <c r="H190" s="87"/>
      <c r="I190" s="87"/>
    </row>
    <row r="191" spans="1:9" ht="15" customHeight="1" x14ac:dyDescent="0.25">
      <c r="A191" s="88" t="s">
        <v>206</v>
      </c>
      <c r="B191" s="88"/>
      <c r="C191" s="88"/>
      <c r="D191" s="88"/>
      <c r="E191" s="88"/>
      <c r="F191" s="88"/>
      <c r="G191" s="88"/>
      <c r="H191" s="88"/>
      <c r="I191" s="88"/>
    </row>
    <row r="192" spans="1:9" ht="15.75" x14ac:dyDescent="0.25">
      <c r="A192" s="80" t="s">
        <v>207</v>
      </c>
      <c r="B192" s="80"/>
      <c r="C192" s="80"/>
      <c r="D192" s="80"/>
      <c r="E192" s="80"/>
      <c r="F192" s="80"/>
      <c r="G192" s="80"/>
      <c r="H192" s="80"/>
      <c r="I192" s="80"/>
    </row>
    <row r="193" spans="2:2" x14ac:dyDescent="0.25">
      <c r="B193" s="25" t="s">
        <v>208</v>
      </c>
    </row>
  </sheetData>
  <mergeCells count="32">
    <mergeCell ref="A83:I83"/>
    <mergeCell ref="A84:I84"/>
    <mergeCell ref="A7:I7"/>
    <mergeCell ref="A8:I8"/>
    <mergeCell ref="A9:I9"/>
    <mergeCell ref="A10:I10"/>
    <mergeCell ref="F11:G11"/>
    <mergeCell ref="A82:I82"/>
    <mergeCell ref="A94:I94"/>
    <mergeCell ref="A95:I95"/>
    <mergeCell ref="A96:I96"/>
    <mergeCell ref="A97:I97"/>
    <mergeCell ref="F98:G98"/>
    <mergeCell ref="A128:I128"/>
    <mergeCell ref="A129:I129"/>
    <mergeCell ref="A130:I130"/>
    <mergeCell ref="A139:I139"/>
    <mergeCell ref="A140:I140"/>
    <mergeCell ref="A141:I141"/>
    <mergeCell ref="A142:I142"/>
    <mergeCell ref="F143:G143"/>
    <mergeCell ref="A164:I164"/>
    <mergeCell ref="A165:I165"/>
    <mergeCell ref="F183:G183"/>
    <mergeCell ref="A192:I192"/>
    <mergeCell ref="A190:I190"/>
    <mergeCell ref="A191:I191"/>
    <mergeCell ref="A166:I166"/>
    <mergeCell ref="A174:I174"/>
    <mergeCell ref="A180:I180"/>
    <mergeCell ref="A181:I181"/>
    <mergeCell ref="A182:I182"/>
  </mergeCells>
  <conditionalFormatting sqref="E17">
    <cfRule type="duplicateValues" dxfId="6" priority="3"/>
  </conditionalFormatting>
  <conditionalFormatting sqref="E25">
    <cfRule type="duplicateValues" dxfId="5" priority="1"/>
  </conditionalFormatting>
  <conditionalFormatting sqref="E26">
    <cfRule type="duplicateValues" dxfId="4" priority="2"/>
  </conditionalFormatting>
  <conditionalFormatting sqref="E48">
    <cfRule type="duplicateValues" dxfId="3" priority="5"/>
  </conditionalFormatting>
  <conditionalFormatting sqref="E49">
    <cfRule type="duplicateValues" dxfId="2" priority="4"/>
  </conditionalFormatting>
  <conditionalFormatting sqref="E50:E189 E1:E16 E18:E24 E27:E47 E192:E1048576">
    <cfRule type="duplicateValues" dxfId="1" priority="6"/>
  </conditionalFormatting>
  <pageMargins left="1.4173228346456694" right="0.15748031496062992" top="0.74803149606299213" bottom="0.74803149606299213" header="0.31496062992125984" footer="0.31496062992125984"/>
  <pageSetup scale="60" orientation="landscape" horizontalDpi="0" verticalDpi="0" r:id="rId1"/>
  <rowBreaks count="4" manualBreakCount="4">
    <brk id="52" max="8" man="1"/>
    <brk id="87" max="8" man="1"/>
    <brk id="132" max="8" man="1"/>
    <brk id="17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23"/>
  <sheetViews>
    <sheetView workbookViewId="0">
      <selection activeCell="N12" sqref="N11:N12"/>
    </sheetView>
  </sheetViews>
  <sheetFormatPr baseColWidth="10" defaultRowHeight="15" x14ac:dyDescent="0.25"/>
  <cols>
    <col min="2" max="2" width="3.7109375" bestFit="1" customWidth="1"/>
    <col min="3" max="3" width="11.42578125" bestFit="1" customWidth="1"/>
    <col min="4" max="4" width="11.42578125" style="45"/>
    <col min="6" max="6" width="23.5703125" customWidth="1"/>
    <col min="8" max="8" width="11.42578125" style="45"/>
  </cols>
  <sheetData>
    <row r="1" spans="2:10" x14ac:dyDescent="0.25">
      <c r="B1" s="17"/>
      <c r="C1" s="17"/>
      <c r="D1" s="17"/>
      <c r="E1" s="17"/>
      <c r="F1" s="34"/>
      <c r="G1" s="17"/>
      <c r="H1" s="44"/>
      <c r="I1" s="33"/>
      <c r="J1" s="33"/>
    </row>
    <row r="2" spans="2:10" x14ac:dyDescent="0.25">
      <c r="B2" s="17"/>
      <c r="C2" s="17"/>
      <c r="D2" s="17"/>
      <c r="E2" s="17"/>
      <c r="F2" s="34"/>
      <c r="G2" s="17"/>
      <c r="H2" s="44"/>
      <c r="I2" s="33"/>
      <c r="J2" s="33"/>
    </row>
    <row r="3" spans="2:10" x14ac:dyDescent="0.25">
      <c r="B3" s="17"/>
      <c r="C3" s="17"/>
      <c r="D3" s="17"/>
      <c r="E3" s="17"/>
      <c r="F3" s="34"/>
      <c r="G3" s="17"/>
      <c r="H3" s="44"/>
      <c r="I3" s="33"/>
      <c r="J3" s="33"/>
    </row>
    <row r="4" spans="2:10" x14ac:dyDescent="0.25">
      <c r="B4" s="17"/>
      <c r="C4" s="17"/>
      <c r="D4" s="17"/>
      <c r="E4" s="17"/>
      <c r="F4" s="34"/>
      <c r="G4" s="17"/>
      <c r="H4" s="44"/>
      <c r="I4" s="33"/>
      <c r="J4" s="33"/>
    </row>
    <row r="5" spans="2:10" x14ac:dyDescent="0.25">
      <c r="B5" s="17"/>
      <c r="C5" s="17"/>
      <c r="D5" s="17"/>
      <c r="E5" s="17"/>
      <c r="F5" s="34"/>
      <c r="G5" s="17"/>
      <c r="H5" s="44"/>
      <c r="I5" s="33"/>
      <c r="J5" s="33"/>
    </row>
    <row r="6" spans="2:10" x14ac:dyDescent="0.25">
      <c r="B6" s="17"/>
      <c r="C6" s="17"/>
      <c r="D6" s="17"/>
      <c r="E6" s="17"/>
      <c r="F6" s="34"/>
      <c r="G6" s="17"/>
      <c r="H6" s="44"/>
      <c r="I6" s="33"/>
      <c r="J6" s="33"/>
    </row>
    <row r="7" spans="2:10" x14ac:dyDescent="0.25">
      <c r="B7" s="81" t="s">
        <v>0</v>
      </c>
      <c r="C7" s="81"/>
      <c r="D7" s="81"/>
      <c r="E7" s="81"/>
      <c r="F7" s="81"/>
      <c r="G7" s="81"/>
      <c r="H7" s="81"/>
      <c r="I7" s="81"/>
      <c r="J7" s="81"/>
    </row>
    <row r="8" spans="2:10" ht="18.75" x14ac:dyDescent="0.3">
      <c r="B8" s="82" t="s">
        <v>1</v>
      </c>
      <c r="C8" s="82"/>
      <c r="D8" s="82"/>
      <c r="E8" s="82"/>
      <c r="F8" s="82"/>
      <c r="G8" s="82"/>
      <c r="H8" s="82"/>
      <c r="I8" s="82"/>
      <c r="J8" s="82"/>
    </row>
    <row r="9" spans="2:10" ht="15.75" x14ac:dyDescent="0.25">
      <c r="B9" s="83" t="s">
        <v>343</v>
      </c>
      <c r="C9" s="83"/>
      <c r="D9" s="83"/>
      <c r="E9" s="83"/>
      <c r="F9" s="83"/>
      <c r="G9" s="83"/>
      <c r="H9" s="83"/>
      <c r="I9" s="83"/>
      <c r="J9" s="83"/>
    </row>
    <row r="10" spans="2:10" ht="15.75" x14ac:dyDescent="0.25">
      <c r="B10" s="84" t="s">
        <v>369</v>
      </c>
      <c r="C10" s="84"/>
      <c r="D10" s="84"/>
      <c r="E10" s="84"/>
      <c r="F10" s="84"/>
      <c r="G10" s="84"/>
      <c r="H10" s="84"/>
      <c r="I10" s="84"/>
      <c r="J10" s="84"/>
    </row>
    <row r="11" spans="2:10" ht="25.5" x14ac:dyDescent="0.25">
      <c r="B11" s="27" t="s">
        <v>2</v>
      </c>
      <c r="C11" s="28" t="s">
        <v>342</v>
      </c>
      <c r="D11" s="28" t="s">
        <v>213</v>
      </c>
      <c r="E11" s="35" t="s">
        <v>5</v>
      </c>
      <c r="F11" s="28" t="s">
        <v>250</v>
      </c>
      <c r="G11" s="93" t="s">
        <v>7</v>
      </c>
      <c r="H11" s="93"/>
      <c r="I11" s="94" t="s">
        <v>8</v>
      </c>
      <c r="J11" s="94" t="s">
        <v>9</v>
      </c>
    </row>
    <row r="12" spans="2:10" x14ac:dyDescent="0.25">
      <c r="B12" s="47">
        <v>1</v>
      </c>
      <c r="C12" s="46"/>
      <c r="D12" s="47"/>
      <c r="E12" s="46"/>
      <c r="F12" s="46" t="s">
        <v>332</v>
      </c>
      <c r="G12" s="47">
        <v>69</v>
      </c>
      <c r="H12" s="47" t="s">
        <v>341</v>
      </c>
      <c r="I12" s="46"/>
      <c r="J12" s="46"/>
    </row>
    <row r="13" spans="2:10" x14ac:dyDescent="0.25">
      <c r="B13" s="47">
        <v>2</v>
      </c>
      <c r="C13" s="46"/>
      <c r="D13" s="47"/>
      <c r="E13" s="46"/>
      <c r="F13" s="46" t="s">
        <v>333</v>
      </c>
      <c r="G13" s="47">
        <v>59</v>
      </c>
      <c r="H13" s="47" t="s">
        <v>341</v>
      </c>
      <c r="I13" s="46"/>
      <c r="J13" s="46"/>
    </row>
    <row r="14" spans="2:10" x14ac:dyDescent="0.25">
      <c r="B14" s="47">
        <v>3</v>
      </c>
      <c r="C14" s="46"/>
      <c r="D14" s="47"/>
      <c r="E14" s="46"/>
      <c r="F14" s="46" t="s">
        <v>334</v>
      </c>
      <c r="G14" s="47">
        <v>91</v>
      </c>
      <c r="H14" s="47" t="s">
        <v>341</v>
      </c>
      <c r="I14" s="46"/>
      <c r="J14" s="46"/>
    </row>
    <row r="15" spans="2:10" x14ac:dyDescent="0.25">
      <c r="B15" s="47">
        <v>4</v>
      </c>
      <c r="C15" s="46"/>
      <c r="D15" s="47"/>
      <c r="E15" s="46"/>
      <c r="F15" s="46" t="s">
        <v>339</v>
      </c>
      <c r="G15" s="47">
        <v>1600</v>
      </c>
      <c r="H15" s="47" t="s">
        <v>341</v>
      </c>
      <c r="I15" s="46"/>
      <c r="J15" s="46"/>
    </row>
    <row r="16" spans="2:10" x14ac:dyDescent="0.25">
      <c r="B16" s="47">
        <v>5</v>
      </c>
      <c r="C16" s="46"/>
      <c r="D16" s="47"/>
      <c r="E16" s="46"/>
      <c r="F16" s="46" t="s">
        <v>340</v>
      </c>
      <c r="G16" s="46"/>
      <c r="H16" s="47" t="s">
        <v>341</v>
      </c>
      <c r="I16" s="46"/>
      <c r="J16" s="46"/>
    </row>
    <row r="17" spans="2:10" x14ac:dyDescent="0.25">
      <c r="B17" s="46"/>
      <c r="C17" s="46"/>
      <c r="D17" s="47"/>
      <c r="E17" s="46"/>
      <c r="F17" s="46" t="s">
        <v>350</v>
      </c>
      <c r="G17" s="47">
        <v>5</v>
      </c>
      <c r="H17" s="47"/>
      <c r="I17" s="46"/>
      <c r="J17" s="46"/>
    </row>
    <row r="18" spans="2:10" x14ac:dyDescent="0.25">
      <c r="B18" s="46"/>
      <c r="C18" s="46"/>
      <c r="D18" s="47"/>
      <c r="E18" s="46"/>
      <c r="F18" s="46"/>
      <c r="G18" s="46"/>
      <c r="H18" s="47"/>
      <c r="I18" s="46"/>
      <c r="J18" s="46"/>
    </row>
    <row r="19" spans="2:10" ht="15.75" x14ac:dyDescent="0.25">
      <c r="B19" s="46"/>
      <c r="C19" s="46"/>
      <c r="D19" s="47"/>
      <c r="E19" s="71" t="s">
        <v>186</v>
      </c>
      <c r="F19" s="72" t="s">
        <v>364</v>
      </c>
      <c r="G19" s="15">
        <v>5</v>
      </c>
      <c r="H19" s="10" t="s">
        <v>12</v>
      </c>
      <c r="I19" s="46"/>
      <c r="J19" s="46"/>
    </row>
    <row r="20" spans="2:10" x14ac:dyDescent="0.25">
      <c r="B20" s="46"/>
      <c r="C20" s="46"/>
      <c r="D20" s="47"/>
      <c r="E20" s="46"/>
      <c r="F20" s="46" t="s">
        <v>348</v>
      </c>
      <c r="G20" s="46">
        <v>375</v>
      </c>
      <c r="H20" s="47"/>
      <c r="I20" s="46"/>
      <c r="J20" s="46"/>
    </row>
    <row r="21" spans="2:10" ht="25.5" x14ac:dyDescent="0.25">
      <c r="F21" s="19" t="s">
        <v>387</v>
      </c>
      <c r="G21" s="20">
        <v>345</v>
      </c>
    </row>
    <row r="22" spans="2:10" x14ac:dyDescent="0.25">
      <c r="F22" s="74" t="s">
        <v>345</v>
      </c>
      <c r="G22" s="75">
        <v>175</v>
      </c>
    </row>
    <row r="23" spans="2:10" x14ac:dyDescent="0.25">
      <c r="F23" s="74" t="s">
        <v>346</v>
      </c>
      <c r="G23" s="75">
        <v>300</v>
      </c>
    </row>
  </sheetData>
  <mergeCells count="6">
    <mergeCell ref="B7:J7"/>
    <mergeCell ref="B8:J8"/>
    <mergeCell ref="B9:J9"/>
    <mergeCell ref="B10:J10"/>
    <mergeCell ref="G11:H11"/>
    <mergeCell ref="I11:J11"/>
  </mergeCells>
  <conditionalFormatting sqref="F1:F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MAT. DE OFIC.</vt:lpstr>
      <vt:lpstr>MAT. DE OFIC. ..</vt:lpstr>
      <vt:lpstr>DONACION </vt:lpstr>
      <vt:lpstr>'MAT. DE OFIC.'!Área_de_impresión</vt:lpstr>
      <vt:lpstr>'MAT. DE OFIC. ..'!Área_de_impresión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Ivelisse Mateo Santiago</dc:creator>
  <cp:lastModifiedBy>Estela Samboy Lora</cp:lastModifiedBy>
  <cp:lastPrinted>2024-12-11T14:59:50Z</cp:lastPrinted>
  <dcterms:created xsi:type="dcterms:W3CDTF">2024-02-01T19:17:50Z</dcterms:created>
  <dcterms:modified xsi:type="dcterms:W3CDTF">2024-12-11T15:25:15Z</dcterms:modified>
</cp:coreProperties>
</file>