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tejada\Desktop\"/>
    </mc:Choice>
  </mc:AlternateContent>
  <bookViews>
    <workbookView xWindow="0" yWindow="0" windowWidth="16095" windowHeight="10590"/>
  </bookViews>
  <sheets>
    <sheet name="Estado Flujo de Efvo. 2023-2022" sheetId="1" r:id="rId1"/>
    <sheet name="ANEXOS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2" i="2" l="1"/>
  <c r="C122" i="2"/>
  <c r="C101" i="2"/>
  <c r="D99" i="2"/>
  <c r="D98" i="2"/>
  <c r="D97" i="2"/>
  <c r="D101" i="2" s="1"/>
  <c r="D73" i="2"/>
  <c r="C73" i="2"/>
  <c r="D72" i="2"/>
  <c r="C72" i="2"/>
  <c r="D71" i="2"/>
  <c r="C71" i="2"/>
  <c r="D70" i="2"/>
  <c r="C70" i="2"/>
  <c r="D69" i="2"/>
  <c r="C69" i="2"/>
  <c r="D68" i="2"/>
  <c r="D81" i="2" s="1"/>
  <c r="C68" i="2"/>
  <c r="C81" i="2" s="1"/>
  <c r="D61" i="2"/>
  <c r="C61" i="2"/>
  <c r="D41" i="2"/>
  <c r="C33" i="2"/>
  <c r="C41" i="2" s="1"/>
  <c r="C31" i="2"/>
  <c r="D24" i="2"/>
  <c r="C24" i="2"/>
  <c r="I38" i="1"/>
  <c r="J38" i="1" s="1"/>
  <c r="F26" i="1"/>
  <c r="E26" i="1"/>
  <c r="F17" i="1"/>
  <c r="F28" i="1" s="1"/>
  <c r="E17" i="1"/>
  <c r="E28" i="1" s="1"/>
</calcChain>
</file>

<file path=xl/sharedStrings.xml><?xml version="1.0" encoding="utf-8"?>
<sst xmlns="http://schemas.openxmlformats.org/spreadsheetml/2006/main" count="115" uniqueCount="48">
  <si>
    <t>ESTADO DE FLUJO DE EFECTIVO</t>
  </si>
  <si>
    <t>PERIODO ENERO - DICIEMBRE  2023 - 2022</t>
  </si>
  <si>
    <t>VALORES RD$</t>
  </si>
  <si>
    <t>Flujo de Efectivo procedentes de Actividades Operativas</t>
  </si>
  <si>
    <t xml:space="preserve"> </t>
  </si>
  <si>
    <t xml:space="preserve"> Transferencias provenientes del Gobierno Central </t>
  </si>
  <si>
    <t>Aportes PGR y Otros Ingresos</t>
  </si>
  <si>
    <t>Total Ingresos</t>
  </si>
  <si>
    <t>Gastos</t>
  </si>
  <si>
    <t>Pagos por Contribucion a la Seguridad Social</t>
  </si>
  <si>
    <t>Pagos  por  Remuneraciones</t>
  </si>
  <si>
    <t>Pagos a Proveedores</t>
  </si>
  <si>
    <t xml:space="preserve">Pagos por Contratos </t>
  </si>
  <si>
    <t>Otros Pagos</t>
  </si>
  <si>
    <t>Total Gastos</t>
  </si>
  <si>
    <t>Resultados positivo (ahorro) / Negativo (desahorro)</t>
  </si>
  <si>
    <t>Lic. Ybelise A. Tejada D.</t>
  </si>
  <si>
    <t xml:space="preserve">         Lic. Ramon D. Florian Reyes</t>
  </si>
  <si>
    <t xml:space="preserve">           Contador</t>
  </si>
  <si>
    <t xml:space="preserve">      Director Admvo. y Financiero</t>
  </si>
  <si>
    <t>DIRECCION GENERAL DE SEGURIDAD DE TRANSITO Y TRANSPORTE TERRESTRE  DIGESETT</t>
  </si>
  <si>
    <t>NOTAS ABJUNTAS ESTADO DE FLUJO FINANCIERO</t>
  </si>
  <si>
    <t>AÑOS  2023-2022</t>
  </si>
  <si>
    <t>1-)</t>
  </si>
  <si>
    <t>APORTE PRESUPUESTAL DEL GOBIERNO CENTRAL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</si>
  <si>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</si>
  <si>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</si>
  <si>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</si>
  <si>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</si>
  <si>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</si>
  <si>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</si>
  <si>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</si>
  <si>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</si>
  <si>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</si>
  <si>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</si>
  <si>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</si>
  <si>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</si>
  <si>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</si>
  <si>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2-)</t>
  </si>
  <si>
    <t>TRANSFERENCIAS Y DONACIONES RECIBIDAS</t>
  </si>
  <si>
    <t xml:space="preserve"> 3-)       </t>
  </si>
  <si>
    <t>CONTRIBUCION A LA SEGURIDAD SOCIAL</t>
  </si>
  <si>
    <t>4-)</t>
  </si>
  <si>
    <t>SUELDOS, SALARIOS Y BENEFICIOS A EMPLEADOS</t>
  </si>
  <si>
    <t>5-)</t>
  </si>
  <si>
    <t xml:space="preserve">PAGO A PROVEEDORES </t>
  </si>
  <si>
    <t xml:space="preserve">CKES </t>
  </si>
  <si>
    <t>PAGO POR CONTRATOS DE ALQUILER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</si>
</sst>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43" fontId="0" fillId="0" borderId="0" xfId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0" applyNumberFormat="1"/>
    <xf numFmtId="43" fontId="0" fillId="0" borderId="0" xfId="1" applyFont="1"/>
    <xf numFmtId="43" fontId="0" fillId="0" borderId="1" xfId="1" applyFont="1" applyBorder="1"/>
    <xf numFmtId="43" fontId="1" fillId="0" borderId="1" xfId="1" applyFont="1" applyBorder="1"/>
    <xf numFmtId="43" fontId="2" fillId="0" borderId="0" xfId="1" applyFont="1"/>
    <xf numFmtId="43" fontId="2" fillId="0" borderId="0" xfId="1" applyFont="1" applyBorder="1"/>
    <xf numFmtId="43" fontId="2" fillId="0" borderId="2" xfId="1" applyFont="1" applyBorder="1"/>
    <xf numFmtId="43" fontId="5" fillId="0" borderId="0" xfId="1" applyFont="1"/>
    <xf numFmtId="0" fontId="0" fillId="0" borderId="0" xfId="0" applyFont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2" xfId="0" applyNumberFormat="1" applyFont="1" applyBorder="1"/>
    <xf numFmtId="43" fontId="4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0</xdr:row>
      <xdr:rowOff>180975</xdr:rowOff>
    </xdr:from>
    <xdr:to>
      <xdr:col>8</xdr:col>
      <xdr:colOff>114301</xdr:colOff>
      <xdr:row>7</xdr:row>
      <xdr:rowOff>85725</xdr:rowOff>
    </xdr:to>
    <xdr:pic>
      <xdr:nvPicPr>
        <xdr:cNvPr id="2" name="1 Imagen" descr="http://digesett.gob.do/images/ImagenesPortalPrincipal/Portal%20Institucional%20%20500x110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4876" y="180975"/>
          <a:ext cx="57912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47625</xdr:rowOff>
    </xdr:from>
    <xdr:to>
      <xdr:col>6</xdr:col>
      <xdr:colOff>85725</xdr:colOff>
      <xdr:row>4</xdr:row>
      <xdr:rowOff>19050</xdr:rowOff>
    </xdr:to>
    <xdr:pic>
      <xdr:nvPicPr>
        <xdr:cNvPr id="2" name="1 Imagen" descr="http://digesett.gob.do/images/ImagenesPortalPrincipal/Portal%20Institucional%20%20500x110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4526" y="47625"/>
          <a:ext cx="3819524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E30" sqref="E30"/>
    </sheetView>
  </sheetViews>
  <sheetFormatPr baseColWidth="10" defaultRowHeight="15" x14ac:dyDescent="0.25"/>
  <cols>
    <col min="1" max="1" width="10.85546875" customWidth="1"/>
    <col min="4" max="4" width="19.42578125" customWidth="1"/>
    <col min="5" max="5" width="17.7109375" customWidth="1"/>
    <col min="6" max="6" width="18.140625" customWidth="1"/>
    <col min="7" max="7" width="2.140625" customWidth="1"/>
    <col min="8" max="8" width="7.5703125" customWidth="1"/>
    <col min="9" max="9" width="16.140625" customWidth="1"/>
    <col min="10" max="10" width="15.85546875" bestFit="1" customWidth="1"/>
    <col min="11" max="11" width="15.140625" bestFit="1" customWidth="1"/>
  </cols>
  <sheetData>
    <row r="1" spans="1:8" ht="21" customHeight="1" x14ac:dyDescent="0.25"/>
    <row r="2" spans="1:8" ht="24.75" customHeight="1" x14ac:dyDescent="0.25"/>
    <row r="6" spans="1:8" ht="15.75" x14ac:dyDescent="0.25">
      <c r="A6" s="18"/>
      <c r="B6" s="18"/>
      <c r="C6" s="18"/>
      <c r="D6" s="18"/>
      <c r="E6" s="18"/>
      <c r="F6" s="18"/>
    </row>
    <row r="7" spans="1:8" x14ac:dyDescent="0.25">
      <c r="A7" s="19" t="s">
        <v>0</v>
      </c>
      <c r="B7" s="19"/>
      <c r="C7" s="19"/>
      <c r="D7" s="19"/>
      <c r="E7" s="19"/>
      <c r="F7" s="19"/>
    </row>
    <row r="8" spans="1:8" x14ac:dyDescent="0.25">
      <c r="A8" s="20" t="s">
        <v>1</v>
      </c>
      <c r="B8" s="20"/>
      <c r="C8" s="20"/>
      <c r="D8" s="20"/>
      <c r="E8" s="20"/>
      <c r="F8" s="20"/>
    </row>
    <row r="9" spans="1:8" x14ac:dyDescent="0.25">
      <c r="A9" s="21" t="s">
        <v>2</v>
      </c>
      <c r="B9" s="21"/>
      <c r="C9" s="21"/>
      <c r="D9" s="21"/>
      <c r="E9" s="21"/>
      <c r="F9" s="21"/>
    </row>
    <row r="10" spans="1:8" x14ac:dyDescent="0.25">
      <c r="A10" s="1"/>
      <c r="B10" s="1"/>
      <c r="C10" s="1"/>
      <c r="D10" s="1"/>
      <c r="E10" s="1"/>
      <c r="F10" s="2"/>
    </row>
    <row r="12" spans="1:8" x14ac:dyDescent="0.25">
      <c r="A12" s="3" t="s">
        <v>3</v>
      </c>
      <c r="E12" s="4">
        <v>2023</v>
      </c>
      <c r="F12" s="4">
        <v>2022</v>
      </c>
      <c r="H12" s="5"/>
    </row>
    <row r="13" spans="1:8" x14ac:dyDescent="0.25">
      <c r="A13" s="3"/>
      <c r="C13" t="s">
        <v>4</v>
      </c>
      <c r="E13" s="4"/>
      <c r="F13" s="4"/>
    </row>
    <row r="14" spans="1:8" x14ac:dyDescent="0.25">
      <c r="A14" s="3"/>
      <c r="E14" s="4"/>
      <c r="F14" s="4"/>
    </row>
    <row r="15" spans="1:8" x14ac:dyDescent="0.25">
      <c r="A15" t="s">
        <v>5</v>
      </c>
      <c r="E15" s="6">
        <v>1223144641.5899999</v>
      </c>
      <c r="F15" s="6">
        <v>1193068026.6600001</v>
      </c>
    </row>
    <row r="16" spans="1:8" x14ac:dyDescent="0.25">
      <c r="A16" t="s">
        <v>6</v>
      </c>
      <c r="E16" s="7">
        <v>15461300</v>
      </c>
      <c r="F16" s="8">
        <v>6837200</v>
      </c>
    </row>
    <row r="17" spans="1:11" x14ac:dyDescent="0.25">
      <c r="A17" s="3" t="s">
        <v>7</v>
      </c>
      <c r="E17" s="9">
        <f>+E15+E16</f>
        <v>1238605941.5899999</v>
      </c>
      <c r="F17" s="9">
        <f>+F15+F16</f>
        <v>1199905226.6600001</v>
      </c>
    </row>
    <row r="18" spans="1:11" x14ac:dyDescent="0.25">
      <c r="A18" s="3"/>
      <c r="E18" s="6"/>
      <c r="F18" s="6"/>
    </row>
    <row r="19" spans="1:11" x14ac:dyDescent="0.25">
      <c r="A19" s="3" t="s">
        <v>8</v>
      </c>
    </row>
    <row r="20" spans="1:11" ht="25.5" customHeight="1" x14ac:dyDescent="0.25">
      <c r="A20" s="3"/>
    </row>
    <row r="21" spans="1:11" x14ac:dyDescent="0.25">
      <c r="A21" t="s">
        <v>9</v>
      </c>
      <c r="E21" s="6">
        <v>-52888644.960000001</v>
      </c>
      <c r="F21" s="6">
        <v>-52014349.979999997</v>
      </c>
      <c r="H21" s="6"/>
      <c r="I21" s="5"/>
      <c r="J21" s="6"/>
    </row>
    <row r="22" spans="1:11" x14ac:dyDescent="0.25">
      <c r="A22" t="s">
        <v>10</v>
      </c>
      <c r="E22" s="6">
        <v>-784819602.83000004</v>
      </c>
      <c r="F22" s="6">
        <v>-783535818.27999997</v>
      </c>
      <c r="H22" s="6"/>
      <c r="J22" s="6"/>
    </row>
    <row r="23" spans="1:11" x14ac:dyDescent="0.25">
      <c r="A23" t="s">
        <v>11</v>
      </c>
      <c r="E23" s="2">
        <v>-378118307.04000002</v>
      </c>
      <c r="F23" s="6">
        <v>-355869761.69</v>
      </c>
      <c r="H23" s="6"/>
      <c r="I23" s="6"/>
      <c r="J23" s="6"/>
      <c r="K23" s="5"/>
    </row>
    <row r="24" spans="1:11" x14ac:dyDescent="0.25">
      <c r="A24" t="s">
        <v>12</v>
      </c>
      <c r="E24" s="6">
        <v>-15009804.029999999</v>
      </c>
      <c r="F24" s="6">
        <v>-6992449.6200000001</v>
      </c>
      <c r="H24" s="5"/>
      <c r="J24" s="5"/>
    </row>
    <row r="25" spans="1:11" x14ac:dyDescent="0.25">
      <c r="A25" t="s">
        <v>13</v>
      </c>
      <c r="E25" s="7"/>
      <c r="F25" s="7"/>
      <c r="J25" s="5"/>
    </row>
    <row r="26" spans="1:11" x14ac:dyDescent="0.25">
      <c r="A26" s="3" t="s">
        <v>14</v>
      </c>
      <c r="E26" s="10">
        <f>+E21+E22+E23+E24+E25</f>
        <v>-1230836358.8600001</v>
      </c>
      <c r="F26" s="10">
        <f>+F21+F22+F23+F24</f>
        <v>-1198412379.5699999</v>
      </c>
      <c r="I26" s="5"/>
    </row>
    <row r="27" spans="1:11" ht="26.25" customHeight="1" x14ac:dyDescent="0.25">
      <c r="E27" s="2"/>
      <c r="F27" s="2"/>
    </row>
    <row r="28" spans="1:11" ht="15.75" thickBot="1" x14ac:dyDescent="0.3">
      <c r="A28" s="3" t="s">
        <v>15</v>
      </c>
      <c r="E28" s="11">
        <f>+E17+E26</f>
        <v>7769582.7299997807</v>
      </c>
      <c r="F28" s="11">
        <f>+F17+F26</f>
        <v>1492847.0900001526</v>
      </c>
      <c r="H28" s="6"/>
      <c r="J28" s="5"/>
    </row>
    <row r="29" spans="1:11" ht="15.75" thickTop="1" x14ac:dyDescent="0.25">
      <c r="F29" s="6"/>
      <c r="H29" s="6"/>
      <c r="J29" s="5"/>
    </row>
    <row r="30" spans="1:11" x14ac:dyDescent="0.25">
      <c r="E30" s="5"/>
      <c r="F30" s="6"/>
      <c r="H30" s="6"/>
    </row>
    <row r="31" spans="1:11" x14ac:dyDescent="0.25">
      <c r="F31" s="6"/>
      <c r="H31" s="6"/>
    </row>
    <row r="32" spans="1:11" x14ac:dyDescent="0.25">
      <c r="F32" s="6"/>
      <c r="H32" s="6"/>
    </row>
    <row r="33" spans="2:10" x14ac:dyDescent="0.25">
      <c r="E33" s="5"/>
      <c r="F33" s="6"/>
      <c r="H33" s="6"/>
    </row>
    <row r="34" spans="2:10" x14ac:dyDescent="0.25">
      <c r="F34" s="6"/>
    </row>
    <row r="36" spans="2:10" x14ac:dyDescent="0.25">
      <c r="B36" s="3" t="s">
        <v>16</v>
      </c>
      <c r="C36" s="3"/>
      <c r="D36" s="3"/>
      <c r="E36" s="12" t="s">
        <v>17</v>
      </c>
      <c r="F36" s="3"/>
    </row>
    <row r="37" spans="2:10" x14ac:dyDescent="0.25">
      <c r="B37" s="13" t="s">
        <v>18</v>
      </c>
      <c r="C37" s="13"/>
      <c r="D37" s="13"/>
      <c r="E37" s="6" t="s">
        <v>19</v>
      </c>
      <c r="F37" s="13"/>
    </row>
    <row r="38" spans="2:10" x14ac:dyDescent="0.25">
      <c r="I38" s="6">
        <f>837807448.62-52888644.96</f>
        <v>784918803.65999997</v>
      </c>
      <c r="J38" s="5">
        <f>+I38-784941602.83</f>
        <v>-22799.170000076294</v>
      </c>
    </row>
    <row r="39" spans="2:10" x14ac:dyDescent="0.25">
      <c r="I39" s="6"/>
    </row>
    <row r="40" spans="2:10" x14ac:dyDescent="0.25">
      <c r="I40" s="6"/>
    </row>
    <row r="41" spans="2:10" x14ac:dyDescent="0.25">
      <c r="I41" s="6"/>
    </row>
    <row r="42" spans="2:10" x14ac:dyDescent="0.25">
      <c r="I42" s="6"/>
    </row>
    <row r="43" spans="2:10" x14ac:dyDescent="0.25">
      <c r="I43" s="6"/>
    </row>
    <row r="44" spans="2:10" x14ac:dyDescent="0.25">
      <c r="I44" s="6"/>
    </row>
    <row r="45" spans="2:10" x14ac:dyDescent="0.25">
      <c r="I45" s="6"/>
    </row>
  </sheetData>
  <mergeCells count="4">
    <mergeCell ref="A6:F6"/>
    <mergeCell ref="A7:F7"/>
    <mergeCell ref="A8:F8"/>
    <mergeCell ref="A9:F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topLeftCell="A10" workbookViewId="0">
      <selection activeCell="F23" sqref="F23"/>
    </sheetView>
  </sheetViews>
  <sheetFormatPr baseColWidth="10" defaultRowHeight="15" x14ac:dyDescent="0.25"/>
  <cols>
    <col min="2" max="2" width="17.28515625" customWidth="1"/>
    <col min="3" max="3" width="16.7109375" customWidth="1"/>
    <col min="4" max="4" width="16.85546875" customWidth="1"/>
    <col min="5" max="5" width="14.28515625" customWidth="1"/>
    <col min="6" max="6" width="8.140625" customWidth="1"/>
    <col min="7" max="7" width="21.140625" customWidth="1"/>
    <col min="8" max="8" width="18" customWidth="1"/>
    <col min="9" max="9" width="17" customWidth="1"/>
  </cols>
  <sheetData>
    <row r="1" spans="1:7" ht="7.5" customHeight="1" x14ac:dyDescent="0.25"/>
    <row r="5" spans="1:7" x14ac:dyDescent="0.25">
      <c r="A5" s="19" t="s">
        <v>20</v>
      </c>
      <c r="B5" s="19"/>
      <c r="C5" s="19"/>
      <c r="D5" s="19"/>
      <c r="E5" s="19"/>
      <c r="F5" s="19"/>
    </row>
    <row r="6" spans="1:7" x14ac:dyDescent="0.25">
      <c r="A6" s="19" t="s">
        <v>21</v>
      </c>
      <c r="B6" s="19"/>
      <c r="C6" s="19"/>
      <c r="D6" s="19"/>
      <c r="E6" s="19"/>
      <c r="F6" s="19"/>
    </row>
    <row r="7" spans="1:7" x14ac:dyDescent="0.25">
      <c r="A7" s="19" t="s">
        <v>22</v>
      </c>
      <c r="B7" s="19"/>
      <c r="C7" s="19"/>
      <c r="D7" s="19"/>
      <c r="E7" s="19"/>
      <c r="F7" s="19"/>
    </row>
    <row r="8" spans="1:7" ht="12" customHeight="1" x14ac:dyDescent="0.25"/>
    <row r="9" spans="1:7" x14ac:dyDescent="0.25">
      <c r="A9" s="3" t="s">
        <v>23</v>
      </c>
      <c r="B9" s="3" t="s">
        <v>24</v>
      </c>
    </row>
    <row r="10" spans="1:7" ht="12.75" customHeight="1" x14ac:dyDescent="0.25">
      <c r="A10" s="3"/>
      <c r="B10" s="3"/>
    </row>
    <row r="11" spans="1:7" x14ac:dyDescent="0.25">
      <c r="C11" s="14">
        <v>2023</v>
      </c>
      <c r="D11" s="14">
        <v>2022</v>
      </c>
    </row>
    <row r="12" spans="1:7" x14ac:dyDescent="0.25">
      <c r="B12" t="s">
        <v>25</v>
      </c>
      <c r="C12" s="6">
        <v>91266989.430000007</v>
      </c>
      <c r="D12" s="6">
        <v>64100366.990000002</v>
      </c>
      <c r="G12" s="6"/>
    </row>
    <row r="13" spans="1:7" x14ac:dyDescent="0.25">
      <c r="B13" t="s">
        <v>26</v>
      </c>
      <c r="C13" s="6">
        <v>83096242.650000006</v>
      </c>
      <c r="D13" s="6">
        <v>96320441.709999993</v>
      </c>
      <c r="G13" s="6"/>
    </row>
    <row r="14" spans="1:7" x14ac:dyDescent="0.25">
      <c r="B14" t="s">
        <v>27</v>
      </c>
      <c r="C14" s="6">
        <v>96049669.560000002</v>
      </c>
      <c r="D14" s="6">
        <v>91186664.659999996</v>
      </c>
      <c r="G14" s="6"/>
    </row>
    <row r="15" spans="1:7" x14ac:dyDescent="0.25">
      <c r="B15" t="s">
        <v>28</v>
      </c>
      <c r="C15" s="6">
        <v>75713938.790000007</v>
      </c>
      <c r="D15" s="6">
        <v>95339809.959999993</v>
      </c>
      <c r="G15" s="6"/>
    </row>
    <row r="16" spans="1:7" x14ac:dyDescent="0.25">
      <c r="B16" t="s">
        <v>29</v>
      </c>
      <c r="C16" s="6">
        <v>81239682.299999997</v>
      </c>
      <c r="D16" s="6">
        <v>83833304.030000001</v>
      </c>
      <c r="G16" s="6"/>
    </row>
    <row r="17" spans="1:9" x14ac:dyDescent="0.25">
      <c r="B17" t="s">
        <v>30</v>
      </c>
      <c r="C17" s="6">
        <v>90154308.109999999</v>
      </c>
      <c r="D17" s="6">
        <v>97581845.390000001</v>
      </c>
      <c r="G17" s="6"/>
    </row>
    <row r="18" spans="1:9" x14ac:dyDescent="0.25">
      <c r="B18" t="s">
        <v>31</v>
      </c>
      <c r="C18" s="6">
        <v>90935307.980000004</v>
      </c>
      <c r="D18" s="6">
        <v>85510674.760000005</v>
      </c>
    </row>
    <row r="19" spans="1:9" x14ac:dyDescent="0.25">
      <c r="B19" t="s">
        <v>32</v>
      </c>
      <c r="C19" s="6">
        <v>90916318.920000002</v>
      </c>
      <c r="D19" s="6">
        <v>99447916.730000004</v>
      </c>
    </row>
    <row r="20" spans="1:9" x14ac:dyDescent="0.25">
      <c r="B20" t="s">
        <v>33</v>
      </c>
      <c r="C20" s="6">
        <v>94303906.480000004</v>
      </c>
      <c r="D20" s="6">
        <v>92872487.019999996</v>
      </c>
    </row>
    <row r="21" spans="1:9" x14ac:dyDescent="0.25">
      <c r="B21" t="s">
        <v>34</v>
      </c>
      <c r="C21" s="6">
        <v>98671680.609999999</v>
      </c>
      <c r="D21" s="6">
        <v>85968768.849999994</v>
      </c>
    </row>
    <row r="22" spans="1:9" x14ac:dyDescent="0.25">
      <c r="B22" t="s">
        <v>35</v>
      </c>
      <c r="C22" s="6">
        <v>165162130.46000001</v>
      </c>
      <c r="D22" s="6">
        <v>147272461.28</v>
      </c>
    </row>
    <row r="23" spans="1:9" x14ac:dyDescent="0.25">
      <c r="B23" t="s">
        <v>36</v>
      </c>
      <c r="C23" s="6">
        <v>165634466.30000001</v>
      </c>
      <c r="D23" s="6">
        <v>153633285.28</v>
      </c>
    </row>
    <row r="24" spans="1:9" ht="15.75" thickBot="1" x14ac:dyDescent="0.3">
      <c r="B24" s="3" t="s">
        <v>37</v>
      </c>
      <c r="C24" s="11">
        <f>SUM(C12:C23)</f>
        <v>1223144641.5900002</v>
      </c>
      <c r="D24" s="11">
        <f>SUM(D12:D23)</f>
        <v>1193068026.6600001</v>
      </c>
    </row>
    <row r="25" spans="1:9" ht="15.75" thickTop="1" x14ac:dyDescent="0.25">
      <c r="B25" s="3"/>
      <c r="C25" s="10"/>
      <c r="D25" s="10"/>
    </row>
    <row r="26" spans="1:9" x14ac:dyDescent="0.25">
      <c r="A26" s="3" t="s">
        <v>38</v>
      </c>
      <c r="B26" s="3" t="s">
        <v>39</v>
      </c>
    </row>
    <row r="27" spans="1:9" x14ac:dyDescent="0.25">
      <c r="A27" s="3"/>
      <c r="B27" s="3"/>
      <c r="H27" s="15"/>
      <c r="I27" s="15"/>
    </row>
    <row r="28" spans="1:9" x14ac:dyDescent="0.25">
      <c r="C28" s="14">
        <v>2023</v>
      </c>
      <c r="D28" s="14">
        <v>2022</v>
      </c>
      <c r="H28" s="2"/>
      <c r="I28" s="2"/>
    </row>
    <row r="29" spans="1:9" x14ac:dyDescent="0.25">
      <c r="B29" t="s">
        <v>25</v>
      </c>
      <c r="C29" s="6">
        <v>1570000</v>
      </c>
      <c r="D29" s="6">
        <v>740000</v>
      </c>
      <c r="F29" s="6"/>
      <c r="H29" s="2"/>
      <c r="I29" s="2"/>
    </row>
    <row r="30" spans="1:9" x14ac:dyDescent="0.25">
      <c r="B30" t="s">
        <v>26</v>
      </c>
      <c r="C30" s="6">
        <v>170000</v>
      </c>
      <c r="D30" s="6">
        <v>1140000</v>
      </c>
      <c r="F30" s="6"/>
      <c r="H30" s="2"/>
      <c r="I30" s="2"/>
    </row>
    <row r="31" spans="1:9" x14ac:dyDescent="0.25">
      <c r="B31" t="s">
        <v>27</v>
      </c>
      <c r="C31" s="6">
        <f>2992300+170000</f>
        <v>3162300</v>
      </c>
      <c r="D31" s="6">
        <v>740000</v>
      </c>
      <c r="F31" s="6"/>
      <c r="H31" s="2"/>
      <c r="I31" s="2"/>
    </row>
    <row r="32" spans="1:9" x14ac:dyDescent="0.25">
      <c r="B32" t="s">
        <v>28</v>
      </c>
      <c r="C32" s="6">
        <v>170000</v>
      </c>
      <c r="D32" s="6">
        <v>740000</v>
      </c>
      <c r="F32" s="6"/>
      <c r="H32" s="2"/>
      <c r="I32" s="2"/>
    </row>
    <row r="33" spans="1:9" x14ac:dyDescent="0.25">
      <c r="B33" t="s">
        <v>29</v>
      </c>
      <c r="C33" s="6">
        <f>3000000+170000+100000</f>
        <v>3270000</v>
      </c>
      <c r="D33" s="6">
        <v>340000</v>
      </c>
      <c r="F33" s="6"/>
      <c r="H33" s="2"/>
      <c r="I33" s="2"/>
    </row>
    <row r="34" spans="1:9" x14ac:dyDescent="0.25">
      <c r="B34" t="s">
        <v>30</v>
      </c>
      <c r="C34" s="6">
        <v>170000</v>
      </c>
      <c r="D34" s="6">
        <v>570000</v>
      </c>
      <c r="F34" s="6"/>
      <c r="H34" s="1"/>
      <c r="I34" s="2"/>
    </row>
    <row r="35" spans="1:9" x14ac:dyDescent="0.25">
      <c r="B35" t="s">
        <v>31</v>
      </c>
      <c r="C35" s="6">
        <v>170000</v>
      </c>
      <c r="D35" s="6">
        <v>867200</v>
      </c>
      <c r="H35" s="1"/>
      <c r="I35" s="2"/>
    </row>
    <row r="36" spans="1:9" x14ac:dyDescent="0.25">
      <c r="B36" t="s">
        <v>32</v>
      </c>
      <c r="C36" s="6">
        <v>179000</v>
      </c>
      <c r="D36" s="6">
        <v>1020000</v>
      </c>
      <c r="H36" s="1"/>
      <c r="I36" s="2"/>
    </row>
    <row r="37" spans="1:9" x14ac:dyDescent="0.25">
      <c r="B37" t="s">
        <v>33</v>
      </c>
      <c r="C37" s="6">
        <v>340000</v>
      </c>
      <c r="D37" s="6">
        <v>170000</v>
      </c>
      <c r="H37" s="1"/>
      <c r="I37" s="2"/>
    </row>
    <row r="38" spans="1:9" x14ac:dyDescent="0.25">
      <c r="B38" t="s">
        <v>34</v>
      </c>
      <c r="C38" s="6">
        <v>170000</v>
      </c>
      <c r="D38" s="6">
        <v>170000</v>
      </c>
      <c r="H38" s="1"/>
      <c r="I38" s="2"/>
    </row>
    <row r="39" spans="1:9" x14ac:dyDescent="0.25">
      <c r="B39" t="s">
        <v>35</v>
      </c>
      <c r="C39" s="6">
        <v>0</v>
      </c>
      <c r="D39" s="6">
        <v>170000</v>
      </c>
      <c r="H39" s="1"/>
      <c r="I39" s="2"/>
    </row>
    <row r="40" spans="1:9" x14ac:dyDescent="0.25">
      <c r="B40" t="s">
        <v>36</v>
      </c>
      <c r="C40" s="6">
        <v>6090000</v>
      </c>
      <c r="D40" s="6">
        <v>170000</v>
      </c>
      <c r="H40" s="2"/>
      <c r="I40" s="2"/>
    </row>
    <row r="41" spans="1:9" ht="15.75" thickBot="1" x14ac:dyDescent="0.3">
      <c r="B41" s="3" t="s">
        <v>37</v>
      </c>
      <c r="C41" s="11">
        <f>SUM(C29:C40)</f>
        <v>15461300</v>
      </c>
      <c r="D41" s="11">
        <f>SUM(D29:D40)</f>
        <v>6837200</v>
      </c>
      <c r="G41" s="3"/>
      <c r="H41" s="10"/>
      <c r="I41" s="10"/>
    </row>
    <row r="42" spans="1:9" ht="15.75" thickTop="1" x14ac:dyDescent="0.25"/>
    <row r="43" spans="1:9" x14ac:dyDescent="0.25">
      <c r="A43" s="3" t="s">
        <v>40</v>
      </c>
      <c r="B43" s="3" t="s">
        <v>41</v>
      </c>
    </row>
    <row r="44" spans="1:9" x14ac:dyDescent="0.25">
      <c r="A44" s="3"/>
      <c r="B44" s="3"/>
    </row>
    <row r="45" spans="1:9" x14ac:dyDescent="0.25">
      <c r="C45" s="14">
        <v>2023</v>
      </c>
      <c r="D45" s="14">
        <v>2022</v>
      </c>
    </row>
    <row r="46" spans="1:9" x14ac:dyDescent="0.25">
      <c r="B46" t="s">
        <v>25</v>
      </c>
      <c r="C46" s="6">
        <v>4410437.9800000004</v>
      </c>
      <c r="D46" s="6">
        <v>4237181.5199999996</v>
      </c>
    </row>
    <row r="47" spans="1:9" x14ac:dyDescent="0.25">
      <c r="B47" t="s">
        <v>26</v>
      </c>
      <c r="C47" s="6">
        <v>4376338.0199999996</v>
      </c>
      <c r="D47" s="6">
        <v>4238900.26</v>
      </c>
    </row>
    <row r="48" spans="1:9" x14ac:dyDescent="0.25">
      <c r="B48" t="s">
        <v>27</v>
      </c>
      <c r="C48" s="6">
        <v>4413573.3099999996</v>
      </c>
      <c r="D48" s="6">
        <v>4221089.28</v>
      </c>
    </row>
    <row r="49" spans="1:7" x14ac:dyDescent="0.25">
      <c r="B49" t="s">
        <v>28</v>
      </c>
      <c r="C49" s="6">
        <v>4392713.9400000004</v>
      </c>
      <c r="D49" s="6">
        <v>4204393.71</v>
      </c>
    </row>
    <row r="50" spans="1:7" x14ac:dyDescent="0.25">
      <c r="B50" t="s">
        <v>29</v>
      </c>
      <c r="C50" s="6">
        <v>4417567.38</v>
      </c>
      <c r="D50" s="6">
        <v>4280352.62</v>
      </c>
    </row>
    <row r="51" spans="1:7" x14ac:dyDescent="0.25">
      <c r="C51" s="6"/>
      <c r="D51" s="6"/>
    </row>
    <row r="52" spans="1:7" x14ac:dyDescent="0.25">
      <c r="C52" s="6"/>
      <c r="D52" s="6"/>
    </row>
    <row r="53" spans="1:7" x14ac:dyDescent="0.25">
      <c r="C53" s="6"/>
      <c r="D53" s="6"/>
    </row>
    <row r="54" spans="1:7" x14ac:dyDescent="0.25">
      <c r="B54" t="s">
        <v>30</v>
      </c>
      <c r="C54" s="6">
        <v>4412048.55</v>
      </c>
      <c r="D54" s="6">
        <v>4319178.1100000003</v>
      </c>
    </row>
    <row r="55" spans="1:7" x14ac:dyDescent="0.25">
      <c r="B55" t="s">
        <v>31</v>
      </c>
      <c r="C55" s="6">
        <v>4431782.51</v>
      </c>
      <c r="D55" s="6">
        <v>4384074.55</v>
      </c>
    </row>
    <row r="56" spans="1:7" x14ac:dyDescent="0.25">
      <c r="B56" t="s">
        <v>32</v>
      </c>
      <c r="C56" s="6">
        <v>4432513.05</v>
      </c>
      <c r="D56" s="6">
        <v>4425728.16</v>
      </c>
    </row>
    <row r="57" spans="1:7" x14ac:dyDescent="0.25">
      <c r="B57" t="s">
        <v>33</v>
      </c>
      <c r="C57" s="6">
        <v>4440968.71</v>
      </c>
      <c r="D57" s="6">
        <v>4425338.21</v>
      </c>
    </row>
    <row r="58" spans="1:7" x14ac:dyDescent="0.25">
      <c r="B58" t="s">
        <v>34</v>
      </c>
      <c r="C58" s="6">
        <v>4316590.3499999996</v>
      </c>
      <c r="D58" s="6">
        <v>4432145.2</v>
      </c>
    </row>
    <row r="59" spans="1:7" x14ac:dyDescent="0.25">
      <c r="B59" t="s">
        <v>35</v>
      </c>
      <c r="C59" s="6">
        <v>4399432.57</v>
      </c>
      <c r="D59" s="6">
        <v>4436081.17</v>
      </c>
    </row>
    <row r="60" spans="1:7" x14ac:dyDescent="0.25">
      <c r="B60" t="s">
        <v>36</v>
      </c>
      <c r="C60" s="6">
        <v>4444678.59</v>
      </c>
      <c r="D60" s="6">
        <v>4409887.1900000004</v>
      </c>
    </row>
    <row r="61" spans="1:7" ht="15.75" thickBot="1" x14ac:dyDescent="0.3">
      <c r="B61" s="3" t="s">
        <v>37</v>
      </c>
      <c r="C61" s="16">
        <f>SUM(C46:C60)</f>
        <v>52888644.959999993</v>
      </c>
      <c r="D61" s="11">
        <f>SUM(D46:D60)</f>
        <v>52014349.980000004</v>
      </c>
      <c r="G61" s="5"/>
    </row>
    <row r="62" spans="1:7" ht="15.75" thickTop="1" x14ac:dyDescent="0.25">
      <c r="C62" s="5"/>
      <c r="D62" s="5"/>
    </row>
    <row r="63" spans="1:7" ht="11.25" customHeight="1" x14ac:dyDescent="0.25"/>
    <row r="64" spans="1:7" x14ac:dyDescent="0.25">
      <c r="A64" s="3" t="s">
        <v>42</v>
      </c>
      <c r="B64" s="3" t="s">
        <v>43</v>
      </c>
      <c r="C64" s="3"/>
      <c r="D64" s="3"/>
    </row>
    <row r="66" spans="2:9" x14ac:dyDescent="0.25">
      <c r="C66" s="14">
        <v>2023</v>
      </c>
      <c r="D66" s="14">
        <v>2022</v>
      </c>
      <c r="H66" s="5"/>
      <c r="I66" s="6"/>
    </row>
    <row r="67" spans="2:9" x14ac:dyDescent="0.25">
      <c r="C67" s="4"/>
      <c r="D67" s="4"/>
      <c r="H67" s="5"/>
      <c r="I67" s="6"/>
    </row>
    <row r="68" spans="2:9" x14ac:dyDescent="0.25">
      <c r="B68" t="s">
        <v>25</v>
      </c>
      <c r="C68" s="6">
        <f>64186599.65-4410437.98</f>
        <v>59776161.670000002</v>
      </c>
      <c r="D68" s="6">
        <f>62104973.24-4237181.52</f>
        <v>57867791.719999999</v>
      </c>
      <c r="E68" s="17"/>
      <c r="H68" s="5"/>
      <c r="I68" s="6"/>
    </row>
    <row r="69" spans="2:9" x14ac:dyDescent="0.25">
      <c r="B69" t="s">
        <v>26</v>
      </c>
      <c r="C69" s="6">
        <f>64306782.54-4376338.02</f>
        <v>59930444.519999996</v>
      </c>
      <c r="D69" s="6">
        <f>62151105.47-4238900.26</f>
        <v>57912205.210000001</v>
      </c>
      <c r="E69" s="17"/>
      <c r="H69" s="5"/>
      <c r="I69" s="6"/>
    </row>
    <row r="70" spans="2:9" x14ac:dyDescent="0.25">
      <c r="B70" t="s">
        <v>27</v>
      </c>
      <c r="C70" s="6">
        <f>64245564.98-4413573.31</f>
        <v>59831991.669999994</v>
      </c>
      <c r="D70" s="6">
        <f>61854616-4221089.28</f>
        <v>57633526.719999999</v>
      </c>
      <c r="E70" s="17"/>
      <c r="G70" s="5"/>
      <c r="H70" s="5"/>
      <c r="I70" s="6"/>
    </row>
    <row r="71" spans="2:9" x14ac:dyDescent="0.25">
      <c r="B71" t="s">
        <v>28</v>
      </c>
      <c r="C71" s="6">
        <f>63880580.61-4392713.94</f>
        <v>59487866.670000002</v>
      </c>
      <c r="D71" s="6">
        <f>61509214.45-4204393.71</f>
        <v>57304820.740000002</v>
      </c>
      <c r="E71" s="17"/>
      <c r="H71" s="5"/>
      <c r="I71" s="6"/>
    </row>
    <row r="72" spans="2:9" x14ac:dyDescent="0.25">
      <c r="B72" t="s">
        <v>29</v>
      </c>
      <c r="C72" s="6">
        <f>64258774.05-4417567.38</f>
        <v>59841206.669999994</v>
      </c>
      <c r="D72" s="6">
        <f>62319456.79-4280352.62</f>
        <v>58039104.170000002</v>
      </c>
      <c r="E72" s="17"/>
      <c r="H72" s="5"/>
      <c r="I72" s="6"/>
    </row>
    <row r="73" spans="2:9" x14ac:dyDescent="0.25">
      <c r="B73" t="s">
        <v>30</v>
      </c>
      <c r="C73" s="6">
        <f>64204455.22-4412048.55</f>
        <v>59792406.670000002</v>
      </c>
      <c r="D73" s="6">
        <f>62834807.28-4319178.11</f>
        <v>58515629.170000002</v>
      </c>
      <c r="E73" s="17"/>
      <c r="H73" s="5"/>
      <c r="I73" s="6"/>
    </row>
    <row r="74" spans="2:9" x14ac:dyDescent="0.25">
      <c r="B74" t="s">
        <v>31</v>
      </c>
      <c r="C74" s="6">
        <v>59977200.840000004</v>
      </c>
      <c r="D74" s="6">
        <v>59406914.170000002</v>
      </c>
      <c r="E74" s="17"/>
      <c r="H74" s="5"/>
      <c r="I74" s="6"/>
    </row>
    <row r="75" spans="2:9" x14ac:dyDescent="0.25">
      <c r="B75" t="s">
        <v>32</v>
      </c>
      <c r="C75" s="6">
        <v>59674206.670000002</v>
      </c>
      <c r="D75" s="6">
        <v>60363270.960000001</v>
      </c>
      <c r="E75" s="17"/>
      <c r="H75" s="5"/>
      <c r="I75" s="6"/>
    </row>
    <row r="76" spans="2:9" x14ac:dyDescent="0.25">
      <c r="B76" t="s">
        <v>33</v>
      </c>
      <c r="C76" s="6">
        <v>59927993.899999999</v>
      </c>
      <c r="D76" s="6">
        <v>59866001.670000002</v>
      </c>
      <c r="E76" s="17"/>
      <c r="H76" s="5"/>
      <c r="I76" s="6"/>
    </row>
    <row r="77" spans="2:9" x14ac:dyDescent="0.25">
      <c r="B77" t="s">
        <v>34</v>
      </c>
      <c r="C77" s="6">
        <v>58077710</v>
      </c>
      <c r="D77" s="6">
        <v>59980731.670000002</v>
      </c>
      <c r="E77" s="17"/>
      <c r="H77" s="5"/>
      <c r="I77" s="6"/>
    </row>
    <row r="78" spans="2:9" x14ac:dyDescent="0.25">
      <c r="B78" t="s">
        <v>35</v>
      </c>
      <c r="C78" s="6">
        <v>117263920.73</v>
      </c>
      <c r="D78" s="6">
        <v>116401801.05</v>
      </c>
      <c r="E78" s="17"/>
      <c r="H78" s="5"/>
      <c r="I78" s="5"/>
    </row>
    <row r="79" spans="2:9" x14ac:dyDescent="0.25">
      <c r="B79" t="s">
        <v>36</v>
      </c>
      <c r="C79" s="6">
        <v>71238492.819999993</v>
      </c>
      <c r="D79" s="6">
        <v>80244020.829999998</v>
      </c>
      <c r="E79" s="17"/>
      <c r="H79" s="5"/>
    </row>
    <row r="80" spans="2:9" x14ac:dyDescent="0.25">
      <c r="C80" s="6"/>
      <c r="D80" s="6"/>
      <c r="H80" s="5"/>
    </row>
    <row r="81" spans="1:8" ht="15.75" thickBot="1" x14ac:dyDescent="0.3">
      <c r="B81" s="3" t="s">
        <v>37</v>
      </c>
      <c r="C81" s="11">
        <f>SUM(C68:C80)</f>
        <v>784819602.83000016</v>
      </c>
      <c r="D81" s="11">
        <f>SUM(D68:D80)</f>
        <v>783535818.08000004</v>
      </c>
      <c r="H81" s="5"/>
    </row>
    <row r="82" spans="1:8" ht="15.75" thickTop="1" x14ac:dyDescent="0.25">
      <c r="B82" s="3"/>
      <c r="C82" s="10"/>
      <c r="D82" s="10"/>
    </row>
    <row r="83" spans="1:8" x14ac:dyDescent="0.25">
      <c r="B83" s="3"/>
      <c r="C83" s="10"/>
      <c r="D83" s="10"/>
    </row>
    <row r="84" spans="1:8" x14ac:dyDescent="0.25">
      <c r="A84" s="3" t="s">
        <v>44</v>
      </c>
      <c r="B84" s="3" t="s">
        <v>45</v>
      </c>
      <c r="C84" s="3"/>
      <c r="D84" s="3"/>
      <c r="E84" s="3"/>
    </row>
    <row r="85" spans="1:8" ht="12" customHeight="1" x14ac:dyDescent="0.25"/>
    <row r="86" spans="1:8" x14ac:dyDescent="0.25">
      <c r="C86" s="14">
        <v>2023</v>
      </c>
      <c r="D86" s="14">
        <v>2022</v>
      </c>
      <c r="E86" t="s">
        <v>4</v>
      </c>
      <c r="G86" s="6"/>
      <c r="H86" s="6"/>
    </row>
    <row r="87" spans="1:8" x14ac:dyDescent="0.25">
      <c r="C87" s="4"/>
      <c r="D87" s="4"/>
      <c r="G87" s="6"/>
      <c r="H87" s="6"/>
    </row>
    <row r="88" spans="1:8" x14ac:dyDescent="0.25">
      <c r="B88" t="s">
        <v>25</v>
      </c>
      <c r="C88" s="6">
        <v>26426402.399999999</v>
      </c>
      <c r="D88" s="6">
        <v>1088071.78</v>
      </c>
      <c r="G88" s="6"/>
      <c r="H88" s="6"/>
    </row>
    <row r="89" spans="1:8" x14ac:dyDescent="0.25">
      <c r="B89" t="s">
        <v>26</v>
      </c>
      <c r="C89" s="6">
        <v>17425887.579999998</v>
      </c>
      <c r="D89" s="6">
        <v>33228556.52</v>
      </c>
      <c r="G89" s="6"/>
      <c r="H89" s="6"/>
    </row>
    <row r="90" spans="1:8" x14ac:dyDescent="0.25">
      <c r="B90" t="s">
        <v>27</v>
      </c>
      <c r="C90" s="6">
        <v>30387441.039999999</v>
      </c>
      <c r="D90" s="6">
        <v>27975611.609999999</v>
      </c>
      <c r="G90" s="6"/>
      <c r="H90" s="6"/>
    </row>
    <row r="91" spans="1:8" x14ac:dyDescent="0.25">
      <c r="B91" t="s">
        <v>28</v>
      </c>
      <c r="C91" s="6">
        <v>10617095.130000001</v>
      </c>
      <c r="D91" s="6">
        <v>32954879.030000001</v>
      </c>
      <c r="G91" s="6"/>
      <c r="H91" s="6"/>
    </row>
    <row r="92" spans="1:8" x14ac:dyDescent="0.25">
      <c r="B92" t="s">
        <v>29</v>
      </c>
      <c r="C92" s="6">
        <v>15842692.470000001</v>
      </c>
      <c r="D92" s="6">
        <v>20423302.989999998</v>
      </c>
      <c r="G92" s="6"/>
      <c r="H92" s="6"/>
    </row>
    <row r="93" spans="1:8" x14ac:dyDescent="0.25">
      <c r="B93" t="s">
        <v>30</v>
      </c>
      <c r="C93" s="6">
        <v>24744107.140000001</v>
      </c>
      <c r="D93" s="6">
        <v>33356987.559999999</v>
      </c>
      <c r="G93" s="6"/>
    </row>
    <row r="94" spans="1:8" x14ac:dyDescent="0.25">
      <c r="B94" t="s">
        <v>31</v>
      </c>
      <c r="C94" s="6">
        <v>25453299.02</v>
      </c>
      <c r="D94" s="6">
        <v>15377024.699999999</v>
      </c>
      <c r="E94" s="6"/>
      <c r="G94" s="6"/>
    </row>
    <row r="95" spans="1:8" x14ac:dyDescent="0.25">
      <c r="B95" t="s">
        <v>32</v>
      </c>
      <c r="C95" s="6">
        <v>24647277.100000001</v>
      </c>
      <c r="D95" s="6">
        <v>32074829.73</v>
      </c>
      <c r="E95" s="6"/>
      <c r="G95" s="6"/>
    </row>
    <row r="96" spans="1:8" x14ac:dyDescent="0.25">
      <c r="B96" t="s">
        <v>33</v>
      </c>
      <c r="C96" s="6">
        <v>28737133.949999999</v>
      </c>
      <c r="D96" s="6">
        <v>23536899.760000002</v>
      </c>
      <c r="E96" s="6"/>
      <c r="G96" s="6"/>
    </row>
    <row r="97" spans="1:7" x14ac:dyDescent="0.25">
      <c r="B97" t="s">
        <v>34</v>
      </c>
      <c r="C97" s="6">
        <v>35201717.5</v>
      </c>
      <c r="D97" s="6">
        <f>4823806.3+16732085.68-878429.47</f>
        <v>20677462.510000002</v>
      </c>
      <c r="E97" s="6"/>
      <c r="G97" s="6"/>
    </row>
    <row r="98" spans="1:7" x14ac:dyDescent="0.25">
      <c r="B98" t="s">
        <v>35</v>
      </c>
      <c r="C98" s="6">
        <v>42028393.649999999</v>
      </c>
      <c r="D98" s="6">
        <f>4484802.83+15260801.85-1211228.96+6688974.36</f>
        <v>25223350.079999998</v>
      </c>
      <c r="E98" s="6"/>
      <c r="G98" s="10"/>
    </row>
    <row r="99" spans="1:7" x14ac:dyDescent="0.25">
      <c r="B99" t="s">
        <v>36</v>
      </c>
      <c r="C99" s="6">
        <v>88915142.790000007</v>
      </c>
      <c r="D99" s="6">
        <f>84653908.02-1562625.69</f>
        <v>83091282.329999998</v>
      </c>
      <c r="E99" s="6"/>
      <c r="F99" s="10"/>
    </row>
    <row r="100" spans="1:7" ht="12" customHeight="1" x14ac:dyDescent="0.25">
      <c r="B100" t="s">
        <v>46</v>
      </c>
      <c r="C100" s="6">
        <v>7691717.2699999996</v>
      </c>
      <c r="D100" s="6">
        <v>6861503.0899999999</v>
      </c>
      <c r="F100" s="6"/>
    </row>
    <row r="101" spans="1:7" ht="15.75" thickBot="1" x14ac:dyDescent="0.3">
      <c r="B101" s="3" t="s">
        <v>37</v>
      </c>
      <c r="C101" s="11">
        <f>SUM(C88:C100)</f>
        <v>378118307.03999996</v>
      </c>
      <c r="D101" s="11">
        <f>SUM(D88:D100)</f>
        <v>355869761.68999988</v>
      </c>
      <c r="F101" s="6"/>
    </row>
    <row r="102" spans="1:7" ht="15.75" thickTop="1" x14ac:dyDescent="0.25">
      <c r="F102" s="5"/>
    </row>
    <row r="105" spans="1:7" x14ac:dyDescent="0.25">
      <c r="A105" s="3" t="s">
        <v>44</v>
      </c>
      <c r="B105" s="3" t="s">
        <v>47</v>
      </c>
      <c r="C105" s="3"/>
    </row>
    <row r="106" spans="1:7" x14ac:dyDescent="0.25">
      <c r="A106" s="3"/>
      <c r="B106" s="3"/>
      <c r="C106" s="3"/>
    </row>
    <row r="107" spans="1:7" x14ac:dyDescent="0.25">
      <c r="C107" s="14">
        <v>2023</v>
      </c>
      <c r="D107" s="14">
        <v>2022</v>
      </c>
    </row>
    <row r="108" spans="1:7" x14ac:dyDescent="0.25">
      <c r="C108" s="4"/>
      <c r="D108" s="4"/>
    </row>
    <row r="109" spans="1:7" x14ac:dyDescent="0.25">
      <c r="B109" t="s">
        <v>25</v>
      </c>
      <c r="C109" s="6">
        <v>653987.38</v>
      </c>
      <c r="D109" s="6">
        <v>907321.97</v>
      </c>
    </row>
    <row r="110" spans="1:7" x14ac:dyDescent="0.25">
      <c r="B110" t="s">
        <v>26</v>
      </c>
      <c r="C110" s="6">
        <v>1363572.53</v>
      </c>
      <c r="D110" s="6">
        <v>940779.72</v>
      </c>
    </row>
    <row r="111" spans="1:7" x14ac:dyDescent="0.25">
      <c r="B111" t="s">
        <v>27</v>
      </c>
      <c r="C111" s="6">
        <v>1416663.54</v>
      </c>
      <c r="D111" s="6">
        <v>1356437.05</v>
      </c>
    </row>
    <row r="112" spans="1:7" x14ac:dyDescent="0.25">
      <c r="B112" t="s">
        <v>28</v>
      </c>
      <c r="C112" s="6">
        <v>1216263.05</v>
      </c>
      <c r="D112" s="6">
        <v>1235716.48</v>
      </c>
    </row>
    <row r="113" spans="2:6" x14ac:dyDescent="0.25">
      <c r="B113" t="s">
        <v>29</v>
      </c>
      <c r="C113" s="6">
        <v>1138215.78</v>
      </c>
      <c r="D113" s="6">
        <v>1090544.25</v>
      </c>
      <c r="F113" s="5"/>
    </row>
    <row r="114" spans="2:6" x14ac:dyDescent="0.25">
      <c r="B114" t="s">
        <v>30</v>
      </c>
      <c r="C114" s="6">
        <v>1204876.58</v>
      </c>
      <c r="D114" s="6">
        <v>937299.15</v>
      </c>
    </row>
    <row r="115" spans="2:6" x14ac:dyDescent="0.25">
      <c r="B115" t="s">
        <v>31</v>
      </c>
      <c r="C115" s="6">
        <v>1095894.78</v>
      </c>
      <c r="D115" s="6">
        <v>1087241.92</v>
      </c>
    </row>
    <row r="116" spans="2:6" x14ac:dyDescent="0.25">
      <c r="B116" t="s">
        <v>32</v>
      </c>
      <c r="C116" s="6">
        <v>2162322.1</v>
      </c>
      <c r="D116" s="6">
        <v>1394409.29</v>
      </c>
    </row>
    <row r="117" spans="2:6" x14ac:dyDescent="0.25">
      <c r="B117" t="s">
        <v>33</v>
      </c>
      <c r="C117" s="6">
        <v>1197809.92</v>
      </c>
      <c r="D117" s="6">
        <v>1126070.3600000001</v>
      </c>
    </row>
    <row r="118" spans="2:6" x14ac:dyDescent="0.25">
      <c r="B118" t="s">
        <v>34</v>
      </c>
      <c r="C118" s="6">
        <v>1055662.76</v>
      </c>
      <c r="D118" s="6">
        <v>878429.47</v>
      </c>
    </row>
    <row r="119" spans="2:6" x14ac:dyDescent="0.25">
      <c r="B119" t="s">
        <v>35</v>
      </c>
      <c r="C119" s="6">
        <v>1468383.51</v>
      </c>
      <c r="D119" s="6">
        <v>1211228.96</v>
      </c>
    </row>
    <row r="120" spans="2:6" x14ac:dyDescent="0.25">
      <c r="B120" t="s">
        <v>36</v>
      </c>
      <c r="C120" s="6">
        <v>1036152.1</v>
      </c>
      <c r="D120" s="6">
        <v>1562625.69</v>
      </c>
    </row>
    <row r="121" spans="2:6" x14ac:dyDescent="0.25">
      <c r="C121" s="6"/>
    </row>
    <row r="122" spans="2:6" ht="15.75" thickBot="1" x14ac:dyDescent="0.3">
      <c r="B122" s="3" t="s">
        <v>37</v>
      </c>
      <c r="C122" s="11">
        <f>SUM(C109:C121)</f>
        <v>15009804.029999999</v>
      </c>
      <c r="D122" s="11">
        <f>SUM(D109:D120)</f>
        <v>13728104.310000001</v>
      </c>
      <c r="E122" s="6"/>
      <c r="F122" s="6"/>
    </row>
    <row r="123" spans="2:6" ht="15.75" thickTop="1" x14ac:dyDescent="0.25"/>
    <row r="124" spans="2:6" x14ac:dyDescent="0.25">
      <c r="F124" s="5"/>
    </row>
  </sheetData>
  <mergeCells count="3">
    <mergeCell ref="A5:F5"/>
    <mergeCell ref="A6:F6"/>
    <mergeCell ref="A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Flujo de Efvo. 2023-2022</vt:lpstr>
      <vt:lpstr>ANEXOS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Ybelise Tejada</dc:creator>
  <cp:lastModifiedBy>Ybelise Tejada</cp:lastModifiedBy>
  <dcterms:created xsi:type="dcterms:W3CDTF">2024-01-18T14:40:57Z</dcterms:created>
  <dcterms:modified xsi:type="dcterms:W3CDTF">2024-01-18T14:49:10Z</dcterms:modified>
</cp:coreProperties>
</file>