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15600" windowHeight="7350" tabRatio="891" firstSheet="55" activeTab="56"/>
  </bookViews>
  <sheets>
    <sheet name="Datos Generales" sheetId="19" r:id="rId1"/>
    <sheet name="02-02 Conciliación Banc" sheetId="10" r:id="rId2"/>
    <sheet name="CONC. BANCARIA JUN-23" sheetId="93" r:id="rId3"/>
    <sheet name="02-17 Estado de Mov. Bancarios" sheetId="23" r:id="rId4"/>
    <sheet name="02-18 Movimientos Ant. Fin." sheetId="24" r:id="rId5"/>
    <sheet name="02-19 a Arqueo de Caja" sheetId="20" r:id="rId6"/>
    <sheet name="asiento no. 7 caja chica  " sheetId="43" r:id="rId7"/>
    <sheet name="02-19 b Arqueo de cheques" sheetId="13" r:id="rId8"/>
    <sheet name="02-22 Transf. Recibidas" sheetId="14" r:id="rId9"/>
    <sheet name="02-29 Deuda Administrativa" sheetId="22" r:id="rId10"/>
    <sheet name="asiento 8" sheetId="53" r:id="rId11"/>
    <sheet name="asiento-9" sheetId="54" r:id="rId12"/>
    <sheet name="asiento 10" sheetId="55" r:id="rId13"/>
    <sheet name="asiento11" sheetId="56" r:id="rId14"/>
    <sheet name="asiento12" sheetId="57" r:id="rId15"/>
    <sheet name="asiento 13" sheetId="58" r:id="rId16"/>
    <sheet name="asiento 14" sheetId="59" r:id="rId17"/>
    <sheet name="asiento 15" sheetId="60" r:id="rId18"/>
    <sheet name="asiento16" sheetId="61" r:id="rId19"/>
    <sheet name="asiento 17" sheetId="62" r:id="rId20"/>
    <sheet name="asiento 18" sheetId="63" r:id="rId21"/>
    <sheet name="asiento 19" sheetId="64" r:id="rId22"/>
    <sheet name="asiento 20" sheetId="76" r:id="rId23"/>
    <sheet name="asiento 21" sheetId="77" r:id="rId24"/>
    <sheet name="asiento 22" sheetId="87" r:id="rId25"/>
    <sheet name="asiento 23" sheetId="88" r:id="rId26"/>
    <sheet name="asiento 24" sheetId="78" r:id="rId27"/>
    <sheet name="asiento 25" sheetId="79" r:id="rId28"/>
    <sheet name="asiento 26" sheetId="80" r:id="rId29"/>
    <sheet name="02-30 Comparativo de Bienes." sheetId="38" r:id="rId30"/>
    <sheet name="02-31 Bienes p.f descargo" sheetId="3" r:id="rId31"/>
    <sheet name="anexos 02-31" sheetId="102" r:id="rId32"/>
    <sheet name="02-32-Adq. Bienes para Transf.." sheetId="39" r:id="rId33"/>
    <sheet name="02-33 a Adq. de Inmuebles" sheetId="5" r:id="rId34"/>
    <sheet name="02-33 b" sheetId="103" r:id="rId35"/>
    <sheet name="prop. asiento 28 reclasif.li" sheetId="52" r:id="rId36"/>
    <sheet name="02-36-Cheques Ant. Fin." sheetId="6" r:id="rId37"/>
    <sheet name="02-37 Obras en Proceso" sheetId="7" r:id="rId38"/>
    <sheet name="02-40 Ejec. Captación Directa" sheetId="8" r:id="rId39"/>
    <sheet name="02-43 Inv. de Bienes de Consumo" sheetId="9" state="hidden" r:id="rId40"/>
    <sheet name="02-43 Inv. de Bienes de Consum" sheetId="40" r:id="rId41"/>
    <sheet name="prop asiento Bienes de Consumo" sheetId="51" r:id="rId42"/>
    <sheet name="salidas de almacen" sheetId="70" r:id="rId43"/>
    <sheet name="inv. materiales de limpieza" sheetId="71" r:id="rId44"/>
    <sheet name="inv mat. oficina" sheetId="72" r:id="rId45"/>
    <sheet name="inv. prendas vestir" sheetId="73" r:id="rId46"/>
    <sheet name="inv. prod. de salud" sheetId="74" r:id="rId47"/>
    <sheet name="02-44 Bienes Inmuebles" sheetId="16" r:id="rId48"/>
    <sheet name="com. Catastro Nac.de avaluo BI " sheetId="100" r:id="rId49"/>
    <sheet name="LISTA LOCALES ALQUILDOS" sheetId="97" r:id="rId50"/>
    <sheet name="anexo doc. catastro nacional" sheetId="98" r:id="rId51"/>
    <sheet name="CERTIFS. DE CONTRATOS ALQS." sheetId="101" r:id="rId52"/>
    <sheet name="02-45 Inversiones Financ." sheetId="26" r:id="rId53"/>
    <sheet name="02-47 Transf. de la Presidencia" sheetId="28" r:id="rId54"/>
    <sheet name="02-48 aLicencia de Software" sheetId="49" r:id="rId55"/>
    <sheet name="02-48 b Pagos Anticip." sheetId="36" r:id="rId56"/>
    <sheet name="02-48 c Amortización Gastos Pag" sheetId="21" r:id="rId57"/>
    <sheet name="ASIENTO GPA " sheetId="44" r:id="rId58"/>
    <sheet name="ASIENTO GPPA " sheetId="42" r:id="rId59"/>
    <sheet name="ASIENTO GPP A " sheetId="45" r:id="rId60"/>
    <sheet name="ASIENTO GPPA-" sheetId="46" r:id="rId61"/>
    <sheet name="nota sobre lib. polizas de seg." sheetId="104" r:id="rId62"/>
    <sheet name="02-49 a Anticipo Crédito Impos." sheetId="32" r:id="rId63"/>
    <sheet name="02-49 b Cta. x Cobrar Org.Rec." sheetId="31" r:id="rId64"/>
    <sheet name="02-50-Resumen de Valores" sheetId="33" r:id="rId65"/>
    <sheet name="07-01-Planilla Ejec. Rec Ext " sheetId="15" r:id="rId66"/>
    <sheet name="com. de remision" sheetId="99" r:id="rId67"/>
  </sheets>
  <externalReferences>
    <externalReference r:id="rId68"/>
    <externalReference r:id="rId69"/>
    <externalReference r:id="rId70"/>
    <externalReference r:id="rId71"/>
  </externalReferences>
  <definedNames>
    <definedName name="_xlnm._FilterDatabase" localSheetId="9" hidden="1">'02-29 Deuda Administrativa'!$C$12:$Q$13</definedName>
    <definedName name="_xlcn.LinkedTable_Tabla4" hidden="1">[0]!Tabla4</definedName>
    <definedName name="_xlcn.LinkedTable_Tabla46" hidden="1">[0]!Tabla46</definedName>
    <definedName name="_xlnm.Print_Area" localSheetId="1">'02-02 Conciliación Banc'!$C$2:$L$63</definedName>
    <definedName name="_xlnm.Print_Area" localSheetId="3">'02-17 Estado de Mov. Bancarios'!$D$2:$S$44</definedName>
    <definedName name="_xlnm.Print_Area" localSheetId="4">'02-18 Movimientos Ant. Fin.'!$B$5:$Z$48</definedName>
    <definedName name="_xlnm.Print_Area" localSheetId="5">'02-19 a Arqueo de Caja'!$A$3:$J$56</definedName>
    <definedName name="_xlnm.Print_Area" localSheetId="7">'02-19 b Arqueo de cheques'!$B$1:$K$42</definedName>
    <definedName name="_xlnm.Print_Area" localSheetId="8">'02-22 Transf. Recibidas'!$C$3:$L$51</definedName>
    <definedName name="_xlnm.Print_Area" localSheetId="9">'02-29 Deuda Administrativa'!$C$2:$Q$54</definedName>
    <definedName name="_xlnm.Print_Area" localSheetId="30">'02-31 Bienes p.f descargo'!$C$1:$P$32</definedName>
    <definedName name="_xlnm.Print_Area" localSheetId="32">'02-32-Adq. Bienes para Transf..'!$C$1:$V$41</definedName>
    <definedName name="_xlnm.Print_Area" localSheetId="36">'02-36-Cheques Ant. Fin.'!$B$2:$L$61</definedName>
    <definedName name="_xlnm.Print_Area" localSheetId="37">'02-37 Obras en Proceso'!$C$2:$V$44</definedName>
    <definedName name="_xlnm.Print_Area" localSheetId="38">'02-40 Ejec. Captación Directa'!$C$4:$M$37</definedName>
    <definedName name="_xlnm.Print_Area" localSheetId="39">'02-43 Inv. de Bienes de Consumo'!$C$1:$L$114</definedName>
    <definedName name="_xlnm.Print_Area" localSheetId="47">'02-44 Bienes Inmuebles'!$B$3:$O$35</definedName>
    <definedName name="_xlnm.Print_Area" localSheetId="52">'02-45 Inversiones Financ.'!$B$2:$L$35</definedName>
    <definedName name="_xlnm.Print_Area" localSheetId="54">'02-48 aLicencia de Software'!$A$1:$Z$38</definedName>
    <definedName name="_xlnm.Print_Area" localSheetId="55">'02-48 b Pagos Anticip.'!$B$1:$P$33</definedName>
    <definedName name="_xlnm.Print_Area" localSheetId="56">'02-48 c Amortización Gastos Pag'!$B$4:$AA$38</definedName>
    <definedName name="_xlnm.Print_Area" localSheetId="62">'02-49 a Anticipo Crédito Impos.'!$C$2:$G$38</definedName>
    <definedName name="_xlnm.Print_Area" localSheetId="63">'02-49 b Cta. x Cobrar Org.Rec.'!$C$2:$I$40</definedName>
    <definedName name="_xlnm.Print_Area" localSheetId="64">'02-50-Resumen de Valores'!$C$1:$I$44</definedName>
    <definedName name="_xlnm.Print_Area" localSheetId="65">'07-01-Planilla Ejec. Rec Ext '!$C$1:$V$45</definedName>
    <definedName name="_xlnm.Print_Titles" localSheetId="5">'02-19 a Arqueo de Caja'!$3:$16</definedName>
    <definedName name="_xlnm.Print_Titles" localSheetId="8">'02-22 Transf. Recibidas'!$18:$19</definedName>
    <definedName name="_xlnm.Print_Titles" localSheetId="30">'02-31 Bienes p.f descargo'!$13:$14</definedName>
    <definedName name="_xlnm.Print_Titles" localSheetId="32">'02-32-Adq. Bienes para Transf..'!$13:$14</definedName>
    <definedName name="_xlnm.Print_Titles" localSheetId="33">'02-33 a Adq. de Inmuebles'!$12:$13</definedName>
    <definedName name="_xlnm.Print_Titles" localSheetId="36">'02-36-Cheques Ant. Fin.'!$18:$18</definedName>
    <definedName name="_xlnm.Print_Titles" localSheetId="37">'02-37 Obras en Proceso'!$14:$15</definedName>
    <definedName name="_xlnm.Print_Titles" localSheetId="38">'02-40 Ejec. Captación Directa'!$11:$12</definedName>
    <definedName name="_xlnm.Print_Titles" localSheetId="39">'02-43 Inv. de Bienes de Consumo'!$14:$14</definedName>
    <definedName name="_xlnm.Print_Titles" localSheetId="47">'02-44 Bienes Inmuebles'!$12:$12</definedName>
    <definedName name="_xlnm.Print_Titles" localSheetId="53">'02-47 Transf. de la Presidencia'!$17:$17</definedName>
    <definedName name="_xlnm.Print_Titles" localSheetId="62">'02-49 a Anticipo Crédito Impos.'!$18:$19</definedName>
    <definedName name="_xlnm.Print_Titles" localSheetId="63">'02-49 b Cta. x Cobrar Org.Rec.'!$19:$20</definedName>
    <definedName name="_xlnm.Print_Titles" localSheetId="64">'02-50-Resumen de Valores'!$20:$20</definedName>
    <definedName name="_xlnm.Print_Titles" localSheetId="65">'07-01-Planilla Ejec. Rec Ext '!$17:$17</definedName>
  </definedNames>
  <calcPr calcId="144525"/>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46" name="Tabla46" connection="LinkedTable_Tabla46"/>
          <x15:modelTable id="Tabla4" name="Tabla4" connection="LinkedTable_Tabla4"/>
        </x15:modelTables>
        <x15:modelRelationships>
          <x15:modelRelationship fromTable="Tabla46" fromColumn="Columna1" toTable="Tabla4" toColumn="Columna1"/>
        </x15:modelRelationships>
      </x15:dataModel>
    </ext>
  </extLst>
</workbook>
</file>

<file path=xl/calcChain.xml><?xml version="1.0" encoding="utf-8"?>
<calcChain xmlns="http://schemas.openxmlformats.org/spreadsheetml/2006/main">
  <c r="J46" i="51" l="1"/>
  <c r="G46" i="51"/>
  <c r="D46" i="51"/>
  <c r="J44" i="51"/>
  <c r="G44" i="51"/>
  <c r="D44" i="51"/>
  <c r="I40" i="51"/>
  <c r="H40" i="51"/>
  <c r="H28" i="51"/>
  <c r="K8" i="51"/>
  <c r="I8" i="51"/>
  <c r="G8" i="51"/>
  <c r="E8" i="51"/>
  <c r="F6" i="51"/>
  <c r="K38" i="40"/>
  <c r="G38" i="40"/>
  <c r="D38" i="40"/>
  <c r="K36" i="40"/>
  <c r="G36" i="40"/>
  <c r="D36" i="40"/>
  <c r="I33" i="40"/>
  <c r="H31" i="40"/>
  <c r="K31" i="40" s="1"/>
  <c r="G31" i="40"/>
  <c r="J30" i="40"/>
  <c r="J33" i="40" s="1"/>
  <c r="H30" i="40"/>
  <c r="K30" i="40" s="1"/>
  <c r="H29" i="40"/>
  <c r="G29" i="40"/>
  <c r="K29" i="40" s="1"/>
  <c r="K28" i="40"/>
  <c r="K27" i="40"/>
  <c r="K26" i="40"/>
  <c r="K25" i="40"/>
  <c r="K24" i="40"/>
  <c r="K23" i="40"/>
  <c r="K22" i="40"/>
  <c r="G21" i="40"/>
  <c r="K21" i="40" s="1"/>
  <c r="K20" i="40"/>
  <c r="K19" i="40"/>
  <c r="H18" i="40"/>
  <c r="H33" i="40" s="1"/>
  <c r="G18" i="40"/>
  <c r="K17" i="40"/>
  <c r="G16" i="40"/>
  <c r="G33" i="40" s="1"/>
  <c r="K15" i="40"/>
  <c r="D10" i="40"/>
  <c r="K16" i="40" l="1"/>
  <c r="K18" i="40"/>
  <c r="K33" i="40" l="1"/>
  <c r="I12" i="74" l="1"/>
  <c r="F12" i="74"/>
  <c r="F11" i="74"/>
  <c r="I11" i="74" s="1"/>
  <c r="I13" i="74" s="1"/>
  <c r="I38" i="73"/>
  <c r="F37" i="73"/>
  <c r="I37" i="73" s="1"/>
  <c r="I36" i="73"/>
  <c r="I35" i="73"/>
  <c r="F35" i="73"/>
  <c r="F34" i="73"/>
  <c r="I34" i="73" s="1"/>
  <c r="I33" i="73"/>
  <c r="F33" i="73"/>
  <c r="F32" i="73"/>
  <c r="I32" i="73" s="1"/>
  <c r="I31" i="73"/>
  <c r="F31" i="73"/>
  <c r="I30" i="73"/>
  <c r="I29" i="73"/>
  <c r="F29" i="73"/>
  <c r="F28" i="73"/>
  <c r="I28" i="73" s="1"/>
  <c r="I27" i="73"/>
  <c r="F27" i="73"/>
  <c r="F26" i="73"/>
  <c r="I26" i="73" s="1"/>
  <c r="I25" i="73"/>
  <c r="F25" i="73"/>
  <c r="F24" i="73"/>
  <c r="I24" i="73" s="1"/>
  <c r="I23" i="73"/>
  <c r="F23" i="73"/>
  <c r="F22" i="73"/>
  <c r="I22" i="73" s="1"/>
  <c r="I21" i="73"/>
  <c r="F21" i="73"/>
  <c r="F20" i="73"/>
  <c r="I20" i="73" s="1"/>
  <c r="I19" i="73"/>
  <c r="F19" i="73"/>
  <c r="F18" i="73"/>
  <c r="I18" i="73" s="1"/>
  <c r="I17" i="73"/>
  <c r="F17" i="73"/>
  <c r="F16" i="73"/>
  <c r="I16" i="73" s="1"/>
  <c r="I15" i="73"/>
  <c r="F15" i="73"/>
  <c r="I14" i="73"/>
  <c r="F13" i="73"/>
  <c r="I13" i="73" s="1"/>
  <c r="I12" i="73"/>
  <c r="I11" i="73"/>
  <c r="F10" i="73"/>
  <c r="I10" i="73" s="1"/>
  <c r="I9" i="73"/>
  <c r="F9" i="73"/>
  <c r="I8" i="73"/>
  <c r="F7" i="73"/>
  <c r="I7" i="73" s="1"/>
  <c r="F6" i="73"/>
  <c r="I6" i="73" s="1"/>
  <c r="I114" i="72"/>
  <c r="I113" i="72"/>
  <c r="I112" i="72"/>
  <c r="F112" i="72"/>
  <c r="I111" i="72"/>
  <c r="I110" i="72"/>
  <c r="I109" i="72"/>
  <c r="F109" i="72"/>
  <c r="I108" i="72"/>
  <c r="I107" i="72"/>
  <c r="I106" i="72"/>
  <c r="F106" i="72"/>
  <c r="I105" i="72"/>
  <c r="I104" i="72"/>
  <c r="I103" i="72"/>
  <c r="F103" i="72"/>
  <c r="I102" i="72"/>
  <c r="I101" i="72"/>
  <c r="I100" i="72"/>
  <c r="F100" i="72"/>
  <c r="I99" i="72"/>
  <c r="I98" i="72"/>
  <c r="I97" i="72"/>
  <c r="F97" i="72"/>
  <c r="I96" i="72"/>
  <c r="I95" i="72"/>
  <c r="I94" i="72"/>
  <c r="F94" i="72"/>
  <c r="I93" i="72"/>
  <c r="I92" i="72"/>
  <c r="I91" i="72"/>
  <c r="F91" i="72"/>
  <c r="I90" i="72"/>
  <c r="F90" i="72"/>
  <c r="I89" i="72"/>
  <c r="F89" i="72"/>
  <c r="I88" i="72"/>
  <c r="F88" i="72"/>
  <c r="I87" i="72"/>
  <c r="F87" i="72"/>
  <c r="I86" i="72"/>
  <c r="F86" i="72"/>
  <c r="I85" i="72"/>
  <c r="F85" i="72"/>
  <c r="I84" i="72"/>
  <c r="I83" i="72"/>
  <c r="I82" i="72"/>
  <c r="I81" i="72"/>
  <c r="F81" i="72"/>
  <c r="I80" i="72"/>
  <c r="I79" i="72"/>
  <c r="F79" i="72"/>
  <c r="I78" i="72"/>
  <c r="F77" i="72"/>
  <c r="I77" i="72" s="1"/>
  <c r="I76" i="72"/>
  <c r="I75" i="72"/>
  <c r="I74" i="72"/>
  <c r="I73" i="72"/>
  <c r="F73" i="72"/>
  <c r="I72" i="72"/>
  <c r="F72" i="72"/>
  <c r="I71" i="72"/>
  <c r="F71" i="72"/>
  <c r="I70" i="72"/>
  <c r="F70" i="72"/>
  <c r="I69" i="72"/>
  <c r="F69" i="72"/>
  <c r="I68" i="72"/>
  <c r="F68" i="72"/>
  <c r="I67" i="72"/>
  <c r="I66" i="72"/>
  <c r="F66" i="72"/>
  <c r="F65" i="72"/>
  <c r="I65" i="72" s="1"/>
  <c r="I64" i="72"/>
  <c r="F64" i="72"/>
  <c r="F63" i="72"/>
  <c r="I63" i="72" s="1"/>
  <c r="I62" i="72"/>
  <c r="F62" i="72"/>
  <c r="F61" i="72"/>
  <c r="I61" i="72" s="1"/>
  <c r="I60" i="72"/>
  <c r="I59" i="72"/>
  <c r="F59" i="72"/>
  <c r="I58" i="72"/>
  <c r="I57" i="72"/>
  <c r="F57" i="72"/>
  <c r="F56" i="72"/>
  <c r="I56" i="72" s="1"/>
  <c r="I55" i="72"/>
  <c r="I54" i="72"/>
  <c r="F54" i="72"/>
  <c r="I53" i="72"/>
  <c r="I52" i="72"/>
  <c r="F52" i="72"/>
  <c r="F51" i="72"/>
  <c r="I51" i="72" s="1"/>
  <c r="I50" i="72"/>
  <c r="F50" i="72"/>
  <c r="F49" i="72"/>
  <c r="I49" i="72" s="1"/>
  <c r="I48" i="72"/>
  <c r="F48" i="72"/>
  <c r="F47" i="72"/>
  <c r="I47" i="72" s="1"/>
  <c r="I46" i="72"/>
  <c r="F46" i="72"/>
  <c r="F45" i="72"/>
  <c r="I45" i="72" s="1"/>
  <c r="I44" i="72"/>
  <c r="I43" i="72"/>
  <c r="F43" i="72"/>
  <c r="I42" i="72"/>
  <c r="F42" i="72"/>
  <c r="I41" i="72"/>
  <c r="F41" i="72"/>
  <c r="I40" i="72"/>
  <c r="F40" i="72"/>
  <c r="I39" i="72"/>
  <c r="I38" i="72"/>
  <c r="I37" i="72"/>
  <c r="I36" i="72"/>
  <c r="I35" i="72"/>
  <c r="F35" i="72"/>
  <c r="I34" i="72"/>
  <c r="F34" i="72"/>
  <c r="I33" i="72"/>
  <c r="F33" i="72"/>
  <c r="I32" i="72"/>
  <c r="F32" i="72"/>
  <c r="I31" i="72"/>
  <c r="I30" i="72"/>
  <c r="I29" i="72"/>
  <c r="F29" i="72"/>
  <c r="I28" i="72"/>
  <c r="F27" i="72"/>
  <c r="I27" i="72" s="1"/>
  <c r="I26" i="72"/>
  <c r="F26" i="72"/>
  <c r="F25" i="72"/>
  <c r="I25" i="72" s="1"/>
  <c r="I24" i="72"/>
  <c r="F24" i="72"/>
  <c r="F23" i="72"/>
  <c r="I23" i="72" s="1"/>
  <c r="I22" i="72"/>
  <c r="I21" i="72"/>
  <c r="I20" i="72"/>
  <c r="I19" i="72"/>
  <c r="F19" i="72"/>
  <c r="I18" i="72"/>
  <c r="F18" i="72"/>
  <c r="I17" i="72"/>
  <c r="F17" i="72"/>
  <c r="I16" i="72"/>
  <c r="F16" i="72"/>
  <c r="I15" i="72"/>
  <c r="F15" i="72"/>
  <c r="I14" i="72"/>
  <c r="F14" i="72"/>
  <c r="I13" i="72"/>
  <c r="F13" i="72"/>
  <c r="I12" i="72"/>
  <c r="F12" i="72"/>
  <c r="I11" i="72"/>
  <c r="F11" i="72"/>
  <c r="I10" i="72"/>
  <c r="F9" i="72"/>
  <c r="I9" i="72" s="1"/>
  <c r="I8" i="72"/>
  <c r="F8" i="72"/>
  <c r="I50" i="71"/>
  <c r="F50" i="71"/>
  <c r="I49" i="71"/>
  <c r="F48" i="71"/>
  <c r="I48" i="71" s="1"/>
  <c r="I47" i="71"/>
  <c r="F46" i="71"/>
  <c r="I46" i="71" s="1"/>
  <c r="I45" i="71"/>
  <c r="F44" i="71"/>
  <c r="I44" i="71" s="1"/>
  <c r="I43" i="71"/>
  <c r="I42" i="71"/>
  <c r="F42" i="71"/>
  <c r="F41" i="71"/>
  <c r="I41" i="71" s="1"/>
  <c r="I40" i="71"/>
  <c r="F39" i="71"/>
  <c r="I39" i="71" s="1"/>
  <c r="I38" i="71"/>
  <c r="I37" i="71"/>
  <c r="F37" i="71"/>
  <c r="I36" i="71"/>
  <c r="F35" i="71"/>
  <c r="I35" i="71" s="1"/>
  <c r="I34" i="71"/>
  <c r="I33" i="71"/>
  <c r="F32" i="71"/>
  <c r="I32" i="71" s="1"/>
  <c r="I31" i="71"/>
  <c r="F30" i="71"/>
  <c r="I30" i="71" s="1"/>
  <c r="I29" i="71"/>
  <c r="F29" i="71"/>
  <c r="I28" i="71"/>
  <c r="F27" i="71"/>
  <c r="I27" i="71" s="1"/>
  <c r="I26" i="71"/>
  <c r="F25" i="71"/>
  <c r="I25" i="71" s="1"/>
  <c r="I24" i="71"/>
  <c r="I23" i="71"/>
  <c r="F22" i="71"/>
  <c r="I22" i="71" s="1"/>
  <c r="I21" i="71"/>
  <c r="F20" i="71"/>
  <c r="I20" i="71" s="1"/>
  <c r="I19" i="71"/>
  <c r="I18" i="71"/>
  <c r="F17" i="71"/>
  <c r="I17" i="71" s="1"/>
  <c r="I16" i="71"/>
  <c r="I15" i="71"/>
  <c r="F15" i="71"/>
  <c r="I14" i="71"/>
  <c r="F13" i="71"/>
  <c r="I13" i="71" s="1"/>
  <c r="I12" i="71"/>
  <c r="I11" i="71"/>
  <c r="F10" i="71"/>
  <c r="I10" i="71" s="1"/>
  <c r="I9" i="71"/>
  <c r="I8" i="71"/>
  <c r="F7" i="71"/>
  <c r="I7" i="71" s="1"/>
  <c r="F6" i="71"/>
  <c r="I6" i="71" s="1"/>
  <c r="I51" i="71" s="1"/>
  <c r="I39" i="73" l="1"/>
  <c r="I115" i="72"/>
  <c r="V18" i="21" l="1"/>
  <c r="V17" i="21"/>
  <c r="V16" i="21"/>
  <c r="V15" i="21"/>
  <c r="G19" i="80" l="1"/>
  <c r="F19" i="80"/>
  <c r="H27" i="79"/>
  <c r="E27" i="79"/>
  <c r="G20" i="79"/>
  <c r="F20" i="79"/>
  <c r="I16" i="78"/>
  <c r="H16" i="78"/>
  <c r="H25" i="88"/>
  <c r="G18" i="88"/>
  <c r="F18" i="88"/>
  <c r="I27" i="87"/>
  <c r="F27" i="87"/>
  <c r="C27" i="87"/>
  <c r="I25" i="87"/>
  <c r="F25" i="87"/>
  <c r="C25" i="87"/>
  <c r="H20" i="87"/>
  <c r="G20" i="87"/>
  <c r="J11" i="87"/>
  <c r="H11" i="87"/>
  <c r="F11" i="87"/>
  <c r="D11" i="87"/>
  <c r="E9" i="87"/>
  <c r="H20" i="77" l="1"/>
  <c r="G20" i="77"/>
  <c r="J11" i="77"/>
  <c r="H11" i="77"/>
  <c r="F11" i="77"/>
  <c r="D11" i="77"/>
  <c r="H9" i="77"/>
  <c r="E9" i="77"/>
  <c r="I26" i="76"/>
  <c r="F26" i="76"/>
  <c r="C26" i="76"/>
  <c r="I24" i="76"/>
  <c r="F24" i="76"/>
  <c r="C24" i="76"/>
  <c r="H20" i="76"/>
  <c r="G20" i="76"/>
  <c r="J11" i="76"/>
  <c r="H11" i="76"/>
  <c r="F11" i="76"/>
  <c r="D11" i="76"/>
  <c r="H9" i="76"/>
  <c r="E9" i="76"/>
  <c r="D26" i="64"/>
  <c r="G24" i="64"/>
  <c r="D24" i="64"/>
  <c r="I20" i="64"/>
  <c r="H20" i="64"/>
  <c r="K11" i="64"/>
  <c r="I11" i="64"/>
  <c r="G11" i="64"/>
  <c r="E11" i="64"/>
  <c r="I9" i="64"/>
  <c r="F9" i="64"/>
  <c r="H20" i="63"/>
  <c r="G20" i="63"/>
  <c r="J11" i="63"/>
  <c r="H11" i="63"/>
  <c r="F11" i="63"/>
  <c r="D11" i="63"/>
  <c r="H9" i="63"/>
  <c r="E9" i="63"/>
  <c r="G20" i="62"/>
  <c r="F20" i="62"/>
  <c r="I11" i="62"/>
  <c r="G11" i="62"/>
  <c r="E11" i="62"/>
  <c r="C11" i="62"/>
  <c r="G9" i="62"/>
  <c r="D9" i="62"/>
  <c r="G20" i="61"/>
  <c r="F20" i="61"/>
  <c r="I11" i="61"/>
  <c r="G11" i="61"/>
  <c r="E11" i="61"/>
  <c r="C11" i="61"/>
  <c r="G9" i="61"/>
  <c r="D9" i="61"/>
  <c r="G20" i="60"/>
  <c r="F20" i="60"/>
  <c r="I11" i="60"/>
  <c r="G11" i="60"/>
  <c r="E11" i="60"/>
  <c r="C11" i="60"/>
  <c r="G9" i="60"/>
  <c r="D9" i="60"/>
  <c r="E26" i="59"/>
  <c r="B26" i="59"/>
  <c r="E24" i="59"/>
  <c r="B24" i="59"/>
  <c r="G20" i="59"/>
  <c r="F20" i="59"/>
  <c r="I11" i="59"/>
  <c r="G11" i="59"/>
  <c r="E11" i="59"/>
  <c r="C11" i="59"/>
  <c r="G9" i="59"/>
  <c r="D9" i="59"/>
  <c r="G21" i="58"/>
  <c r="F21" i="58"/>
  <c r="I11" i="58"/>
  <c r="G11" i="58"/>
  <c r="E11" i="58"/>
  <c r="C11" i="58"/>
  <c r="G9" i="58"/>
  <c r="D9" i="58"/>
  <c r="J26" i="57"/>
  <c r="G26" i="57"/>
  <c r="D26" i="57"/>
  <c r="J24" i="57"/>
  <c r="G24" i="57"/>
  <c r="D24" i="57"/>
  <c r="I20" i="57"/>
  <c r="H20" i="57"/>
  <c r="K11" i="57"/>
  <c r="I11" i="57"/>
  <c r="G11" i="57"/>
  <c r="E11" i="57"/>
  <c r="I9" i="57"/>
  <c r="F9" i="57"/>
  <c r="H26" i="56"/>
  <c r="E26" i="56"/>
  <c r="B26" i="56"/>
  <c r="H24" i="56"/>
  <c r="E24" i="56"/>
  <c r="B24" i="56"/>
  <c r="G20" i="56"/>
  <c r="F20" i="56"/>
  <c r="I11" i="56"/>
  <c r="G11" i="56"/>
  <c r="E11" i="56"/>
  <c r="C11" i="56"/>
  <c r="G9" i="56"/>
  <c r="D9" i="56"/>
  <c r="H26" i="55"/>
  <c r="E26" i="55"/>
  <c r="B26" i="55"/>
  <c r="H24" i="55"/>
  <c r="E24" i="55"/>
  <c r="B24" i="55"/>
  <c r="G20" i="55"/>
  <c r="F20" i="55"/>
  <c r="I11" i="55"/>
  <c r="G11" i="55"/>
  <c r="E11" i="55"/>
  <c r="C11" i="55"/>
  <c r="G9" i="55"/>
  <c r="D9" i="55"/>
  <c r="H24" i="54"/>
  <c r="E24" i="54"/>
  <c r="B24" i="54"/>
  <c r="H22" i="54"/>
  <c r="E22" i="54"/>
  <c r="B22" i="54"/>
  <c r="G18" i="54"/>
  <c r="F18" i="54"/>
  <c r="I10" i="54"/>
  <c r="G10" i="54"/>
  <c r="E10" i="54"/>
  <c r="C10" i="54"/>
  <c r="G8" i="54"/>
  <c r="D8" i="54"/>
  <c r="H26" i="53"/>
  <c r="E26" i="53"/>
  <c r="B26" i="53"/>
  <c r="H24" i="53"/>
  <c r="E24" i="53"/>
  <c r="B24" i="53"/>
  <c r="G20" i="53"/>
  <c r="F20" i="53"/>
  <c r="I11" i="53"/>
  <c r="G11" i="53"/>
  <c r="E11" i="53"/>
  <c r="C11" i="53"/>
  <c r="G9" i="53"/>
  <c r="D9" i="53"/>
  <c r="I22" i="52" l="1"/>
  <c r="P390" i="22" l="1"/>
  <c r="J390" i="22"/>
  <c r="E390" i="22"/>
  <c r="D390" i="22"/>
  <c r="N35" i="8" l="1"/>
  <c r="O35" i="8" s="1"/>
  <c r="H35" i="8"/>
  <c r="G35" i="8"/>
  <c r="O21" i="8"/>
  <c r="O15" i="8"/>
  <c r="O14" i="8"/>
  <c r="E123" i="93" l="1"/>
  <c r="E102" i="93"/>
  <c r="D79" i="93"/>
  <c r="D60" i="93"/>
  <c r="G37" i="93"/>
  <c r="G16" i="93"/>
  <c r="G23" i="93" s="1"/>
  <c r="I34" i="93" s="1"/>
  <c r="I114" i="14" l="1"/>
  <c r="F114" i="14"/>
  <c r="B114" i="14"/>
  <c r="I111" i="14"/>
  <c r="F111" i="14"/>
  <c r="B111" i="14"/>
  <c r="J107" i="14"/>
  <c r="E107" i="14"/>
  <c r="K18" i="14"/>
  <c r="K19" i="14" s="1"/>
  <c r="K20" i="14" s="1"/>
  <c r="K21" i="14" s="1"/>
  <c r="K22" i="14" s="1"/>
  <c r="K23" i="14" s="1"/>
  <c r="K24" i="14" s="1"/>
  <c r="K25" i="14" s="1"/>
  <c r="K26" i="14" s="1"/>
  <c r="K27" i="14" s="1"/>
  <c r="K28" i="14" s="1"/>
  <c r="K29" i="14" s="1"/>
  <c r="K30" i="14" s="1"/>
  <c r="K31" i="14" s="1"/>
  <c r="K32" i="14" s="1"/>
  <c r="K33" i="14" s="1"/>
  <c r="K34" i="14" s="1"/>
  <c r="K35" i="14" s="1"/>
  <c r="K36" i="14" s="1"/>
  <c r="K37" i="14" s="1"/>
  <c r="K38" i="14" s="1"/>
  <c r="K39" i="14" s="1"/>
  <c r="K40" i="14" s="1"/>
  <c r="K41" i="14" s="1"/>
  <c r="K42" i="14" s="1"/>
  <c r="K43" i="14" s="1"/>
  <c r="K44" i="14" s="1"/>
  <c r="K45" i="14" s="1"/>
  <c r="K46" i="14" s="1"/>
  <c r="K47" i="14" s="1"/>
  <c r="K48" i="14" s="1"/>
  <c r="K49" i="14" s="1"/>
  <c r="K50" i="14" s="1"/>
  <c r="K51" i="14" s="1"/>
  <c r="K52" i="14" s="1"/>
  <c r="K53" i="14" s="1"/>
  <c r="K54" i="14" s="1"/>
  <c r="K55" i="14" s="1"/>
  <c r="K56" i="14" s="1"/>
  <c r="K57" i="14" s="1"/>
  <c r="K58" i="14" s="1"/>
  <c r="K59" i="14" s="1"/>
  <c r="K60" i="14" s="1"/>
  <c r="K61" i="14" s="1"/>
  <c r="K62" i="14" s="1"/>
  <c r="K63" i="14" s="1"/>
  <c r="K64" i="14" s="1"/>
  <c r="K65" i="14" s="1"/>
  <c r="K66" i="14" s="1"/>
  <c r="K67" i="14" s="1"/>
  <c r="K68" i="14" s="1"/>
  <c r="K69" i="14" s="1"/>
  <c r="K70" i="14" s="1"/>
  <c r="K71" i="14" s="1"/>
  <c r="K72" i="14" s="1"/>
  <c r="K73" i="14" s="1"/>
  <c r="K74" i="14" s="1"/>
  <c r="K75" i="14" s="1"/>
  <c r="K76" i="14" s="1"/>
  <c r="K77" i="14" s="1"/>
  <c r="K78" i="14" s="1"/>
  <c r="K79" i="14" s="1"/>
  <c r="K80" i="14" s="1"/>
  <c r="K81" i="14" s="1"/>
  <c r="K82" i="14" s="1"/>
  <c r="K83" i="14" s="1"/>
  <c r="K84" i="14" s="1"/>
  <c r="K85" i="14" s="1"/>
  <c r="K86" i="14" s="1"/>
  <c r="K87" i="14" s="1"/>
  <c r="K88" i="14" s="1"/>
  <c r="K89" i="14" s="1"/>
  <c r="K90" i="14" s="1"/>
  <c r="K91" i="14" s="1"/>
  <c r="K92" i="14" s="1"/>
  <c r="K93" i="14" s="1"/>
  <c r="K94" i="14" s="1"/>
  <c r="K95" i="14" s="1"/>
  <c r="K96" i="14" s="1"/>
  <c r="K97" i="14" s="1"/>
  <c r="K98" i="14" s="1"/>
  <c r="K99" i="14" s="1"/>
  <c r="K100" i="14" s="1"/>
  <c r="K101" i="14" s="1"/>
  <c r="K102" i="14" s="1"/>
  <c r="K103" i="14" s="1"/>
  <c r="K104" i="14" s="1"/>
  <c r="K105" i="14" s="1"/>
  <c r="K106" i="14" s="1"/>
  <c r="K107" i="14" s="1"/>
  <c r="I11" i="14"/>
  <c r="G11" i="14"/>
  <c r="E11" i="14"/>
  <c r="C11" i="14"/>
  <c r="G9" i="14"/>
  <c r="R20" i="23" l="1"/>
  <c r="H21" i="33" l="1"/>
  <c r="S66" i="103" l="1"/>
  <c r="E10" i="103"/>
  <c r="L39" i="5"/>
  <c r="C39" i="5"/>
  <c r="L37" i="5"/>
  <c r="C37" i="5"/>
  <c r="AA31" i="5"/>
  <c r="Z31" i="5"/>
  <c r="Y10" i="5"/>
  <c r="V10" i="5"/>
  <c r="S10" i="5"/>
  <c r="P10" i="5"/>
  <c r="J10" i="5"/>
  <c r="E10" i="5"/>
  <c r="F40" i="39"/>
  <c r="F38" i="39"/>
  <c r="U32" i="39"/>
  <c r="O32" i="39"/>
  <c r="U11" i="39"/>
  <c r="S11" i="39"/>
  <c r="P11" i="39"/>
  <c r="M11" i="39"/>
  <c r="H11" i="39"/>
  <c r="E11" i="39"/>
  <c r="G20" i="3"/>
  <c r="P11" i="3"/>
  <c r="N11" i="3"/>
  <c r="L11" i="3"/>
  <c r="I11" i="3"/>
  <c r="D11" i="3"/>
  <c r="K21" i="38"/>
  <c r="J21" i="38"/>
  <c r="E21" i="38"/>
  <c r="L20" i="38"/>
  <c r="L19" i="38"/>
  <c r="L18" i="38"/>
  <c r="L17" i="38"/>
  <c r="L16" i="38"/>
  <c r="L21" i="38" s="1"/>
  <c r="E10" i="38"/>
  <c r="H18" i="21" l="1"/>
  <c r="H17" i="21"/>
  <c r="H16" i="21"/>
  <c r="H15" i="21"/>
  <c r="I37" i="20" l="1"/>
  <c r="T18" i="21" l="1"/>
  <c r="J27" i="52" l="1"/>
  <c r="G27" i="52"/>
  <c r="D27" i="52"/>
  <c r="J25" i="52"/>
  <c r="G25" i="52"/>
  <c r="D25" i="52"/>
  <c r="H22" i="52"/>
  <c r="K11" i="52"/>
  <c r="I11" i="52"/>
  <c r="G11" i="52"/>
  <c r="E11" i="52"/>
  <c r="I9" i="52"/>
  <c r="F9" i="52"/>
  <c r="S28" i="49" l="1"/>
  <c r="M28" i="49"/>
  <c r="Q22" i="49"/>
  <c r="O22" i="49"/>
  <c r="S22" i="49" s="1"/>
  <c r="T22" i="49" s="1"/>
  <c r="Q21" i="49"/>
  <c r="S21" i="49" s="1"/>
  <c r="T21" i="49" s="1"/>
  <c r="O21" i="49"/>
  <c r="Q20" i="49"/>
  <c r="O20" i="49"/>
  <c r="Q19" i="49"/>
  <c r="O19" i="49"/>
  <c r="Q18" i="49"/>
  <c r="O18" i="49"/>
  <c r="Q17" i="49"/>
  <c r="S17" i="49" s="1"/>
  <c r="T17" i="49" s="1"/>
  <c r="Q16" i="49"/>
  <c r="O16" i="49"/>
  <c r="S16" i="49" s="1"/>
  <c r="T16" i="49" s="1"/>
  <c r="Q15" i="49"/>
  <c r="O15" i="49"/>
  <c r="Q14" i="49"/>
  <c r="O14" i="49"/>
  <c r="Q13" i="49"/>
  <c r="O13" i="49"/>
  <c r="Q12" i="49"/>
  <c r="O12" i="49"/>
  <c r="S12" i="49" s="1"/>
  <c r="T12" i="49" s="1"/>
  <c r="Q11" i="49"/>
  <c r="O11" i="49"/>
  <c r="V7" i="49"/>
  <c r="S14" i="49" l="1"/>
  <c r="T14" i="49" s="1"/>
  <c r="S20" i="49"/>
  <c r="T20" i="49" s="1"/>
  <c r="S18" i="49"/>
  <c r="T18" i="49" s="1"/>
  <c r="S19" i="49"/>
  <c r="T19" i="49" s="1"/>
  <c r="S11" i="49"/>
  <c r="S13" i="49"/>
  <c r="T13" i="49" s="1"/>
  <c r="S15" i="49"/>
  <c r="T15" i="49" s="1"/>
  <c r="T11" i="49" l="1"/>
  <c r="T23" i="49" s="1"/>
  <c r="S23" i="49"/>
  <c r="R35" i="23" l="1"/>
  <c r="AA25" i="23"/>
  <c r="K28" i="10"/>
  <c r="M26" i="21" l="1"/>
  <c r="J27" i="42"/>
  <c r="J29" i="42"/>
  <c r="C37" i="15" l="1"/>
  <c r="I37" i="15"/>
  <c r="P37" i="15"/>
  <c r="C40" i="15"/>
  <c r="I40" i="15"/>
  <c r="P40" i="15"/>
  <c r="D37" i="31"/>
  <c r="F37" i="31"/>
  <c r="H37" i="31"/>
  <c r="J28" i="44"/>
  <c r="G28" i="44"/>
  <c r="D28" i="44"/>
  <c r="J26" i="44"/>
  <c r="G26" i="44"/>
  <c r="D26" i="44"/>
  <c r="I23" i="44"/>
  <c r="H23" i="44"/>
  <c r="K11" i="44"/>
  <c r="I11" i="44"/>
  <c r="G11" i="44"/>
  <c r="E11" i="44"/>
  <c r="F9" i="44"/>
  <c r="J29" i="46"/>
  <c r="G29" i="46"/>
  <c r="D29" i="46"/>
  <c r="J27" i="46"/>
  <c r="G27" i="46"/>
  <c r="D27" i="46"/>
  <c r="I23" i="46"/>
  <c r="H23" i="46"/>
  <c r="K11" i="46"/>
  <c r="I11" i="46"/>
  <c r="G11" i="46"/>
  <c r="E11" i="46"/>
  <c r="F9" i="46"/>
  <c r="J29" i="45"/>
  <c r="G29" i="45"/>
  <c r="D29" i="45"/>
  <c r="J27" i="45"/>
  <c r="G27" i="45"/>
  <c r="D27" i="45"/>
  <c r="I23" i="45"/>
  <c r="H23" i="45"/>
  <c r="K11" i="45"/>
  <c r="I11" i="45"/>
  <c r="G11" i="45"/>
  <c r="E11" i="45"/>
  <c r="F9" i="45"/>
  <c r="S18" i="21"/>
  <c r="I26" i="21" l="1"/>
  <c r="J29" i="43"/>
  <c r="G29" i="43"/>
  <c r="D29" i="43"/>
  <c r="J27" i="43"/>
  <c r="G27" i="43"/>
  <c r="D27" i="43"/>
  <c r="I23" i="43"/>
  <c r="H23" i="43"/>
  <c r="K11" i="43"/>
  <c r="I11" i="43"/>
  <c r="G11" i="43"/>
  <c r="E11" i="43"/>
  <c r="I9" i="43"/>
  <c r="F9" i="43"/>
  <c r="G29" i="42"/>
  <c r="D29" i="42"/>
  <c r="G27" i="42"/>
  <c r="D27" i="42"/>
  <c r="I23" i="42"/>
  <c r="H23" i="42"/>
  <c r="K11" i="42"/>
  <c r="I11" i="42"/>
  <c r="G11" i="42"/>
  <c r="E11" i="42"/>
  <c r="F9" i="42"/>
  <c r="T27" i="21" l="1"/>
  <c r="J27" i="36"/>
  <c r="G35" i="28"/>
  <c r="K26" i="26"/>
  <c r="H26" i="26"/>
  <c r="F26" i="26"/>
  <c r="U34" i="7"/>
  <c r="S34" i="7"/>
  <c r="R34" i="7"/>
  <c r="Q34" i="7"/>
  <c r="P34" i="7"/>
  <c r="H52" i="6"/>
  <c r="H56" i="6" s="1"/>
  <c r="I27" i="36"/>
  <c r="Q15" i="21"/>
  <c r="R15" i="21" s="1"/>
  <c r="U15" i="21" s="1"/>
  <c r="S26" i="21"/>
  <c r="S25" i="21"/>
  <c r="S24" i="21"/>
  <c r="S23" i="21"/>
  <c r="S22" i="21"/>
  <c r="S21" i="21"/>
  <c r="S20" i="21"/>
  <c r="S19" i="21"/>
  <c r="S17" i="21"/>
  <c r="S16" i="21"/>
  <c r="Q26" i="21"/>
  <c r="Q25" i="21"/>
  <c r="Q24" i="21"/>
  <c r="Q23" i="21"/>
  <c r="Q22" i="21"/>
  <c r="Q21" i="21"/>
  <c r="Q20" i="21"/>
  <c r="Q19" i="21"/>
  <c r="R18" i="21"/>
  <c r="U18" i="21" s="1"/>
  <c r="Q17" i="21"/>
  <c r="R17" i="21" s="1"/>
  <c r="Q16" i="21"/>
  <c r="R16" i="21" s="1"/>
  <c r="K23" i="36"/>
  <c r="K22" i="36"/>
  <c r="K21" i="36"/>
  <c r="K20" i="36"/>
  <c r="K19" i="36"/>
  <c r="K18" i="36"/>
  <c r="K17" i="36"/>
  <c r="K16" i="36"/>
  <c r="K15" i="36"/>
  <c r="Z41" i="24"/>
  <c r="I18" i="20"/>
  <c r="U41" i="24"/>
  <c r="S41" i="24"/>
  <c r="P41" i="24"/>
  <c r="Q41" i="24"/>
  <c r="R40" i="24"/>
  <c r="V40" i="24" s="1"/>
  <c r="R39" i="24"/>
  <c r="V39" i="24" s="1"/>
  <c r="R38" i="24"/>
  <c r="V38" i="24" s="1"/>
  <c r="R37" i="24"/>
  <c r="V37" i="24" s="1"/>
  <c r="R36" i="24"/>
  <c r="V36" i="24" s="1"/>
  <c r="R35" i="24"/>
  <c r="V35" i="24" s="1"/>
  <c r="R34" i="24"/>
  <c r="V34" i="24" s="1"/>
  <c r="R33" i="24"/>
  <c r="V33" i="24" s="1"/>
  <c r="R32" i="24"/>
  <c r="V32" i="24" s="1"/>
  <c r="R31" i="24"/>
  <c r="V31" i="24" s="1"/>
  <c r="R30" i="24"/>
  <c r="V30" i="24" s="1"/>
  <c r="R29" i="24"/>
  <c r="V29" i="24" s="1"/>
  <c r="R28" i="24"/>
  <c r="V28" i="24" s="1"/>
  <c r="R27" i="24"/>
  <c r="V27" i="24" s="1"/>
  <c r="R26" i="24"/>
  <c r="V26" i="24" s="1"/>
  <c r="R25" i="24"/>
  <c r="V25" i="24" s="1"/>
  <c r="R24" i="24"/>
  <c r="V24" i="24" s="1"/>
  <c r="R23" i="24"/>
  <c r="V23" i="24" s="1"/>
  <c r="R22" i="24"/>
  <c r="V22" i="24" s="1"/>
  <c r="R21" i="24"/>
  <c r="V21" i="24" s="1"/>
  <c r="R20" i="24"/>
  <c r="V20" i="24" s="1"/>
  <c r="R19" i="24"/>
  <c r="V19" i="24" s="1"/>
  <c r="R18" i="24"/>
  <c r="V18" i="24" s="1"/>
  <c r="R17" i="24"/>
  <c r="V17" i="24" s="1"/>
  <c r="W41" i="24"/>
  <c r="J25" i="13"/>
  <c r="K27" i="36" l="1"/>
  <c r="V41" i="24"/>
  <c r="R41" i="24"/>
  <c r="U16" i="21"/>
  <c r="U20" i="21"/>
  <c r="V20" i="21" s="1"/>
  <c r="U23" i="21"/>
  <c r="V23" i="21" s="1"/>
  <c r="U26" i="21"/>
  <c r="U19" i="21"/>
  <c r="V19" i="21" s="1"/>
  <c r="U17" i="21"/>
  <c r="U22" i="21"/>
  <c r="V22" i="21" s="1"/>
  <c r="U21" i="21"/>
  <c r="V21" i="21" s="1"/>
  <c r="U24" i="21"/>
  <c r="V24" i="21" s="1"/>
  <c r="U25" i="21"/>
  <c r="V25" i="21" s="1"/>
  <c r="H42" i="20"/>
  <c r="U27" i="21" l="1"/>
  <c r="V27" i="21"/>
  <c r="U11" i="15" l="1"/>
  <c r="R11" i="15"/>
  <c r="O11" i="15"/>
  <c r="L11" i="15"/>
  <c r="G11" i="15"/>
  <c r="D11" i="15"/>
  <c r="G13" i="33"/>
  <c r="E13" i="33"/>
  <c r="G12" i="33"/>
  <c r="E12" i="33"/>
  <c r="G11" i="33"/>
  <c r="E11" i="33"/>
  <c r="E12" i="31"/>
  <c r="E10" i="31"/>
  <c r="G35" i="32"/>
  <c r="E14" i="32"/>
  <c r="E12" i="32"/>
  <c r="E31" i="36"/>
  <c r="E10" i="10"/>
  <c r="J10" i="10"/>
  <c r="J12" i="10"/>
  <c r="L12" i="10"/>
  <c r="H12" i="10"/>
  <c r="E12" i="10"/>
  <c r="E10" i="13" l="1"/>
  <c r="E10" i="20"/>
  <c r="Y10" i="24"/>
  <c r="W10" i="24"/>
  <c r="U10" i="24"/>
  <c r="R10" i="24"/>
  <c r="M10" i="24"/>
  <c r="L10" i="23"/>
  <c r="G10" i="24"/>
  <c r="K35" i="10" l="1"/>
  <c r="E11" i="20" l="1"/>
  <c r="C18" i="24" l="1"/>
  <c r="C19" i="24" s="1"/>
  <c r="C20" i="24" s="1"/>
  <c r="C21" i="24" s="1"/>
  <c r="C22" i="24" s="1"/>
  <c r="C23" i="24" s="1"/>
  <c r="C24" i="24" s="1"/>
  <c r="C25" i="24" s="1"/>
  <c r="C26" i="24" s="1"/>
  <c r="C27" i="24" s="1"/>
  <c r="C28" i="24" s="1"/>
  <c r="C29" i="24" s="1"/>
  <c r="C30" i="24" s="1"/>
  <c r="C31" i="24" s="1"/>
  <c r="C32" i="24" s="1"/>
  <c r="C33" i="24" s="1"/>
  <c r="C34" i="24" s="1"/>
  <c r="C35" i="24" s="1"/>
  <c r="C36" i="24" s="1"/>
  <c r="C37" i="24" s="1"/>
  <c r="C38" i="24" s="1"/>
  <c r="C39" i="24" s="1"/>
  <c r="C40" i="24" s="1"/>
  <c r="H40" i="23"/>
  <c r="K44" i="10" l="1"/>
  <c r="K49" i="10" s="1"/>
  <c r="H24" i="20"/>
  <c r="H32" i="20" l="1"/>
  <c r="U32" i="21"/>
  <c r="U30" i="21"/>
  <c r="O32" i="21"/>
  <c r="O30" i="21"/>
  <c r="H32" i="21"/>
  <c r="H30" i="21"/>
  <c r="X11" i="21"/>
  <c r="V11" i="21"/>
  <c r="S11" i="21"/>
  <c r="P11" i="21"/>
  <c r="K11" i="21"/>
  <c r="G11" i="21"/>
  <c r="M31" i="36"/>
  <c r="M29" i="36"/>
  <c r="I31" i="36"/>
  <c r="I29" i="36"/>
  <c r="E29" i="36"/>
  <c r="O11" i="36"/>
  <c r="M11" i="36"/>
  <c r="K11" i="36"/>
  <c r="I11" i="36"/>
  <c r="F11" i="36"/>
  <c r="D11" i="36"/>
  <c r="E12" i="26" l="1"/>
  <c r="L16" i="9" l="1"/>
  <c r="L17" i="9" l="1"/>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E11" i="28" l="1"/>
  <c r="F10" i="9" l="1"/>
  <c r="E11" i="6" l="1"/>
  <c r="E12" i="6"/>
  <c r="H40" i="33" l="1"/>
  <c r="F40" i="33"/>
  <c r="D40" i="33"/>
  <c r="H37" i="33"/>
  <c r="D34" i="31"/>
  <c r="E35" i="32"/>
  <c r="C35" i="32"/>
  <c r="C33" i="32"/>
  <c r="H41" i="28"/>
  <c r="H39" i="28"/>
  <c r="C32" i="26"/>
  <c r="C30" i="26"/>
  <c r="F32" i="26"/>
  <c r="F30" i="26"/>
  <c r="H33" i="16"/>
  <c r="H30" i="16"/>
  <c r="L33" i="16"/>
  <c r="L30" i="16"/>
  <c r="G107" i="9"/>
  <c r="G105" i="9"/>
  <c r="L107" i="9"/>
  <c r="L105" i="9"/>
  <c r="D107" i="9"/>
  <c r="R40" i="7"/>
  <c r="R38" i="7"/>
  <c r="P42" i="23"/>
  <c r="P40" i="23"/>
  <c r="F37" i="33" l="1"/>
  <c r="D37" i="33"/>
  <c r="H34" i="31"/>
  <c r="F34" i="31"/>
  <c r="G33" i="32"/>
  <c r="E33" i="32"/>
  <c r="F41" i="28"/>
  <c r="F39" i="28"/>
  <c r="D41" i="28"/>
  <c r="D39" i="28"/>
  <c r="I32" i="26"/>
  <c r="I30" i="26"/>
  <c r="E33" i="16"/>
  <c r="E30" i="16"/>
  <c r="D105" i="9"/>
  <c r="K40" i="7"/>
  <c r="K38" i="7"/>
  <c r="E40" i="7"/>
  <c r="E38" i="7"/>
  <c r="E60" i="6"/>
  <c r="I51" i="20"/>
  <c r="F51" i="20"/>
  <c r="D51" i="20"/>
  <c r="W46" i="24"/>
  <c r="W44" i="24"/>
  <c r="R46" i="24"/>
  <c r="R44" i="24"/>
  <c r="E46" i="24"/>
  <c r="E44" i="24"/>
  <c r="L42" i="23"/>
  <c r="L40" i="23"/>
  <c r="H42" i="23"/>
  <c r="J57" i="10"/>
  <c r="G57" i="10"/>
  <c r="D57" i="10"/>
  <c r="C19" i="28" l="1"/>
  <c r="C20" i="28" s="1"/>
  <c r="C21" i="28" s="1"/>
  <c r="C22" i="28" s="1"/>
  <c r="C23" i="28" s="1"/>
  <c r="C24" i="28" s="1"/>
  <c r="C25" i="28" s="1"/>
  <c r="C26" i="28" s="1"/>
  <c r="C27" i="28" s="1"/>
  <c r="C28" i="28" s="1"/>
  <c r="C29" i="28" s="1"/>
  <c r="C30" i="28" s="1"/>
  <c r="C31" i="28" s="1"/>
  <c r="C32" i="28" s="1"/>
  <c r="C33" i="28" s="1"/>
  <c r="C34" i="28" s="1"/>
  <c r="G11" i="28"/>
  <c r="F11" i="9" l="1"/>
  <c r="K10" i="9"/>
  <c r="F12" i="9"/>
  <c r="I12" i="20" l="1"/>
  <c r="I11" i="20"/>
  <c r="I10" i="20"/>
  <c r="J54" i="10"/>
  <c r="G54" i="10"/>
  <c r="D54" i="10"/>
  <c r="M102" i="9" l="1"/>
  <c r="G13" i="28" l="1"/>
  <c r="E13" i="28"/>
  <c r="G12" i="28"/>
  <c r="E12" i="28"/>
  <c r="E13" i="26" l="1"/>
  <c r="J14" i="26"/>
  <c r="J13" i="26"/>
  <c r="J12" i="26"/>
  <c r="E14" i="26"/>
  <c r="G12" i="23" l="1"/>
  <c r="L12" i="23"/>
  <c r="O12" i="23"/>
  <c r="Q12" i="23"/>
  <c r="S12" i="23"/>
  <c r="E12" i="20" l="1"/>
  <c r="I28" i="20"/>
  <c r="I29" i="20"/>
  <c r="I30" i="20"/>
  <c r="I27" i="20"/>
  <c r="I23" i="20"/>
  <c r="I22" i="20"/>
  <c r="I21" i="20"/>
  <c r="I20" i="20"/>
  <c r="I19" i="20"/>
  <c r="I31" i="20" l="1"/>
  <c r="I24" i="20"/>
  <c r="E16" i="6"/>
  <c r="I32" i="20" l="1"/>
  <c r="E9" i="16"/>
  <c r="N10" i="16"/>
  <c r="N9" i="16"/>
  <c r="J10" i="16"/>
  <c r="J9" i="16"/>
  <c r="E10" i="16"/>
  <c r="E12" i="13"/>
  <c r="K14" i="13"/>
  <c r="I14" i="13"/>
  <c r="G14" i="13"/>
  <c r="D14" i="13"/>
  <c r="K12" i="9"/>
  <c r="K11" i="9"/>
  <c r="U10" i="7"/>
  <c r="R10" i="7"/>
  <c r="O10" i="7"/>
  <c r="E10" i="7"/>
  <c r="L10" i="7"/>
  <c r="I10" i="7"/>
  <c r="E15" i="6"/>
  <c r="E14" i="6"/>
  <c r="E13" i="6"/>
  <c r="K102" i="9" l="1"/>
  <c r="I102" i="9"/>
  <c r="G102" i="9"/>
  <c r="J52" i="6"/>
  <c r="L102" i="9" l="1"/>
  <c r="T34" i="15"/>
  <c r="U34" i="15"/>
</calcChain>
</file>

<file path=xl/connections.xml><?xml version="1.0" encoding="utf-8"?>
<connections xmlns="http://schemas.openxmlformats.org/spreadsheetml/2006/main">
  <connection id="1" name="LinkedTable_Tabla4" type="102" refreshedVersion="6" minRefreshableVersion="5">
    <extLst>
      <ext xmlns:x15="http://schemas.microsoft.com/office/spreadsheetml/2010/11/main" uri="{DE250136-89BD-433C-8126-D09CA5730AF9}">
        <x15:connection id="Tabla4">
          <x15:rangePr sourceName="_xlcn.LinkedTable_Tabla4"/>
        </x15:connection>
      </ext>
    </extLst>
  </connection>
  <connection id="2" name="LinkedTable_Tabla46" type="102" refreshedVersion="6" minRefreshableVersion="5">
    <extLst>
      <ext xmlns:x15="http://schemas.microsoft.com/office/spreadsheetml/2010/11/main" uri="{DE250136-89BD-433C-8126-D09CA5730AF9}">
        <x15:connection id="Tabla46">
          <x15:rangePr sourceName="_xlcn.LinkedTable_Tabla46"/>
        </x15:connection>
      </ext>
    </extLst>
  </connection>
  <connection id="3"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<sst xmlns="http://schemas.openxmlformats.org/spreadsheetml/2006/main" count="5083" uniqueCount="2071">
  <si>
    <t>VALOR RD$</t>
  </si>
  <si>
    <t>Institución</t>
  </si>
  <si>
    <t>EJECUCION DEL PRESUPUESTO</t>
  </si>
  <si>
    <t>OBSERVACIONES</t>
  </si>
  <si>
    <t>DAF</t>
  </si>
  <si>
    <t>UE</t>
  </si>
  <si>
    <t>Preparado por</t>
  </si>
  <si>
    <t>Revisado por</t>
  </si>
  <si>
    <t>Aprobado por el Director General de Contabilidad Gubernamental</t>
  </si>
  <si>
    <t>DATOS DEL BIEN</t>
  </si>
  <si>
    <t>DESCARGO INSTITUCIONAL</t>
  </si>
  <si>
    <t xml:space="preserve">  Capítulo </t>
  </si>
  <si>
    <t>Aprobado por el Director General de DIGECOG</t>
  </si>
  <si>
    <t>ESTRUCTURA PROGRAMATICA</t>
  </si>
  <si>
    <t xml:space="preserve"> </t>
  </si>
  <si>
    <t xml:space="preserve">DESCRIPCION DEL INMUEBLE </t>
  </si>
  <si>
    <t>Capítulo:</t>
  </si>
  <si>
    <t xml:space="preserve">Cta. Bancaria: </t>
  </si>
  <si>
    <t>Sub-Cap.:</t>
  </si>
  <si>
    <t>Resp. del Fondo:</t>
  </si>
  <si>
    <t>DAF:</t>
  </si>
  <si>
    <t>Teléfono:</t>
  </si>
  <si>
    <t>UE:</t>
  </si>
  <si>
    <t>Número Cheque</t>
  </si>
  <si>
    <t xml:space="preserve">Total Recibido </t>
  </si>
  <si>
    <t>BALANCE EN LIBRO</t>
  </si>
  <si>
    <t>Auditor</t>
  </si>
  <si>
    <t>Gerente Financiero</t>
  </si>
  <si>
    <t>Código SNIP</t>
  </si>
  <si>
    <t>Dirección General de Contabilidad Gubernamental</t>
  </si>
  <si>
    <t>Sub-Capítulo:</t>
  </si>
  <si>
    <t>Fecha</t>
  </si>
  <si>
    <t>Nombre del Beneficiario</t>
  </si>
  <si>
    <t>Totales</t>
  </si>
  <si>
    <t>Institución:</t>
  </si>
  <si>
    <t xml:space="preserve">              TOTALES RD$</t>
  </si>
  <si>
    <t xml:space="preserve">Institución: </t>
  </si>
  <si>
    <t>Nombre de Cta.:</t>
  </si>
  <si>
    <t>Número Cta.:</t>
  </si>
  <si>
    <t>Banco:</t>
  </si>
  <si>
    <t>LIBRO</t>
  </si>
  <si>
    <t>MAS:</t>
  </si>
  <si>
    <t>TOTAL DISPONIBLE</t>
  </si>
  <si>
    <t>MENOS:</t>
  </si>
  <si>
    <t>Cheques emitidos</t>
  </si>
  <si>
    <t>Notas de Débito</t>
  </si>
  <si>
    <t>Comisiones Bancarias</t>
  </si>
  <si>
    <t xml:space="preserve">TOTAL CONCILIADO </t>
  </si>
  <si>
    <t>BANCO</t>
  </si>
  <si>
    <t>BALANCE EN BANCO</t>
  </si>
  <si>
    <t>Depósitos en tránsito</t>
  </si>
  <si>
    <t xml:space="preserve">Cheques en tránsito </t>
  </si>
  <si>
    <t>DG-CB-02-02</t>
  </si>
  <si>
    <t>Organismo Financiador</t>
  </si>
  <si>
    <t>Prog</t>
  </si>
  <si>
    <t>Sub-Prog</t>
  </si>
  <si>
    <t>Proy</t>
  </si>
  <si>
    <t>Total</t>
  </si>
  <si>
    <t>Formulario de Arqueo de Cheques</t>
  </si>
  <si>
    <t>Monto Total</t>
  </si>
  <si>
    <t>Monto Total de Cheques</t>
  </si>
  <si>
    <t>Efectivo y Comprobantes</t>
  </si>
  <si>
    <t>Faltante y Sobrante</t>
  </si>
  <si>
    <t>Balance en Cuenta
(F) = (C - E)</t>
  </si>
  <si>
    <t>Institución de la Transferencia</t>
  </si>
  <si>
    <t>(C)
Monto Recibido</t>
  </si>
  <si>
    <t>Monto Ejecutado
(E)</t>
  </si>
  <si>
    <t>DG-INS-02-22</t>
  </si>
  <si>
    <t>DG-INS-07-01</t>
  </si>
  <si>
    <t>Unidad Ejecutora</t>
  </si>
  <si>
    <t xml:space="preserve"> Sub-prog.</t>
  </si>
  <si>
    <t>Fuente Específica</t>
  </si>
  <si>
    <t>Concepto Proyecto</t>
  </si>
  <si>
    <t>1er Trimestre</t>
  </si>
  <si>
    <t>2do Trimestre</t>
  </si>
  <si>
    <t>3er Trimestre</t>
  </si>
  <si>
    <t>4to Trimestre</t>
  </si>
  <si>
    <t xml:space="preserve">Acumulado </t>
  </si>
  <si>
    <t>Modalidad</t>
  </si>
  <si>
    <t>Formulario de Bienes Inmuebles</t>
  </si>
  <si>
    <t xml:space="preserve">Sub-Capítulo </t>
  </si>
  <si>
    <t xml:space="preserve">DAF </t>
  </si>
  <si>
    <t>Ubicación</t>
  </si>
  <si>
    <t>Valor Terreno RD$</t>
  </si>
  <si>
    <t>Edificación RD$</t>
  </si>
  <si>
    <t>Mejoras RD$</t>
  </si>
  <si>
    <t>Valor Edificaciones RD$</t>
  </si>
  <si>
    <t>Observaciones</t>
  </si>
  <si>
    <t>Sub-Cap.</t>
  </si>
  <si>
    <t>Cap.</t>
  </si>
  <si>
    <t xml:space="preserve"> Prog.</t>
  </si>
  <si>
    <t>Proy.</t>
  </si>
  <si>
    <t>Activ.</t>
  </si>
  <si>
    <t>Fuente Esp.</t>
  </si>
  <si>
    <t>Act/Obr</t>
  </si>
  <si>
    <t>Ccp-Aux</t>
  </si>
  <si>
    <t>Monto De Adquisición (A)</t>
  </si>
  <si>
    <t>Sub Prog</t>
  </si>
  <si>
    <t>Monto Devengado (B)</t>
  </si>
  <si>
    <t>Municipio</t>
  </si>
  <si>
    <t>CCP Auxiliar</t>
  </si>
  <si>
    <t>Descripción</t>
  </si>
  <si>
    <t>Fondo</t>
  </si>
  <si>
    <t>CCP. Auxiliar</t>
  </si>
  <si>
    <t>ID</t>
  </si>
  <si>
    <t>CCP Auxiliar
 de Gasto</t>
  </si>
  <si>
    <t>Org. Financ</t>
  </si>
  <si>
    <t>Fte Esp</t>
  </si>
  <si>
    <t>Fecha de Adquisición</t>
  </si>
  <si>
    <t xml:space="preserve">Forma de Adquisición </t>
  </si>
  <si>
    <t xml:space="preserve">Monto de Adquisición </t>
  </si>
  <si>
    <t>Cantidad</t>
  </si>
  <si>
    <t>Precio Por Unidad</t>
  </si>
  <si>
    <t xml:space="preserve">Total </t>
  </si>
  <si>
    <t xml:space="preserve">Descripción del Bien </t>
  </si>
  <si>
    <t>Valor de Adquisición</t>
  </si>
  <si>
    <t>Ccp Auxiliar</t>
  </si>
  <si>
    <t>Motivo</t>
  </si>
  <si>
    <t>Para llenar datos principales, en el caso que tenga variación en nombres y cargos, favor actualizar en el lugar correspondiente</t>
  </si>
  <si>
    <t>Formulario de Arqueo de Cajas y Valores</t>
  </si>
  <si>
    <t>Billetes</t>
  </si>
  <si>
    <t>Total en Billetes</t>
  </si>
  <si>
    <t>Monedas</t>
  </si>
  <si>
    <t>Total en Monedas</t>
  </si>
  <si>
    <t>Total en Billetes y Monedas</t>
  </si>
  <si>
    <t>Total Efectivo y Comprobantes</t>
  </si>
  <si>
    <t>Monto Asignado</t>
  </si>
  <si>
    <t>Custodio</t>
  </si>
  <si>
    <t>Los datos imputados en estas celdas, llenaran todos los formularios que requieran de esas informaciones.</t>
  </si>
  <si>
    <t>Datos de la Póliza</t>
  </si>
  <si>
    <t>Proveedor de la Póliza</t>
  </si>
  <si>
    <t>Fecha de Corte</t>
  </si>
  <si>
    <t>Días de Póliza</t>
  </si>
  <si>
    <t>Monto Por Días</t>
  </si>
  <si>
    <t>Días Consumido</t>
  </si>
  <si>
    <t>Cta. Contable</t>
  </si>
  <si>
    <t>Fte Fin</t>
  </si>
  <si>
    <t>Fuente Financ.</t>
  </si>
  <si>
    <t>AL</t>
  </si>
  <si>
    <t>Número Documento</t>
  </si>
  <si>
    <t>Fecha Doc.</t>
  </si>
  <si>
    <t xml:space="preserve">Monto RD$ </t>
  </si>
  <si>
    <t>Beneficiario</t>
  </si>
  <si>
    <t>DG-INS-02-29</t>
  </si>
  <si>
    <t>No. Cuenta</t>
  </si>
  <si>
    <t>Denominación</t>
  </si>
  <si>
    <t>Tipo de Cuenta</t>
  </si>
  <si>
    <t>Banco</t>
  </si>
  <si>
    <t>Sucursal</t>
  </si>
  <si>
    <t>Saldos (b)</t>
  </si>
  <si>
    <t>Saldo Final</t>
  </si>
  <si>
    <t>Inicial</t>
  </si>
  <si>
    <t>Débito</t>
  </si>
  <si>
    <t>Crédito</t>
  </si>
  <si>
    <t xml:space="preserve">S/Libros </t>
  </si>
  <si>
    <t>S/Banco</t>
  </si>
  <si>
    <t>Observaciones:</t>
  </si>
  <si>
    <t>DG-INS-02-17</t>
  </si>
  <si>
    <t>Valor RD$</t>
  </si>
  <si>
    <t>A</t>
  </si>
  <si>
    <t>B</t>
  </si>
  <si>
    <t>C</t>
  </si>
  <si>
    <t>D</t>
  </si>
  <si>
    <t>E</t>
  </si>
  <si>
    <t>F</t>
  </si>
  <si>
    <t>ESTRUCTURA PROGRAMÁTICA</t>
  </si>
  <si>
    <t>TIPO DE ANTICIPO  FINANCIERO</t>
  </si>
  <si>
    <t>MOVIMIENTO ANTICIPO FINANCIERO</t>
  </si>
  <si>
    <t>Act/Obra</t>
  </si>
  <si>
    <t>FRI</t>
  </si>
  <si>
    <t>FEA</t>
  </si>
  <si>
    <t>FRE</t>
  </si>
  <si>
    <t>FAS</t>
  </si>
  <si>
    <t>FAC</t>
  </si>
  <si>
    <t>Monto de Apertura
1</t>
  </si>
  <si>
    <t>Aumento
(Disminución)
2</t>
  </si>
  <si>
    <t>Total Anticipo Financiero
3 = 1+2</t>
  </si>
  <si>
    <t>Monto Transferido por la T. N.
4</t>
  </si>
  <si>
    <t>Rendición del Anticipo Financiero</t>
  </si>
  <si>
    <t>Devolución de Disponibilidades</t>
  </si>
  <si>
    <t>Regularizaciones</t>
  </si>
  <si>
    <t>Monto Rendido
5</t>
  </si>
  <si>
    <t>Monto por Rendir
6 = 3-5</t>
  </si>
  <si>
    <t>Monto Depositado</t>
  </si>
  <si>
    <t>No. Volante / Transfer. en la Cuenta R. D.</t>
  </si>
  <si>
    <t>No. de Documento</t>
  </si>
  <si>
    <t>Monto Regularizado</t>
  </si>
  <si>
    <t xml:space="preserve">TOTALES GENERALES </t>
  </si>
  <si>
    <t>DG-INS-02-18</t>
  </si>
  <si>
    <t>DG-INS-02-46</t>
  </si>
  <si>
    <t>Incorporación al SIGEF</t>
  </si>
  <si>
    <t>Si</t>
  </si>
  <si>
    <t>No</t>
  </si>
  <si>
    <t>Proveedor</t>
  </si>
  <si>
    <t>Act/  Obr</t>
  </si>
  <si>
    <t>Org. Fin.</t>
  </si>
  <si>
    <t>Fuente Finac</t>
  </si>
  <si>
    <t>Fuente Esp</t>
  </si>
  <si>
    <t>Origen De Los Recursos</t>
  </si>
  <si>
    <t>Fecha de Inicio de Obra</t>
  </si>
  <si>
    <t>Presupuesto Original de la Obra</t>
  </si>
  <si>
    <t>Adendas</t>
  </si>
  <si>
    <t xml:space="preserve">Total Presupuestado </t>
  </si>
  <si>
    <t>Detalles</t>
  </si>
  <si>
    <t xml:space="preserve">  </t>
  </si>
  <si>
    <t>Tipo Moneda</t>
  </si>
  <si>
    <t>Monto en Moneda Original</t>
  </si>
  <si>
    <t>Monto en Pesos</t>
  </si>
  <si>
    <t>Tasa anual</t>
  </si>
  <si>
    <t>Duración</t>
  </si>
  <si>
    <t>DG-INS-02-45</t>
  </si>
  <si>
    <t>Nombre de Institución Beneficiaria</t>
  </si>
  <si>
    <t>Monto</t>
  </si>
  <si>
    <t>Concepto</t>
  </si>
  <si>
    <t>DG-INS-02-47</t>
  </si>
  <si>
    <t>Persona Física</t>
  </si>
  <si>
    <t>Otros</t>
  </si>
  <si>
    <t>Tipo de Impuesto</t>
  </si>
  <si>
    <t>Montos</t>
  </si>
  <si>
    <t>Estatus Legal</t>
  </si>
  <si>
    <t>Capital</t>
  </si>
  <si>
    <t>Interes</t>
  </si>
  <si>
    <t>Multa</t>
  </si>
  <si>
    <t>Recargos</t>
  </si>
  <si>
    <t>Tesorería Nacional</t>
  </si>
  <si>
    <t>Fecha de Registro</t>
  </si>
  <si>
    <t>Tipo de Fondo:</t>
  </si>
  <si>
    <t>Monto Moneda Original :</t>
  </si>
  <si>
    <t>Identificación de la Caja</t>
  </si>
  <si>
    <t>Balance Inicial</t>
  </si>
  <si>
    <t>Aumento</t>
  </si>
  <si>
    <t xml:space="preserve">Disminución </t>
  </si>
  <si>
    <t>Balance Final</t>
  </si>
  <si>
    <t>DG-INS-02-50</t>
  </si>
  <si>
    <t>Monto del Crédito</t>
  </si>
  <si>
    <t>Monto Por Ejecutar</t>
  </si>
  <si>
    <t>Monto Ejecutado</t>
  </si>
  <si>
    <t>Tipo de Deuda</t>
  </si>
  <si>
    <t>REGISTRO EN EL SIAB</t>
  </si>
  <si>
    <t>Cuenta Contable</t>
  </si>
  <si>
    <t>Valor en libro</t>
  </si>
  <si>
    <t>Código de Bienes Nacionales</t>
  </si>
  <si>
    <t>Código Institucional</t>
  </si>
  <si>
    <t>Depósitos del mes</t>
  </si>
  <si>
    <t>Responsable de Cuenta Bancaria:</t>
  </si>
  <si>
    <t>Organismo Financiador:</t>
  </si>
  <si>
    <t>Monto Moneda Original:</t>
  </si>
  <si>
    <t>Tipo de Moneda:</t>
  </si>
  <si>
    <t>Nombre Institución:</t>
  </si>
  <si>
    <t>Sub-Cap:</t>
  </si>
  <si>
    <t>Balance Inicial (A) : RD$</t>
  </si>
  <si>
    <t>Tipo de Transferencia</t>
  </si>
  <si>
    <t>Monto Original</t>
  </si>
  <si>
    <t>Fecha:</t>
  </si>
  <si>
    <t>Formulario de Adquisición de Bienes para ser Transferidos a Terceros</t>
  </si>
  <si>
    <t xml:space="preserve">Descripción Del Bien </t>
  </si>
  <si>
    <t>DG-INS-02-36</t>
  </si>
  <si>
    <t>Formulario para Obras en Proceso (Proyectos de Inversión)</t>
  </si>
  <si>
    <t>DG-INS-02-37</t>
  </si>
  <si>
    <t>DG-INS-02-40</t>
  </si>
  <si>
    <t>DG-INS-02-43</t>
  </si>
  <si>
    <t>DG-INS-02-44</t>
  </si>
  <si>
    <t>Depreciación</t>
  </si>
  <si>
    <t>RNC/Cédula</t>
  </si>
  <si>
    <t>Monto Cheque</t>
  </si>
  <si>
    <t>Total Ejecutado RD$</t>
  </si>
  <si>
    <t>Balance en Libro</t>
  </si>
  <si>
    <t xml:space="preserve">Sub- Capítulo: </t>
  </si>
  <si>
    <t xml:space="preserve"> DAF:</t>
  </si>
  <si>
    <t>Fecha de Terminación de Obra</t>
  </si>
  <si>
    <t>Superficie M²</t>
  </si>
  <si>
    <t>Unidad Contable:</t>
  </si>
  <si>
    <t>Partida Presupuestaria</t>
  </si>
  <si>
    <t>DG-INS-02-48 b</t>
  </si>
  <si>
    <t>Sub- Capítulo:</t>
  </si>
  <si>
    <t>DG-INS-02-48 c</t>
  </si>
  <si>
    <t>Persona Jurídica</t>
  </si>
  <si>
    <t>DG-INS-02-49 b</t>
  </si>
  <si>
    <t>No. Préstamo o Código de Donación:</t>
  </si>
  <si>
    <t>DG-INS-02-30</t>
  </si>
  <si>
    <t>DG-INS-02-31</t>
  </si>
  <si>
    <t>DG-INS-02-32</t>
  </si>
  <si>
    <t>Fuente Específica:</t>
  </si>
  <si>
    <r>
      <t xml:space="preserve">Observaciones: </t>
    </r>
    <r>
      <rPr>
        <sz val="12"/>
        <rFont val="Times New Roman"/>
        <family val="1"/>
      </rPr>
      <t>Explique sobrante o faltante</t>
    </r>
  </si>
  <si>
    <t>Fuente de Financiamiento</t>
  </si>
  <si>
    <t>CCP. Aux</t>
  </si>
  <si>
    <t>Puesto que ocupa</t>
  </si>
  <si>
    <t>Autorizado por</t>
  </si>
  <si>
    <t>Fecha de preparación</t>
  </si>
  <si>
    <t>Fecha de revisión</t>
  </si>
  <si>
    <t xml:space="preserve">Formulario Bienes para fines de Descargo a Bienes Nacionales </t>
  </si>
  <si>
    <t xml:space="preserve">       Resp. De la Cuenta  Bancaria:</t>
  </si>
  <si>
    <t>Cta. Bancaria:</t>
  </si>
  <si>
    <t>Tipo de Caja:</t>
  </si>
  <si>
    <t>Formulario Estado de Movimientos Bancarios</t>
  </si>
  <si>
    <t>Formulario Resumen Movimientos Anticipos Financieros</t>
  </si>
  <si>
    <t>Formulario Cuadro Comparativo de Bienes</t>
  </si>
  <si>
    <t>Formulario Relación de Cheques Anticipos Financieros</t>
  </si>
  <si>
    <t xml:space="preserve">Formulario Inversiones Financieras </t>
  </si>
  <si>
    <t>Formulario Anticipo de Crédito Impositivo</t>
  </si>
  <si>
    <t xml:space="preserve">Formulario Resumen de Valores </t>
  </si>
  <si>
    <t>Fecha de autorización</t>
  </si>
  <si>
    <t>Nombre del Proveedor</t>
  </si>
  <si>
    <t>Monto Anticipado</t>
  </si>
  <si>
    <t>Subcapítulo:</t>
  </si>
  <si>
    <t xml:space="preserve">Formulario Pago Anticipados a proveedores de Bienes y/o Servicios </t>
  </si>
  <si>
    <t>Datos del Proveedor</t>
  </si>
  <si>
    <t>RNC del Proveedor</t>
  </si>
  <si>
    <t>Ajuste o Reclasificación (C)</t>
  </si>
  <si>
    <t>Tipo de moneda de la Cta.:</t>
  </si>
  <si>
    <t>Formulario Conciliación Bancaria</t>
  </si>
  <si>
    <t>DG-INS-02-19 a</t>
  </si>
  <si>
    <t>DG-INS-02-19 b</t>
  </si>
  <si>
    <t>Concepto del Ingreso</t>
  </si>
  <si>
    <t>Fecha Última Tasación</t>
  </si>
  <si>
    <t>Fuente Especifica</t>
  </si>
  <si>
    <t>Formulario de Referencia</t>
  </si>
  <si>
    <t>Monto Devengado</t>
  </si>
  <si>
    <t>Tipo de Contribuyente</t>
  </si>
  <si>
    <t>DG-INS-02-49 a</t>
  </si>
  <si>
    <t>CCP-AUX</t>
  </si>
  <si>
    <t>Unidad Coordinadora</t>
  </si>
  <si>
    <t xml:space="preserve"> Formulario de Levantamiento de Adquisición de Bienes Inmuebles </t>
  </si>
  <si>
    <t>Certificado De Título Núm..</t>
  </si>
  <si>
    <t>Registro Núm.</t>
  </si>
  <si>
    <t>Folio Núm</t>
  </si>
  <si>
    <t>Libro Núm.</t>
  </si>
  <si>
    <t>Solar Núm</t>
  </si>
  <si>
    <t>Manzana Núm</t>
  </si>
  <si>
    <t>Porción Núm.</t>
  </si>
  <si>
    <t>Parcela  Núm</t>
  </si>
  <si>
    <t>Distrito Catastral Núm.</t>
  </si>
  <si>
    <t xml:space="preserve"> Formulario de Levantamiento de Adquisición de Bienes Muebles e Intangibles </t>
  </si>
  <si>
    <t>DESCRIPCION DEL BIEN MUEBLE O INTANGIBLE</t>
  </si>
  <si>
    <t>Fte. Esp.</t>
  </si>
  <si>
    <t>RNC</t>
  </si>
  <si>
    <t xml:space="preserve">Cuenta Contable </t>
  </si>
  <si>
    <t>DG-INS-02-33 a</t>
  </si>
  <si>
    <t>Formulario Amortización de Gastos Pagados por Adelantado de Pólizas</t>
  </si>
  <si>
    <t>Monto pendiente consumir siguiente periodo</t>
  </si>
  <si>
    <t>Seleccione Fecha</t>
  </si>
  <si>
    <t>Al 01 de enero 2022</t>
  </si>
  <si>
    <t>Al 01 de abril 2022</t>
  </si>
  <si>
    <t>Al 01 de julio 2022</t>
  </si>
  <si>
    <t>Al 01 de octubre 2022</t>
  </si>
  <si>
    <t>Al 01 de diciembre 2022</t>
  </si>
  <si>
    <t>Al 31 de marzo 2022</t>
  </si>
  <si>
    <t>Al 30 junio 2020</t>
  </si>
  <si>
    <t>Al 30 septiembre 2022</t>
  </si>
  <si>
    <t>Al 31diciembre 2022</t>
  </si>
  <si>
    <t>Columna con formula</t>
  </si>
  <si>
    <t xml:space="preserve">(B)
Entradas </t>
  </si>
  <si>
    <t xml:space="preserve">(C)
Salidas </t>
  </si>
  <si>
    <t xml:space="preserve">D = ( A + B - C)
Balance Final </t>
  </si>
  <si>
    <t xml:space="preserve"> Fecha: </t>
  </si>
  <si>
    <t>Balance Inicial Última Actualización</t>
  </si>
  <si>
    <t>Por ejecución Presupuestaria</t>
  </si>
  <si>
    <t>Captación Directa y/o Donaciones</t>
  </si>
  <si>
    <t>Aumento / Disminución</t>
  </si>
  <si>
    <t>(A)
Balance Inicial</t>
  </si>
  <si>
    <t xml:space="preserve"> Descripción Contable</t>
  </si>
  <si>
    <t>Número de Póliza</t>
  </si>
  <si>
    <t>Monto Póliza</t>
  </si>
  <si>
    <t>Fecha NCF</t>
  </si>
  <si>
    <t>NCF</t>
  </si>
  <si>
    <t>Número Devengado</t>
  </si>
  <si>
    <t>Organismo Recaudador:</t>
  </si>
  <si>
    <t>Fecha Última Tasación Terreno</t>
  </si>
  <si>
    <t>Formulario Inventario de Bienes De Consumo</t>
  </si>
  <si>
    <t>Formulario Detalle de la Ejecución de Recursos de Captación Directa</t>
  </si>
  <si>
    <t>Formulario Detalle de la Deuda Administrativa</t>
  </si>
  <si>
    <t>Diferencia B - A + C</t>
  </si>
  <si>
    <t>Descripción de la CCP. Aux</t>
  </si>
  <si>
    <t>Institución Pública Descentralizada</t>
  </si>
  <si>
    <t>Institución Pública Gobierno Central</t>
  </si>
  <si>
    <t>Institución del Sector Privado</t>
  </si>
  <si>
    <t>Formulario Ejecución de Recursos Externos</t>
  </si>
  <si>
    <t>Número de Expendiente</t>
  </si>
  <si>
    <t>Formulario de Bienes De Consumo</t>
  </si>
  <si>
    <t xml:space="preserve">Entradas </t>
  </si>
  <si>
    <t>Nombre Cuenta Contable</t>
  </si>
  <si>
    <t>Recursos Captación directa y/o Donaciones</t>
  </si>
  <si>
    <t>Consumo/ Salidas de Almacén</t>
  </si>
  <si>
    <t xml:space="preserve">Formulario de Propuestas de Asientos de Ajustes y/o Reclasificaciones </t>
  </si>
  <si>
    <t>Fecha de Imputación:</t>
  </si>
  <si>
    <t>Nombre de la Cuenta Contable</t>
  </si>
  <si>
    <t>Cálculo Amortización (automático)</t>
  </si>
  <si>
    <t>Proveedor de la Licencia</t>
  </si>
  <si>
    <t>Número de Licencia</t>
  </si>
  <si>
    <t>Descripción/tipo de Licencia</t>
  </si>
  <si>
    <t>Monto total de la Licencia</t>
  </si>
  <si>
    <t>Monto pagado por adelantado</t>
  </si>
  <si>
    <t>Monto Pendiente de pago</t>
  </si>
  <si>
    <t>Fecha Inicio/ activación</t>
  </si>
  <si>
    <t>Fecha Final/ vencimiento</t>
  </si>
  <si>
    <t>Días de Licencia</t>
  </si>
  <si>
    <t>Monto consumido periodos anteriores</t>
  </si>
  <si>
    <t>Monto pendiente de amortizar siguiente periodo</t>
  </si>
  <si>
    <t>Cuenta. Contable</t>
  </si>
  <si>
    <t xml:space="preserve"> Nombre de la Cuenta Contable</t>
  </si>
  <si>
    <t>Monto consumo actual periodo</t>
  </si>
  <si>
    <t>Monto consumido periodo actual</t>
  </si>
  <si>
    <t>Descripción Contable</t>
  </si>
  <si>
    <t>Descripción/tipo de Póliza</t>
  </si>
  <si>
    <t>Fecha Inicio/activación</t>
  </si>
  <si>
    <t>Días Consumidos</t>
  </si>
  <si>
    <t>Dirección General de Impuestos Internos</t>
  </si>
  <si>
    <t>Dirección General de Aduanas</t>
  </si>
  <si>
    <t>Otro</t>
  </si>
  <si>
    <t>Tipo de Contribuyente:</t>
  </si>
  <si>
    <t>Regímenes Especiales</t>
  </si>
  <si>
    <t>Dólar</t>
  </si>
  <si>
    <t>Euro</t>
  </si>
  <si>
    <t>Peso dominicano</t>
  </si>
  <si>
    <t>Direccion General de Contabilidad Gubernamental</t>
  </si>
  <si>
    <t>Tipo de moneda</t>
  </si>
  <si>
    <t>Identificación de la Caja:</t>
  </si>
  <si>
    <t>Caja General</t>
  </si>
  <si>
    <t>Caja Chica</t>
  </si>
  <si>
    <t>Tasa de Cambio</t>
  </si>
  <si>
    <t>Instrumento Núm.</t>
  </si>
  <si>
    <t>Fecha de Colocación</t>
  </si>
  <si>
    <t>Rendimiento Generado</t>
  </si>
  <si>
    <t>Disminución de Deuda Administrativa</t>
  </si>
  <si>
    <t>INSTITUCIÓN O PERSONA RECEPTORA</t>
  </si>
  <si>
    <t>Monto Recibido</t>
  </si>
  <si>
    <t>Monto Recibido de Tesorería en Cta. Operativa</t>
  </si>
  <si>
    <t xml:space="preserve"> Balance Inicial: RD$</t>
  </si>
  <si>
    <t xml:space="preserve">Cuenta Bancaria Colectora Núm. </t>
  </si>
  <si>
    <t xml:space="preserve">Volante de Depósito Núm. </t>
  </si>
  <si>
    <t>No. Devengado o libramiento, cheque o transferencia</t>
  </si>
  <si>
    <t>Recibo/Factura Núm.</t>
  </si>
  <si>
    <t>Cuenta Bancaria Operativa Núm.:</t>
  </si>
  <si>
    <t>Balance en Cuenta</t>
  </si>
  <si>
    <t>Fecha de transferencia o entrega del bien</t>
  </si>
  <si>
    <t>Área M² 
Terreno</t>
  </si>
  <si>
    <t>Área M² 
Edificación</t>
  </si>
  <si>
    <t>Terreno</t>
  </si>
  <si>
    <t>Edificio</t>
  </si>
  <si>
    <t>Descripción del Inmueble</t>
  </si>
  <si>
    <t>Núm. Devengado o Libramiento, Cheque o Transferencia</t>
  </si>
  <si>
    <t>Código Bienes Nacionales</t>
  </si>
  <si>
    <t>Descripción del Bien Mueble o Intangible</t>
  </si>
  <si>
    <t>Código de Referencia Catastral (DGCN)</t>
  </si>
  <si>
    <t>Superficie M²
Edificación</t>
  </si>
  <si>
    <t>Núm. del devengado o libramiento, cheque o transferencia</t>
  </si>
  <si>
    <t>Fecha de Depósito</t>
  </si>
  <si>
    <t xml:space="preserve">Parcial </t>
  </si>
  <si>
    <t>Forma de Rendición</t>
  </si>
  <si>
    <t>Número de Cheque</t>
  </si>
  <si>
    <t>Tipo de Institución/Persona Receptora:</t>
  </si>
  <si>
    <t>Nombre de la Institución o Persona Receptora</t>
  </si>
  <si>
    <t>Monto del Bien(s) Transferido(s)</t>
  </si>
  <si>
    <t>Código Institución/Persona Receptora</t>
  </si>
  <si>
    <t>Persona física</t>
  </si>
  <si>
    <t>Formulario Cuentas por Cobrar Organimos Recaudadores</t>
  </si>
  <si>
    <t>Detalle de la Ejecución de las Transferencias de la Presidencia</t>
  </si>
  <si>
    <t>Datos de la Licencia de Software</t>
  </si>
  <si>
    <t>Por Ejecución Presupuestaria</t>
  </si>
  <si>
    <t>Incorporación en el SIGEF</t>
  </si>
  <si>
    <t>TRANSFERENCIA RECIBIDA (B)</t>
  </si>
  <si>
    <t>APLICACIÓN O USO DE LOS RECURSOS RECIBIDOS (D)</t>
  </si>
  <si>
    <t>APLICACIÓN O USO DE LOS RECURSOS</t>
  </si>
  <si>
    <t>APLICACIÓN O USO DE LOS RECURSOS RECIBIDOS</t>
  </si>
  <si>
    <t>Núm. del devengado/libramiento, cheque o transferencia</t>
  </si>
  <si>
    <t>Suplidor/Acreedor</t>
  </si>
  <si>
    <t>Concepto de la Deuda</t>
  </si>
  <si>
    <t>No. Acta de Autorización de Bienes Nacionales</t>
  </si>
  <si>
    <t>Monto Distribuido CCP</t>
  </si>
  <si>
    <t xml:space="preserve">Monto Pagado </t>
  </si>
  <si>
    <t>Distribución del Monto Adeudado</t>
  </si>
  <si>
    <t>Expendiente Núm:</t>
  </si>
  <si>
    <t xml:space="preserve"> Núm. Doc. Regularizaciones:</t>
  </si>
  <si>
    <t>Monto total regularizado:</t>
  </si>
  <si>
    <t>Número de documento de pago</t>
  </si>
  <si>
    <t xml:space="preserve">No. Solicitud de Descargo: </t>
  </si>
  <si>
    <t>0202</t>
  </si>
  <si>
    <t>02</t>
  </si>
  <si>
    <t>01</t>
  </si>
  <si>
    <t>0005</t>
  </si>
  <si>
    <t>Cuenta Operativa Digesett</t>
  </si>
  <si>
    <t>010-238983-7</t>
  </si>
  <si>
    <t>LIC. JUAN A. SOLIS ROSARIO GRAL.®P.N.</t>
  </si>
  <si>
    <t>DIGESETT</t>
  </si>
  <si>
    <t>Aux. Contabilidad</t>
  </si>
  <si>
    <t>AUDITOR UAI</t>
  </si>
  <si>
    <t>DIRECTOR ADMVO. Y FINANCIERO</t>
  </si>
  <si>
    <t>CUENTA OPERATIVA DIGESETT</t>
  </si>
  <si>
    <t>CORRIENTE</t>
  </si>
  <si>
    <t>RESERVAS</t>
  </si>
  <si>
    <t>ISABEL LA CATOLICA</t>
  </si>
  <si>
    <t>LIC YBELISE A. TEJADA D.</t>
  </si>
  <si>
    <t>LIC. SEVILLA CIPION M.</t>
  </si>
  <si>
    <t>LIC. JUAN A. SOLIS ROSARIO GRAL®P.N.</t>
  </si>
  <si>
    <t>Enc. Contabilidad</t>
  </si>
  <si>
    <t>Tesorera</t>
  </si>
  <si>
    <t xml:space="preserve">LIC YBELISE A. TEJADA </t>
  </si>
  <si>
    <t>LIC. ELADIA MERCEDES P.</t>
  </si>
  <si>
    <t>LIC. JUAN A. SOLIS ROSARIO GRAL® P.N.</t>
  </si>
  <si>
    <t>ENC. CONTABILIDAD</t>
  </si>
  <si>
    <t>ARDITOR UAI</t>
  </si>
  <si>
    <t>LIC SEVILLA CIPION M.</t>
  </si>
  <si>
    <t>LIC. JUAN A- SOLIS R. GRAL® P.N.</t>
  </si>
  <si>
    <t>TESORERA</t>
  </si>
  <si>
    <t xml:space="preserve">LIC. JUAN A. SOLIS R.GRAL®P.N. </t>
  </si>
  <si>
    <t>DIRECTOR ADM. Y FINANCIERO</t>
  </si>
  <si>
    <t xml:space="preserve">NO APLICA, PUES NO TENEMOS ANTICIPOS FINANCIEROS EN ESTE PERIODO </t>
  </si>
  <si>
    <t>NO APLICA PUES NO TENEMOS OBRAS EN PROCESO EN ESTE PERIODO</t>
  </si>
  <si>
    <t>1,722.06 MTS 2</t>
  </si>
  <si>
    <t>Ver anexo copia de com. DG-CI-1183-22 d.f. 31/10/22, donde se solicita actualizar el avaluo de estos bienes a la Direccion Gral. de Catastro Nacional.</t>
  </si>
  <si>
    <t>LIC. YBELISE A. TEJADA</t>
  </si>
  <si>
    <t>NO APLICAPARA ESTE PERIODO, PUES NO REALIZAMOS INVERSIONES FINANCIERAS.</t>
  </si>
  <si>
    <t xml:space="preserve">LIC. YBELISE A. TEJADA </t>
  </si>
  <si>
    <t>LIC. JUAN A. SOLIS R. GRAL. ® P.N.</t>
  </si>
  <si>
    <t>EN ESTA INST. NO RECIBIMOS TRANSF. DE LA PRESIDENCIA EN ESTE PERIODO</t>
  </si>
  <si>
    <t>LIC. JUAN A. SOLIS R. GRAL.(R) P.N.</t>
  </si>
  <si>
    <t>NO APLICA</t>
  </si>
  <si>
    <t xml:space="preserve">LIC. JUAN A. SOLIS R. GRAL.®P.N. </t>
  </si>
  <si>
    <t>NO RECIBIMOS EN ESTE PERIODO RECURSOS EXTERNOS</t>
  </si>
  <si>
    <t xml:space="preserve">SEGUROS RESERVAS </t>
  </si>
  <si>
    <t>2-2-502-0179070</t>
  </si>
  <si>
    <t>2-2-501-0228591</t>
  </si>
  <si>
    <t>2-2-502-0000112</t>
  </si>
  <si>
    <t>2-2-502-0000111</t>
  </si>
  <si>
    <t>POLIZA DE VEHS. DE MOTOR</t>
  </si>
  <si>
    <t>Seguro de Bienes Muebles</t>
  </si>
  <si>
    <t>0100</t>
  </si>
  <si>
    <t>Lic. Ybelise A. Tejada D.</t>
  </si>
  <si>
    <t>Lic. Sevilla Cipion M.</t>
  </si>
  <si>
    <t>Director Administativo y Financiero</t>
  </si>
  <si>
    <t>101-87450-3</t>
  </si>
  <si>
    <t>2.2.6.2.01</t>
  </si>
  <si>
    <t>Seguros de Bienes Muebles</t>
  </si>
  <si>
    <t>Director Admvo. y Financiero</t>
  </si>
  <si>
    <t xml:space="preserve">                                                                 </t>
  </si>
  <si>
    <t>NO APLICA YA QUE NO TENEMOS ANTICIPOS FINANCIEROS PARA ESTE PERIODO</t>
  </si>
  <si>
    <t>LIC YBELISE A. TEJADA</t>
  </si>
  <si>
    <t>POLIZAS CONSUMIDAS</t>
  </si>
  <si>
    <t>LIC ELADIA MERCEDES PEÑA</t>
  </si>
  <si>
    <t>LIC JUAN A. SOLIS ROSARIO GRAL ® PN.</t>
  </si>
  <si>
    <t xml:space="preserve">         LIC. YBELISE A. TEJADA</t>
  </si>
  <si>
    <t xml:space="preserve">            LIC. SEVILLA CIPION M.</t>
  </si>
  <si>
    <t xml:space="preserve">                    LIC. JUAN A. SOLIS R.GRAL.(r) P.N.</t>
  </si>
  <si>
    <t xml:space="preserve">                                         </t>
  </si>
  <si>
    <t>Lic Ybelise A. Tejada</t>
  </si>
  <si>
    <t>Lic. Sevilla Cipion Morillo</t>
  </si>
  <si>
    <t>Lic. Juan A. Solis R. Gral. (r) P.N.</t>
  </si>
  <si>
    <t>Director Adm. Y Financiero</t>
  </si>
  <si>
    <t>DG-INS-02-48c</t>
  </si>
  <si>
    <t>LIC. ELADIA MERCEDES PEÑA</t>
  </si>
  <si>
    <t>LIC. ELADIA MERCEDES PEÑA.</t>
  </si>
  <si>
    <t>DIRECTOR ADMVO Y FINANCIERO</t>
  </si>
  <si>
    <t>DG-INS-02-19a</t>
  </si>
  <si>
    <t>LIC. JUAN A. SOLIS R. GRAL.(r) P.N.</t>
  </si>
  <si>
    <t>Espacio de 1,722.06 Mts2 con edificio de seis (6) niveles para oficinas</t>
  </si>
  <si>
    <t>LIC. JUAN A. SOLIS R. GRAL. ®  P.N.</t>
  </si>
  <si>
    <t>Banco de Reservas de la Rep.Dom.</t>
  </si>
  <si>
    <t xml:space="preserve">                              INGRESOS RECAUDADOS DEPOSITADOS EN CUENTA COLECTORA</t>
  </si>
  <si>
    <t>LIC. SEVILLA CIPION MORILLO</t>
  </si>
  <si>
    <t>LIC. JUAN A. SOLIS R. GRAL ® P.N.</t>
  </si>
  <si>
    <t>Observaciones: ENO TENEMOS NINGUN CHEQUE PENDIENTE DE ENTREGA A LA FECHA.</t>
  </si>
  <si>
    <t>2.3.3.2.01</t>
  </si>
  <si>
    <t>2.3.9.1.01</t>
  </si>
  <si>
    <t>2.3.9.2.01</t>
  </si>
  <si>
    <t>2.3.9.6.01</t>
  </si>
  <si>
    <t>2.3.9.8.01</t>
  </si>
  <si>
    <t>2.3.9.9.01</t>
  </si>
  <si>
    <t>2.3.1.1.01</t>
  </si>
  <si>
    <t>2.3.1.3.03</t>
  </si>
  <si>
    <t>2.3.6.1.01</t>
  </si>
  <si>
    <t>2.3.9.5.01</t>
  </si>
  <si>
    <t>SEVILLA CIPION MORILLO</t>
  </si>
  <si>
    <t>2.3.7.2.06</t>
  </si>
  <si>
    <t>2.3.5.5.01</t>
  </si>
  <si>
    <t>2.3.2.1.01</t>
  </si>
  <si>
    <t>General ® Lic. Juan A. Solis Rosario, P.N.</t>
  </si>
  <si>
    <t>Auxiliar de Activos Fijos</t>
  </si>
  <si>
    <t>EN ESTE PERIODO</t>
  </si>
  <si>
    <t>DIR. ADMVO. Y FIN.</t>
  </si>
  <si>
    <t>FORMULARIO PAGO ANTICIPADO LICENCIAS DE SOFTWARE</t>
  </si>
  <si>
    <t xml:space="preserve">  PUES NO ADQUIRIMOS LICENCIAS DE SOFTWARE </t>
  </si>
  <si>
    <t>LIC. JUAN A. SOLIS R. GRAL ® PN</t>
  </si>
  <si>
    <t>AUXILIAR CONTABILIDAD</t>
  </si>
  <si>
    <t>NO SE REALIZARON PAGOS ANTICIPADOS EN ESTE PERIODO</t>
  </si>
  <si>
    <t>DIRECTOR ADM. Y FINANC.</t>
  </si>
  <si>
    <t xml:space="preserve">LIC. YBELISE A.  TEJADA </t>
  </si>
  <si>
    <t>Gral.(R) Lic. Juan A.Solis R. P.N.</t>
  </si>
  <si>
    <t>Resultado Ejercicios Anteriores</t>
  </si>
  <si>
    <t>Disminucion de Pasivo Deuda Administrativa</t>
  </si>
  <si>
    <t xml:space="preserve">Lic. Ybelise A. Tejada </t>
  </si>
  <si>
    <t>Lic Sevilla Cipion Morillo</t>
  </si>
  <si>
    <t>Director Admvo. y financiero</t>
  </si>
  <si>
    <t xml:space="preserve">         Tesorera</t>
  </si>
  <si>
    <t xml:space="preserve">             Lic Sevilla Cipion Morillo</t>
  </si>
  <si>
    <t>Lic Juan A. Solis Rosario Gral. ® P:N:</t>
  </si>
  <si>
    <t>2.3.2.2.01</t>
  </si>
  <si>
    <t>2.3.2.3.01</t>
  </si>
  <si>
    <t>2.3.3.1.01</t>
  </si>
  <si>
    <t>2.3.5.3.01</t>
  </si>
  <si>
    <t>2.3.7.1.01</t>
  </si>
  <si>
    <t>2.3.9.9.04</t>
  </si>
  <si>
    <t>Enc.Contabilidad</t>
  </si>
  <si>
    <t>NOVAS MEDINA, DAIRYS M.</t>
  </si>
  <si>
    <t>Lic. Sevilla A. Cipion Morillo</t>
  </si>
  <si>
    <t>Dctor. Administ. Y Financiero</t>
  </si>
  <si>
    <t>DIGESET</t>
  </si>
  <si>
    <t>Lic Juan A. Solis R., Gral.(R) P.N.</t>
  </si>
  <si>
    <t>FECHA</t>
  </si>
  <si>
    <t>VALOR</t>
  </si>
  <si>
    <t>CK. NO.</t>
  </si>
  <si>
    <t>VALORES EN RD$</t>
  </si>
  <si>
    <t>TOTAL</t>
  </si>
  <si>
    <t>DETALLE</t>
  </si>
  <si>
    <t>DIRECCION GENERAL DE SEGURIDAD DE TRANSITO Y TRANSPORTE TERRESTRE-DIGESETT-</t>
  </si>
  <si>
    <t>COMANDANCIAS DE DIGESETT EN ESPACIOS ALQUILADOS</t>
  </si>
  <si>
    <t>PROPIEDAD</t>
  </si>
  <si>
    <t>REGISTRO/CONTRATO CGR</t>
  </si>
  <si>
    <t>LOCALIZACION</t>
  </si>
  <si>
    <t>Centro de Rentención Veh. Av. Indepencia</t>
  </si>
  <si>
    <t>BS 0010356-2022</t>
  </si>
  <si>
    <t xml:space="preserve"> Av.Ind.casi Esquina Av. M. Gomez, D.N.</t>
  </si>
  <si>
    <t>Comandancia DIGESETT 08 (Las Caobas)</t>
  </si>
  <si>
    <t>BS 0017033-2022</t>
  </si>
  <si>
    <t xml:space="preserve"> Santo Domingo Oeste</t>
  </si>
  <si>
    <t>Comandancia DIGESETT 09 (Zona Oriental)</t>
  </si>
  <si>
    <t>BS 0017788-2022</t>
  </si>
  <si>
    <t>Santo Domingo Este</t>
  </si>
  <si>
    <t>Centro de Retención Vehicular CRV Oriental</t>
  </si>
  <si>
    <t xml:space="preserve"> Comandancia de Tránsito Higuey</t>
  </si>
  <si>
    <t xml:space="preserve"> Comandancia de Tránsito Hato Mayor</t>
  </si>
  <si>
    <t xml:space="preserve"> BS 0010368-2022</t>
  </si>
  <si>
    <t>Hato Mayor</t>
  </si>
  <si>
    <t xml:space="preserve"> Comandancia de Tránsito de Bani</t>
  </si>
  <si>
    <t>Peravia, Bani</t>
  </si>
  <si>
    <t xml:space="preserve"> Comandancia de Tránsito de San cristobal</t>
  </si>
  <si>
    <t>San Cristobal</t>
  </si>
  <si>
    <t>Comandancia de Tránsito de Haina</t>
  </si>
  <si>
    <t xml:space="preserve"> BS 0017748-2022</t>
  </si>
  <si>
    <t>Haina</t>
  </si>
  <si>
    <t>Comandancia de Tránsito de San J. de Ocoa</t>
  </si>
  <si>
    <t>San Jose de Ocoa</t>
  </si>
  <si>
    <t xml:space="preserve"> Comandancia de Tránsito Villa Altagracia</t>
  </si>
  <si>
    <t xml:space="preserve"> BS 0008733-2022</t>
  </si>
  <si>
    <t>Villa Altagracia</t>
  </si>
  <si>
    <t>Comandancia de Tránsito de Cotui</t>
  </si>
  <si>
    <t>Comandancia de Tránsito Nagua</t>
  </si>
  <si>
    <t>Nagua</t>
  </si>
  <si>
    <t>Comandancia de Tránsito S. Fco. De Macoris</t>
  </si>
  <si>
    <t xml:space="preserve"> BS 0007034-2020</t>
  </si>
  <si>
    <t>Comandancia de Tránsito Salcedo</t>
  </si>
  <si>
    <t xml:space="preserve"> BS 0008263-2022</t>
  </si>
  <si>
    <t>Comandancia de Tránsito Puerto Plata</t>
  </si>
  <si>
    <t>Puerto Plata</t>
  </si>
  <si>
    <t>Comandancia de Tránsito Sosua</t>
  </si>
  <si>
    <t xml:space="preserve"> BS 0013859-2022</t>
  </si>
  <si>
    <t>Sosua, Puerto Plata</t>
  </si>
  <si>
    <t>Comandancia de Tránsito Constanza</t>
  </si>
  <si>
    <t>Constanza</t>
  </si>
  <si>
    <t>Comandancia de Tránsito San J. de las Matas</t>
  </si>
  <si>
    <t>BS 0013862-2022</t>
  </si>
  <si>
    <t>San Jose de las Matas</t>
  </si>
  <si>
    <t>Comandancia de Tránsito Jarabacoa</t>
  </si>
  <si>
    <t xml:space="preserve"> BS 0013863-2022</t>
  </si>
  <si>
    <t>Jarabacoa</t>
  </si>
  <si>
    <t>Comandancia de Tránsito La Vega</t>
  </si>
  <si>
    <t xml:space="preserve"> BS 0017663-2022</t>
  </si>
  <si>
    <r>
      <t xml:space="preserve">La Vega                          </t>
    </r>
    <r>
      <rPr>
        <sz val="8"/>
        <color theme="1"/>
        <rFont val="Arial"/>
        <family val="2"/>
      </rPr>
      <t xml:space="preserve">  </t>
    </r>
  </si>
  <si>
    <t>Comandancia de Tránsito Valverde - Mao</t>
  </si>
  <si>
    <t>BS 0008783-2022</t>
  </si>
  <si>
    <t>Valverde - Mao</t>
  </si>
  <si>
    <t>REGISTRO/CONTRATO</t>
  </si>
  <si>
    <t>Comandancia de Tránsito Moca</t>
  </si>
  <si>
    <t>Moca</t>
  </si>
  <si>
    <t>Proc. de Tránsito San Juan de la Maguana</t>
  </si>
  <si>
    <t>BS 0013845-2022</t>
  </si>
  <si>
    <t>S Juan de la Maguana</t>
  </si>
  <si>
    <t>Comandancia de Tránsito Azua</t>
  </si>
  <si>
    <t>BS 0010721-2022</t>
  </si>
  <si>
    <t>Azua</t>
  </si>
  <si>
    <t xml:space="preserve">Centro de Retención </t>
  </si>
  <si>
    <t>Comandancia de Tránsito Barahona</t>
  </si>
  <si>
    <t>Barahona</t>
  </si>
  <si>
    <t>NOTA</t>
  </si>
  <si>
    <t>VER ANEXO LAS COPIAS DE LOS CONTRATOS APROBADOS POR LA CONTRALORIA GENERAL DE LA REPUBLICA</t>
  </si>
  <si>
    <t xml:space="preserve">Notas de Crédito  </t>
  </si>
  <si>
    <t xml:space="preserve">Cheque de Reposición No.                       </t>
  </si>
  <si>
    <t>30/06/2023</t>
  </si>
  <si>
    <t>Concepto del asiento: Para reconocer el monto del fondo de caja chica para gastos menores al 30/06/2023 de la Direccion Gral. de Seguridd de Transito y Transporte Terrestre -Digesett-</t>
  </si>
  <si>
    <t>Concepto del asiento: Para registrar los bienes de consumo del periodo Enero - Junio 2023</t>
  </si>
  <si>
    <t xml:space="preserve">Higuey, R.D.                                 </t>
  </si>
  <si>
    <t>30/06/23</t>
  </si>
  <si>
    <t>Av. Expreso V Centenario/ Juan Erazo, Villa Juana, Sto. Dgo., D. N.</t>
  </si>
  <si>
    <t>preparado por</t>
  </si>
  <si>
    <t>Lic. Juan A. Solis R. Gral. (R) P.N.</t>
  </si>
  <si>
    <t>LIC. ELIAS FERREIRAS, CAP. P.N.</t>
  </si>
  <si>
    <t>LIC. JUAN A. SOLIS ROSARIO GRAL.® P.N.</t>
  </si>
  <si>
    <t>B1500038514</t>
  </si>
  <si>
    <t>B1500039163</t>
  </si>
  <si>
    <t>B1500039133</t>
  </si>
  <si>
    <t>Lic. Juan A. Solis Rosario, Gral.  ®  P.N.</t>
  </si>
  <si>
    <t>5.1.02.06.02</t>
  </si>
  <si>
    <t>3.1.04.01.01</t>
  </si>
  <si>
    <t>BS-0003116-2023</t>
  </si>
  <si>
    <t xml:space="preserve"> BS 0001374-2023</t>
  </si>
  <si>
    <t xml:space="preserve"> BS 0001321-2023</t>
  </si>
  <si>
    <t>BS 0001422-2023</t>
  </si>
  <si>
    <t>BS 0001403-2023</t>
  </si>
  <si>
    <t xml:space="preserve"> BS 0003113-2023</t>
  </si>
  <si>
    <t>BS 0002902-2023</t>
  </si>
  <si>
    <t xml:space="preserve"> BS 0005980-2023</t>
  </si>
  <si>
    <r>
      <t xml:space="preserve">San Fco. De Macoris   VENCIDO   </t>
    </r>
    <r>
      <rPr>
        <sz val="8"/>
        <color theme="1"/>
        <rFont val="Arial"/>
        <family val="2"/>
      </rPr>
      <t xml:space="preserve">     </t>
    </r>
  </si>
  <si>
    <t>Salcedo                      VENCIDO</t>
  </si>
  <si>
    <r>
      <t xml:space="preserve">Cotui </t>
    </r>
    <r>
      <rPr>
        <sz val="8"/>
        <color theme="1"/>
        <rFont val="Arial"/>
        <family val="2"/>
      </rPr>
      <t xml:space="preserve">             </t>
    </r>
    <r>
      <rPr>
        <sz val="10"/>
        <color theme="1"/>
        <rFont val="Arial"/>
        <family val="2"/>
      </rPr>
      <t xml:space="preserve">                  </t>
    </r>
    <r>
      <rPr>
        <sz val="8"/>
        <color theme="1"/>
        <rFont val="Arial"/>
        <family val="2"/>
      </rPr>
      <t xml:space="preserve">                       </t>
    </r>
  </si>
  <si>
    <t>BS 0001435-2023</t>
  </si>
  <si>
    <t xml:space="preserve"> BS 0001410-2023</t>
  </si>
  <si>
    <t>Gastos deSeguros de Bienes Muebles a devengar c/p</t>
  </si>
  <si>
    <t xml:space="preserve">      </t>
  </si>
  <si>
    <t>1.1.01.01.01.02</t>
  </si>
  <si>
    <t>3.1.01.01.01</t>
  </si>
  <si>
    <t>Capital inicial</t>
  </si>
  <si>
    <t>Efectivo en Caja Chica en el pais.</t>
  </si>
  <si>
    <t>Reservas</t>
  </si>
  <si>
    <t>Colector de Impuestos Internos</t>
  </si>
  <si>
    <t>Pardas Solutions, SRL</t>
  </si>
  <si>
    <t>Siendo la  08:53 AM procedimos a contar el efectivo y revisión de los comprobantes en caja en presencia de custodio de la misma LIC. SEVILLA CIPION . Terminado el proceso hemos devuelto intacto los valores y documentos recibidos.</t>
  </si>
  <si>
    <r>
      <t>Comprobantes definitivos del No.</t>
    </r>
    <r>
      <rPr>
        <u/>
        <sz val="10"/>
        <rFont val="Times New Roman"/>
        <family val="1"/>
      </rPr>
      <t xml:space="preserve"> 2537</t>
    </r>
    <r>
      <rPr>
        <b/>
        <u/>
        <sz val="10"/>
        <rFont val="Times New Roman"/>
        <family val="1"/>
      </rPr>
      <t xml:space="preserve">    </t>
    </r>
    <r>
      <rPr>
        <sz val="10"/>
        <rFont val="Times New Roman"/>
        <family val="1"/>
      </rPr>
      <t xml:space="preserve"> al No. </t>
    </r>
    <r>
      <rPr>
        <u/>
        <sz val="10"/>
        <rFont val="Times New Roman"/>
        <family val="1"/>
      </rPr>
      <t xml:space="preserve">  2567   </t>
    </r>
  </si>
  <si>
    <r>
      <t xml:space="preserve">Comprobantes Provisionales del No.    </t>
    </r>
    <r>
      <rPr>
        <b/>
        <sz val="10"/>
        <rFont val="Times New Roman"/>
        <family val="1"/>
      </rPr>
      <t xml:space="preserve">s/n </t>
    </r>
    <r>
      <rPr>
        <sz val="10"/>
        <rFont val="Times New Roman"/>
        <family val="1"/>
      </rPr>
      <t xml:space="preserve"> al No. </t>
    </r>
    <r>
      <rPr>
        <b/>
        <sz val="10"/>
        <rFont val="Times New Roman"/>
        <family val="1"/>
      </rPr>
      <t>s/n</t>
    </r>
  </si>
  <si>
    <t>sobrante no significativo.</t>
  </si>
  <si>
    <r>
      <t>Siendo las</t>
    </r>
    <r>
      <rPr>
        <b/>
        <sz val="10"/>
        <rFont val="Times New Roman"/>
        <family val="1"/>
      </rPr>
      <t xml:space="preserve"> 9.24 AM</t>
    </r>
    <r>
      <rPr>
        <sz val="10"/>
        <rFont val="Times New Roman"/>
        <family val="1"/>
      </rPr>
      <t xml:space="preserve">  procedimos a contar el efectivo y revisión de los comprobantes en caja_CHICA en presencia de </t>
    </r>
    <r>
      <rPr>
        <b/>
        <sz val="10"/>
        <rFont val="Times New Roman"/>
        <family val="1"/>
      </rPr>
      <t xml:space="preserve">Lic Sevilla Cipion </t>
    </r>
    <r>
      <rPr>
        <sz val="10"/>
        <rFont val="Times New Roman"/>
        <family val="1"/>
      </rPr>
      <t>custodio de la misma. Terminado el proceso hemos devuelto intacto los valores y documentos recibidos.</t>
    </r>
  </si>
  <si>
    <t>NCF 36832-37623</t>
  </si>
  <si>
    <t xml:space="preserve">LIC. JUAN A. SOLIS R. GRAL.® P.N. </t>
  </si>
  <si>
    <t>1.2.06.01.07.01.03</t>
  </si>
  <si>
    <t>1.2.06.01.07.01.01</t>
  </si>
  <si>
    <t>Automoviles y camiones- Depreciaciones acumuladas</t>
  </si>
  <si>
    <t>Deterioro de Equipo de Transporte Traccion y Elevacion</t>
  </si>
  <si>
    <t>Automoviles y camiones-Valores en origen</t>
  </si>
  <si>
    <t>Concepto de Asiento: Para reconocer el descargo de los bienes muebles que posee el codigo inst. de B. N. veh. Marca Nissan, Modelo Frontier No.300 año 2020, color Blanco, Chasis 3N6CFF4ZK409007, Placa EL-09286, correspondiente al oficio Num. 0764 de fecha 03/04/2023.</t>
  </si>
  <si>
    <t xml:space="preserve"> DIGESETT</t>
  </si>
  <si>
    <t>10</t>
  </si>
  <si>
    <t>2.6.1.4.01</t>
  </si>
  <si>
    <t>1206010006</t>
  </si>
  <si>
    <t>ELECTRODOMETICOS</t>
  </si>
  <si>
    <t>2.6.1.9.01</t>
  </si>
  <si>
    <t>OTROS MOVILIARIOS Y EQUIPOS NO IDENTIFICADOS PROCEDENTEMENTE</t>
  </si>
  <si>
    <t>2.6.6.1.01</t>
  </si>
  <si>
    <t>1206980001</t>
  </si>
  <si>
    <t>EQUIPO DE SEGURIDAD</t>
  </si>
  <si>
    <t>Sgto. Licda. Cristina Avelino Navarro. P.N.</t>
  </si>
  <si>
    <t>Tte. Coronel Lic. Cesar Ant. Rosario Diaz, P.N.</t>
  </si>
  <si>
    <t>Enc. Division de Activos Fijos</t>
  </si>
  <si>
    <t>Director Administrativo y Financiero</t>
  </si>
  <si>
    <t>DG-CI-1252-22</t>
  </si>
  <si>
    <t>CAMIONETA DE CARGA NISSAN FRONTIER,  AÑO 2020</t>
  </si>
  <si>
    <t>N/A</t>
  </si>
  <si>
    <t>2.6.4.1.01</t>
  </si>
  <si>
    <t>1206010003</t>
  </si>
  <si>
    <r>
      <rPr>
        <sz val="10"/>
        <rFont val="Times New Roman"/>
        <family val="1"/>
      </rPr>
      <t>ACTA NO</t>
    </r>
    <r>
      <rPr>
        <sz val="12"/>
        <rFont val="Times New Roman"/>
        <family val="1"/>
      </rPr>
      <t>.0764</t>
    </r>
  </si>
  <si>
    <t>COLISION</t>
  </si>
  <si>
    <t>CHASIS: 3N6CD33B4ZK409007</t>
  </si>
  <si>
    <t>Sgto. Licda. Cristina Avelino Navarro, P.N.</t>
  </si>
  <si>
    <t>NO APLICA:  EN ESTE PERIODO NO HUBO ADQUISICIONES DE BIENES PARA SER TRANSFERIDOS A TERCEROS</t>
  </si>
  <si>
    <t>NO APLICA: EN ESTE PERIODO NO HUBO ADQUISICION DE BIENES INMUEBLES</t>
  </si>
  <si>
    <t>00</t>
  </si>
  <si>
    <t>0001</t>
  </si>
  <si>
    <t>DISPENSADOR DE AGUA MARCA DAIWA BLANCO</t>
  </si>
  <si>
    <t>JOKAGER DISTRIBUIDORA, SRL</t>
  </si>
  <si>
    <t>LIBR. 375-1</t>
  </si>
  <si>
    <t>LIBR. PROCESO DE COMPRAS</t>
  </si>
  <si>
    <t>NEVERA EJECUTIVA MARCA NEDOCA GRIS</t>
  </si>
  <si>
    <t>09614</t>
  </si>
  <si>
    <t>FREEZER MARCA FRIGIDAIRE 6 PIES BLANCO</t>
  </si>
  <si>
    <t>TANQUE PARA BOMBA DE AGUA</t>
  </si>
  <si>
    <t>COMERCIALIZADORA RUJE, SRL</t>
  </si>
  <si>
    <t>LIBR. 376-1</t>
  </si>
  <si>
    <t>PISTOLA DE CONDUCTIVIDAD ELECTRICA CONDOOR</t>
  </si>
  <si>
    <t>D TEC DEFENSA Y TECNOLOGIA C POR A</t>
  </si>
  <si>
    <t>LIBR. 655-1</t>
  </si>
  <si>
    <t>DG-INS-02-33b</t>
  </si>
  <si>
    <r>
      <t>C. Bancaria N</t>
    </r>
    <r>
      <rPr>
        <b/>
        <vertAlign val="superscript"/>
        <sz val="10"/>
        <rFont val="Times New Roman"/>
        <family val="1"/>
      </rPr>
      <t>o</t>
    </r>
    <r>
      <rPr>
        <b/>
        <sz val="10"/>
        <rFont val="Times New Roman"/>
        <family val="1"/>
      </rPr>
      <t>:</t>
    </r>
  </si>
  <si>
    <t>TRANSFERENCIA T.N</t>
  </si>
  <si>
    <t>TRANSF. CMA</t>
  </si>
  <si>
    <t>MULTIGESTIONES LUCERO, SRL</t>
  </si>
  <si>
    <t>PARDAS SOLUTIONS, SRL</t>
  </si>
  <si>
    <t>2.2.5.6.01</t>
  </si>
  <si>
    <t>2.1.3.1.01</t>
  </si>
  <si>
    <t>SEVILLA CIPION MORILLO -C.-C.-</t>
  </si>
  <si>
    <t>2.2.2.2.01</t>
  </si>
  <si>
    <t>2.2.8.5.02</t>
  </si>
  <si>
    <t>2.2.8.7.06</t>
  </si>
  <si>
    <t>2.3.4.1.01</t>
  </si>
  <si>
    <t>2.3.6.3.06</t>
  </si>
  <si>
    <t>EDIT. NUEVO DIARIO, SA</t>
  </si>
  <si>
    <t>2.2.2.1.03</t>
  </si>
  <si>
    <t>EDITORA DEL CARIBE, S.A.</t>
  </si>
  <si>
    <t>TRANSF. PAGO DIF. TSS</t>
  </si>
  <si>
    <t xml:space="preserve">WILDI RADHAMES R. PEREZ </t>
  </si>
  <si>
    <t>TRANSF. TN</t>
  </si>
  <si>
    <t>COPYRAPID, SRL</t>
  </si>
  <si>
    <t>2.6.5.5.01</t>
  </si>
  <si>
    <t xml:space="preserve">JOKAGER DISTRIBUIDORA </t>
  </si>
  <si>
    <t>COLECTOR DE IMPUESTO INTERNO</t>
  </si>
  <si>
    <t>2.2.8.8.01</t>
  </si>
  <si>
    <t>2.2.4.1.01</t>
  </si>
  <si>
    <t>2.3.9.2.019</t>
  </si>
  <si>
    <t>COLECTOR DE IMPUESTOs INTERNO</t>
  </si>
  <si>
    <t>QUANTIFOX GROUP, SRL</t>
  </si>
  <si>
    <t>NULO</t>
  </si>
  <si>
    <t xml:space="preserve">SEVILLA CIPION MORILLO </t>
  </si>
  <si>
    <t xml:space="preserve">TRANSF. T.N </t>
  </si>
  <si>
    <t xml:space="preserve">TRANSF. CMA </t>
  </si>
  <si>
    <t>TRANSF. BCO.  C.</t>
  </si>
  <si>
    <t>SEVILLA CIPION MORILLO -C.C.-</t>
  </si>
  <si>
    <t>2.2.2.4.01</t>
  </si>
  <si>
    <t>2.2.7.2.01</t>
  </si>
  <si>
    <t>2.2.8.7.01</t>
  </si>
  <si>
    <t>TRANS. A LA TSS</t>
  </si>
  <si>
    <t xml:space="preserve">PARDAS SOLUCIONS, S.R.L. </t>
  </si>
  <si>
    <t xml:space="preserve">GRUPO VIAMAR, S.A. </t>
  </si>
  <si>
    <t>2.2.5.8.01</t>
  </si>
  <si>
    <t>2.2.1.1.01</t>
  </si>
  <si>
    <t>2.3.7.2.99</t>
  </si>
  <si>
    <t>COLECTOR DE IMPUESTOS INTERNOS</t>
  </si>
  <si>
    <t>PARDAS SOLUCIONS, S.R.L.</t>
  </si>
  <si>
    <t xml:space="preserve">CARGOS BANCARIOS </t>
  </si>
  <si>
    <t>LIC. JOSE A. SORIANO CORDERO Sgto. P.N.</t>
  </si>
  <si>
    <t>DETALLE DE LA EJECUCION DE LA TRANSFERENCIA RECIBIDA</t>
  </si>
  <si>
    <t>DIRECCION ADMINISTRATIVA Y FINANCIERA</t>
  </si>
  <si>
    <t>CONCILIACION BANCARIA</t>
  </si>
  <si>
    <t>CORRESPONDIENTE AL MES DE JUNIO-2023</t>
  </si>
  <si>
    <t>BANCO RESERVAS CTA. OPERATIVA DE RECURSOS DIRECTOS  # 010-238983-7</t>
  </si>
  <si>
    <t>(VALORES EN RD$)</t>
  </si>
  <si>
    <t>BALANCE SEGÚN LIBRO AL 31/05/2023</t>
  </si>
  <si>
    <t>MAS</t>
  </si>
  <si>
    <t>DEPOSITOS</t>
  </si>
  <si>
    <t>DISPONIBLE SEGÚN LIBRO</t>
  </si>
  <si>
    <t>CHEQUES EMITIDOS</t>
  </si>
  <si>
    <t xml:space="preserve">     </t>
  </si>
  <si>
    <t>CARGOS BANCARIO</t>
  </si>
  <si>
    <t>BALANCE SEGÚN CONCILIACION  S/ LIBRO AL 30/06/2023</t>
  </si>
  <si>
    <t>BALANCE SEGÚN BANCO AL 30/06/2023</t>
  </si>
  <si>
    <t>DEPOSITOS EN TRANSITO</t>
  </si>
  <si>
    <t>CHEQUES EN TRANSITO</t>
  </si>
  <si>
    <t>BALANCE SEGÚN CONCILIACION S/ BANCO AL  30/06/2023</t>
  </si>
  <si>
    <t>RELACION DEPOSITOS</t>
  </si>
  <si>
    <t>CORRESPONDIENTE AL MES DE  JUNIO 2023</t>
  </si>
  <si>
    <t>BANCO DE RESERVAS CTA. OPERATIVA   010-238983-7</t>
  </si>
  <si>
    <t>RD$</t>
  </si>
  <si>
    <t>RELACION CARGOS BANCARIOS</t>
  </si>
  <si>
    <t>RELACION DE CHEQUES EMITIDOS</t>
  </si>
  <si>
    <t>CORRESPONDIENTE AL MES DE JUNIO DE 2023</t>
  </si>
  <si>
    <t>BENEFICIARIO</t>
  </si>
  <si>
    <t>RELACION DE CHEQUES EN TRANSITO</t>
  </si>
  <si>
    <t>CORRESPONDIENTE AL MES DE  JUNIO DE 2023</t>
  </si>
  <si>
    <t>Realizado por:                                              Auditado por</t>
  </si>
  <si>
    <t>30 06-2023</t>
  </si>
  <si>
    <t>010-252289-8</t>
  </si>
  <si>
    <t>B0100000049</t>
  </si>
  <si>
    <t>APORTE ECONOMICO P/LAS MADRES</t>
  </si>
  <si>
    <t>B0100000052</t>
  </si>
  <si>
    <t>4524000000001</t>
  </si>
  <si>
    <t>2396-01</t>
  </si>
  <si>
    <t>WILDI RADHAMES RAMIREZ PEREZ</t>
  </si>
  <si>
    <t>2131-01</t>
  </si>
  <si>
    <t>2655-01</t>
  </si>
  <si>
    <t>PARDAS SOLUTIONS, S.R.L.</t>
  </si>
  <si>
    <t>2256-01</t>
  </si>
  <si>
    <t>JOKAGER DISTRIBUIDORA, S.R.L.</t>
  </si>
  <si>
    <t>SEVILLA CIPION MORILLO (PAGADOR)</t>
  </si>
  <si>
    <t>2222-01</t>
  </si>
  <si>
    <t>2241-01</t>
  </si>
  <si>
    <t>2258-01</t>
  </si>
  <si>
    <t>2311-01</t>
  </si>
  <si>
    <t>2332-01</t>
  </si>
  <si>
    <t>2361-01</t>
  </si>
  <si>
    <t>2372-06</t>
  </si>
  <si>
    <t>2372-99</t>
  </si>
  <si>
    <t>2392-01</t>
  </si>
  <si>
    <t>2398-01</t>
  </si>
  <si>
    <t>2399-01</t>
  </si>
  <si>
    <t>1.2.06.01.07.01.04</t>
  </si>
  <si>
    <t>14 -15</t>
  </si>
  <si>
    <t>23-24-26 Y 27/07/2001</t>
  </si>
  <si>
    <t>HORIZONTE DE VIAS Y SEÑALES</t>
  </si>
  <si>
    <t>PAGO SEÑALIZACION DE VIAS</t>
  </si>
  <si>
    <t>INDUCIVIL</t>
  </si>
  <si>
    <t>ASISTENCIA TECNICA</t>
  </si>
  <si>
    <t>FS-5558</t>
  </si>
  <si>
    <t>CONSULTORES DE LA TELECOMUNICACIONES</t>
  </si>
  <si>
    <t>COMP. D/BATERIAS MOTOROLA</t>
  </si>
  <si>
    <t>85/33</t>
  </si>
  <si>
    <t>10-23/01/2002</t>
  </si>
  <si>
    <t>VIDTEL, S.A.</t>
  </si>
  <si>
    <t>COMP. ROLLOS MAT. REFLECTIVOS</t>
  </si>
  <si>
    <t>1528653770-71-971</t>
  </si>
  <si>
    <t>10 Y 12/2002</t>
  </si>
  <si>
    <t>FERRETERIA HACHE</t>
  </si>
  <si>
    <t>COMP. ELECTRICOS Y MAT. FERRETEROS</t>
  </si>
  <si>
    <t>S/N</t>
  </si>
  <si>
    <t>31/12/102</t>
  </si>
  <si>
    <t>PRIAMO A. MEDINA P.</t>
  </si>
  <si>
    <t>PAGO SERVICIO PUBLICIDAD</t>
  </si>
  <si>
    <t>EDIFICACIONES &amp; CARRETERAS</t>
  </si>
  <si>
    <t>OBRAS MENORES</t>
  </si>
  <si>
    <t>O/C Ns. 1611/1612</t>
  </si>
  <si>
    <t>EDITORA DE REVISTA</t>
  </si>
  <si>
    <t>IMPRESIÓN MANUAL EDUCACION VIAL</t>
  </si>
  <si>
    <t>SERVICIOS DOMINICANOS DE SALUD</t>
  </si>
  <si>
    <t>PAGO SERVICIOS MEDICO</t>
  </si>
  <si>
    <t>THE PRINT SHOP</t>
  </si>
  <si>
    <t>COMPRA DE TINTAS</t>
  </si>
  <si>
    <t>FERRETERIA DIMEICA</t>
  </si>
  <si>
    <t>COMP. D/MATERIALES VARIOS FERRETEROS</t>
  </si>
  <si>
    <t>ESTACIONES DE SERVICIO H Y B</t>
  </si>
  <si>
    <t>CONSUMO COMBUSTIBLE SAN JUAN D/L M.</t>
  </si>
  <si>
    <t>8925-2002</t>
  </si>
  <si>
    <t>EQUIPSOS DE TECNICOS EN TRANSPORTE</t>
  </si>
  <si>
    <t>DESARROLLO 2DA. FASE ESTUDIO VIABILIDAD</t>
  </si>
  <si>
    <t>LOGOMAR-CA</t>
  </si>
  <si>
    <t>COMPRA DE SELLOS</t>
  </si>
  <si>
    <t>5702/5785</t>
  </si>
  <si>
    <t>EXTRA COPIADORAS</t>
  </si>
  <si>
    <t>COMP. DE TINTA Y DRUM NP</t>
  </si>
  <si>
    <t>182968/201805</t>
  </si>
  <si>
    <t>AVELINO ABREU, C.POR A.</t>
  </si>
  <si>
    <t>COMP. DE ACEITE PARA VEHICULOS</t>
  </si>
  <si>
    <t>5156/5225</t>
  </si>
  <si>
    <t>PAPELERIA CAPITOLIO, C. POR A.</t>
  </si>
  <si>
    <t>COMPRA DE MATERIALES DE OFICINA</t>
  </si>
  <si>
    <t>411-510-14-16-18-19-21-22-25</t>
  </si>
  <si>
    <t>CV FULBIEMS</t>
  </si>
  <si>
    <t>COMP. MAT. D/OFIC. Y PAGO IMPRESOS</t>
  </si>
  <si>
    <r>
      <t xml:space="preserve">ESTAC. ISLA VIDAL LIZARDO </t>
    </r>
    <r>
      <rPr>
        <b/>
        <sz val="8"/>
        <color theme="1"/>
        <rFont val="Calibri"/>
        <family val="2"/>
        <scheme val="minor"/>
      </rPr>
      <t>(RECIBIDA DIC./16)</t>
    </r>
  </si>
  <si>
    <t>CONSUMO DE COMBUSTIBLE</t>
  </si>
  <si>
    <t>426/456/486</t>
  </si>
  <si>
    <t>CAREL COMERCIAL</t>
  </si>
  <si>
    <t>COMP. D/MATERIALES VARIOS D/OFICINA</t>
  </si>
  <si>
    <t>10827/10828</t>
  </si>
  <si>
    <t>ESTACION TEXACO LA HOZ</t>
  </si>
  <si>
    <t>CONSUMO COMBUSTIBLE LA ROMANA</t>
  </si>
  <si>
    <t>OHTSU DEL CARIBE</t>
  </si>
  <si>
    <t>COMP. DE GOMAS P/VEHICULO</t>
  </si>
  <si>
    <t>R B PUBLICIDAD</t>
  </si>
  <si>
    <t>PAGO IMPRESISON DE CARNET P/MOTORITA</t>
  </si>
  <si>
    <t>SYNTES</t>
  </si>
  <si>
    <t>COMPRA DE CARTUCHOS</t>
  </si>
  <si>
    <t>COMERCIAL MATEX</t>
  </si>
  <si>
    <t>COMP. DE OVERALLS Y GORRAS</t>
  </si>
  <si>
    <t>SEGUROS BANRESERVAS</t>
  </si>
  <si>
    <t>AUMENTO FACT. POLIZA SEGURO D/VEHIC.</t>
  </si>
  <si>
    <t>ESTACION LOS ARMANDO</t>
  </si>
  <si>
    <t>CONSUMO COMBUSTIBLE LA VEGA</t>
  </si>
  <si>
    <t xml:space="preserve">LUIS PIMENTEL &amp; Co. </t>
  </si>
  <si>
    <t>COMP. ARTICULOS PARA LA BARBERIA</t>
  </si>
  <si>
    <t>CRISTAL MUEBLES</t>
  </si>
  <si>
    <t>COMPRA DE ELECTROMESTICOS</t>
  </si>
  <si>
    <t>18895/19272-273</t>
  </si>
  <si>
    <t>REPUESTOS DE JESUS</t>
  </si>
  <si>
    <t>COMP. D/REPUESTOS P/VEHICULO</t>
  </si>
  <si>
    <t>SUPLIDORA DE LAS ANTILLAS</t>
  </si>
  <si>
    <t>14081/14428</t>
  </si>
  <si>
    <t>12/2002/01/03</t>
  </si>
  <si>
    <t>MATERIALES INDUSTRIALES DOMINGO, C.PO A.</t>
  </si>
  <si>
    <t>COMP. DE MATERIALES ELECTRICOS</t>
  </si>
  <si>
    <t>ESTACION SHELL PRIMAVERA</t>
  </si>
  <si>
    <t>DIFFO, S.A.</t>
  </si>
  <si>
    <t>COMP. DE UNIFORMES P/PERSONAL CIVIL</t>
  </si>
  <si>
    <t>98015913/14 98015187</t>
  </si>
  <si>
    <t>IMPRESOS Y SERVICIOS LOPEZ</t>
  </si>
  <si>
    <t>COMP. DE ARTICULOS D COMPUTADORA</t>
  </si>
  <si>
    <t>DISTRIBUIDORA UNIVERSAL</t>
  </si>
  <si>
    <t>COMP. DE MOTOR SHARP</t>
  </si>
  <si>
    <t>96-95-002076</t>
  </si>
  <si>
    <t>ARS HUMANO</t>
  </si>
  <si>
    <t>COBERTURA MEDICA</t>
  </si>
  <si>
    <t>A010010011500000146</t>
  </si>
  <si>
    <t>CDL COMUNICACIONES, C. POR A.</t>
  </si>
  <si>
    <t>COMPRA DE CLIP PARA BATERRIA</t>
  </si>
  <si>
    <t>A010010011500000174</t>
  </si>
  <si>
    <t>COMPRA DE ARTICULOS DE INFORMATICA</t>
  </si>
  <si>
    <t>A010010011500000178</t>
  </si>
  <si>
    <t>A010010011500001570</t>
  </si>
  <si>
    <t>IMPRESOS &amp; SERVIC. LOPEZ C. POR A. (IMPRESEL)</t>
  </si>
  <si>
    <t>COMPRA DE CAMARA DIGITAL</t>
  </si>
  <si>
    <t>A010010011500000012</t>
  </si>
  <si>
    <t>SUPLIDORES LOPEZ, S.A. (SUDILSA)</t>
  </si>
  <si>
    <t>COMPRA DE PINTURAS Y OTROS</t>
  </si>
  <si>
    <t>A010010011500000053</t>
  </si>
  <si>
    <t>SERVICIOS FERRETEROS J &amp; M , S.A.</t>
  </si>
  <si>
    <t>COMPRA DE MATERIALES ELECTRICOS</t>
  </si>
  <si>
    <t>A010010011500002088</t>
  </si>
  <si>
    <t>COMPRA DE TONER Y CARTUCHOS</t>
  </si>
  <si>
    <t>A010010011500001086</t>
  </si>
  <si>
    <t>MOTO FRANCIS, C.POR A.</t>
  </si>
  <si>
    <t>COMPRA DE REPUESTOS P/VEHICULOS</t>
  </si>
  <si>
    <t>A010010011500001087</t>
  </si>
  <si>
    <t>A010010011500001100</t>
  </si>
  <si>
    <t>MOTO FRANCIS, C. POR A.</t>
  </si>
  <si>
    <t>A010010011500000984</t>
  </si>
  <si>
    <t>IMPORTADORA DOPEL, S.A.</t>
  </si>
  <si>
    <t>COMPRA DE PAPEL BOND</t>
  </si>
  <si>
    <t>A010010011500000019</t>
  </si>
  <si>
    <t xml:space="preserve">LIJAS         </t>
  </si>
  <si>
    <t>A010010011500001238</t>
  </si>
  <si>
    <t>A010010011500000001</t>
  </si>
  <si>
    <t>REPUESTOS &amp; GOMAS EL CONDUCTOR , S.A.</t>
  </si>
  <si>
    <t>A010010011500000111</t>
  </si>
  <si>
    <r>
      <t xml:space="preserve">IMPRESOS BREA, C. POR A.  </t>
    </r>
    <r>
      <rPr>
        <b/>
        <sz val="8"/>
        <color indexed="8"/>
        <rFont val="Calibri"/>
        <family val="2"/>
      </rPr>
      <t xml:space="preserve"> (RESTO)</t>
    </r>
  </si>
  <si>
    <t>COMPRA DE BANDERINES SERIGRAFIADOS</t>
  </si>
  <si>
    <t>A010010011500000006</t>
  </si>
  <si>
    <t>MADE IN THE HEAVEN</t>
  </si>
  <si>
    <t>COMPRA DE BANDERAS</t>
  </si>
  <si>
    <t>A010010011500000265</t>
  </si>
  <si>
    <t>MAIMI DIESEL</t>
  </si>
  <si>
    <t>PAGO SERVICIO REPARACION DE VEHICULO</t>
  </si>
  <si>
    <t>A010010011500000268</t>
  </si>
  <si>
    <t>MIAMI DIESEL</t>
  </si>
  <si>
    <t>A010010011500000065</t>
  </si>
  <si>
    <t>SALDENT INTERNACIONAL</t>
  </si>
  <si>
    <t>PRODUCTOS MEDICINALES</t>
  </si>
  <si>
    <t>A010010011500000099</t>
  </si>
  <si>
    <t>MERCANTIL RAMI,  S. A.</t>
  </si>
  <si>
    <t>COMPRA DE PAPEL ABBY 81/2X11</t>
  </si>
  <si>
    <t>A010010011500000119</t>
  </si>
  <si>
    <t>RV IMPERIO ELECTRICO, S. A.</t>
  </si>
  <si>
    <t>COMPRA DE MATERIALES D PLOMERIA</t>
  </si>
  <si>
    <t>A010010011500000076</t>
  </si>
  <si>
    <t>LENYIRUB, C. POR A.</t>
  </si>
  <si>
    <t>COMPRA DE MATERIALES MEDICO</t>
  </si>
  <si>
    <t>A010010011500000100</t>
  </si>
  <si>
    <t>COMPRA DE APARATOS TELEFONICOS</t>
  </si>
  <si>
    <t>A010010011500000129</t>
  </si>
  <si>
    <t>A010010011500000566</t>
  </si>
  <si>
    <r>
      <t xml:space="preserve">MGP AUTOMOTRIZ, S. A. </t>
    </r>
    <r>
      <rPr>
        <b/>
        <sz val="8"/>
        <color indexed="8"/>
        <rFont val="Calibri"/>
        <family val="2"/>
      </rPr>
      <t xml:space="preserve"> (RESTO)</t>
    </r>
  </si>
  <si>
    <t>COMPRA REPUESTOS P/VEHICULO</t>
  </si>
  <si>
    <t>A010010011500000131</t>
  </si>
  <si>
    <t>A010010011500000144</t>
  </si>
  <si>
    <t>AVL TECH</t>
  </si>
  <si>
    <t>IMPRESIÓN DE BAJANTES</t>
  </si>
  <si>
    <t>A010010011500000005</t>
  </si>
  <si>
    <t>GUZMAN &amp; THEN COMERCIAL</t>
  </si>
  <si>
    <t>COMPRA DE CAMISAS</t>
  </si>
  <si>
    <t>A010010011500000114</t>
  </si>
  <si>
    <t xml:space="preserve">JOCH DOMINICANA C X A </t>
  </si>
  <si>
    <t>A010010011500001211</t>
  </si>
  <si>
    <t>REMANUFACTURE SOLUTION DOMINICANA , S.A.</t>
  </si>
  <si>
    <t>COMPRA DE TONERS</t>
  </si>
  <si>
    <t>A010010011500000575</t>
  </si>
  <si>
    <t>MGP AUTOMOTRIZ, S. A.</t>
  </si>
  <si>
    <t>A010010011500000576</t>
  </si>
  <si>
    <t>A010010011500001218</t>
  </si>
  <si>
    <t>A010010011500001226</t>
  </si>
  <si>
    <t>A010010011500000003</t>
  </si>
  <si>
    <t xml:space="preserve">MEGA FRIO &amp; FRENOS MEDINA, S.A. </t>
  </si>
  <si>
    <t>COMPRA D/MATERIALES D/REFRIGERACION</t>
  </si>
  <si>
    <t>A010010011500000581</t>
  </si>
  <si>
    <t>A010010011500000110</t>
  </si>
  <si>
    <t>A010010011500000585</t>
  </si>
  <si>
    <t>A010010011500000586</t>
  </si>
  <si>
    <t>A010010011500000135</t>
  </si>
  <si>
    <t>MATERIALES DE PLOMERIA</t>
  </si>
  <si>
    <t>A010010011500000136</t>
  </si>
  <si>
    <t>A010010011500000140</t>
  </si>
  <si>
    <t>MATERIALES DE CONSTRUCCION</t>
  </si>
  <si>
    <t>A010010011500000226</t>
  </si>
  <si>
    <t>INSTALACIONES E&amp;M, S.A.</t>
  </si>
  <si>
    <t>COMPRA DE ESPEJOS</t>
  </si>
  <si>
    <t>A010010011500000004</t>
  </si>
  <si>
    <t>A010010011500000142</t>
  </si>
  <si>
    <t>MATERIALES DE PINTURA</t>
  </si>
  <si>
    <t>A010010011500001549</t>
  </si>
  <si>
    <t>OFICINA UNIVERSAL , S. A.</t>
  </si>
  <si>
    <t>COMPRA DE SILLA DE TELA</t>
  </si>
  <si>
    <t>A010010011500003266</t>
  </si>
  <si>
    <t>PUBLICACIONES AHORA, C.  POR  A.</t>
  </si>
  <si>
    <t>RENOVACION ANUAL DE PERIODICO</t>
  </si>
  <si>
    <t>A010010011500000007</t>
  </si>
  <si>
    <t>A010010011500000123</t>
  </si>
  <si>
    <t>COMPRA DE ARTICULOS VARIOS</t>
  </si>
  <si>
    <t>A010010011500000008</t>
  </si>
  <si>
    <t>A010010011500000009</t>
  </si>
  <si>
    <t xml:space="preserve">NOVOSIT , C. POR A. </t>
  </si>
  <si>
    <t>COMPRA DE SCANNER</t>
  </si>
  <si>
    <t>A010010011500000082</t>
  </si>
  <si>
    <t>COMERCIAL LA SIDRA</t>
  </si>
  <si>
    <t>COMPRA DE LUBRICANTES P/VEHICULOS</t>
  </si>
  <si>
    <t>A010010011500000083</t>
  </si>
  <si>
    <t>A010010011500000013</t>
  </si>
  <si>
    <t>A010010011500000010</t>
  </si>
  <si>
    <t>A010010011500000011</t>
  </si>
  <si>
    <t>A010010011500000104</t>
  </si>
  <si>
    <t>A010010011500000256</t>
  </si>
  <si>
    <t>COMPRA DE PUERTA DE CRISTAL</t>
  </si>
  <si>
    <t>A010010011500000132</t>
  </si>
  <si>
    <t>IMPRESOS Y PAPELERIA DALBERT S.A.</t>
  </si>
  <si>
    <t>IMPRESIONES VARIAS</t>
  </si>
  <si>
    <t>A010010011500000096</t>
  </si>
  <si>
    <t>COMPRA DE FILTROS P/VEHICULOS</t>
  </si>
  <si>
    <t>A010010011500000124</t>
  </si>
  <si>
    <t>SERVICIOS FERRETEROS J &amp; M, S. A.</t>
  </si>
  <si>
    <t>COMP. D/MATERIALES FERRETEROS VARIOS</t>
  </si>
  <si>
    <r>
      <t xml:space="preserve">MADE INTHE HEAVEN   </t>
    </r>
    <r>
      <rPr>
        <b/>
        <sz val="8"/>
        <color indexed="8"/>
        <rFont val="Calibri"/>
        <family val="2"/>
      </rPr>
      <t xml:space="preserve">  (RESTO)</t>
    </r>
  </si>
  <si>
    <t>A010010011500000186</t>
  </si>
  <si>
    <t>NUÑEZ DIAZ AUTO PARTS, S.R.L.</t>
  </si>
  <si>
    <t>COMP. DE REPUESTOS PARA VEHICULO</t>
  </si>
  <si>
    <t>A010010011500000191</t>
  </si>
  <si>
    <t>A010010011500000338</t>
  </si>
  <si>
    <t>ALMACENES ROSARIO, C.POR A.</t>
  </si>
  <si>
    <t>COMPRA DE COMESTIBLES</t>
  </si>
  <si>
    <t>A010010011500000339</t>
  </si>
  <si>
    <t>COMPRA DE BEBIDAS VARIAS</t>
  </si>
  <si>
    <t>A010010011500000361</t>
  </si>
  <si>
    <t>A010010011500000295</t>
  </si>
  <si>
    <t>A010010011500000039</t>
  </si>
  <si>
    <t>ARTIEX, S.R.L.</t>
  </si>
  <si>
    <t>COMP. DE UNIFORMES PARA POLICIAS</t>
  </si>
  <si>
    <t>A010010011500000688</t>
  </si>
  <si>
    <t>SUPLIDORA HERNANDEZ GONZALEZ, S.A.</t>
  </si>
  <si>
    <t>A010010011500000411</t>
  </si>
  <si>
    <t>PRODUCTOS MEDICINALES. SRL</t>
  </si>
  <si>
    <t>COMPRA DE MEDICAMENTOS</t>
  </si>
  <si>
    <t>A010010011500000656</t>
  </si>
  <si>
    <t>A010010011500000660</t>
  </si>
  <si>
    <t>J.P. CRISTAL, S.R.L.</t>
  </si>
  <si>
    <t>MANTENIMIENTO DE PISOS</t>
  </si>
  <si>
    <t>A010010011500000698</t>
  </si>
  <si>
    <t>A010010011500000379</t>
  </si>
  <si>
    <t>A010010011500000695</t>
  </si>
  <si>
    <t>A010010011500000683</t>
  </si>
  <si>
    <t>A010010011500000684</t>
  </si>
  <si>
    <t>A010010011500000694</t>
  </si>
  <si>
    <t>A010010011500000690</t>
  </si>
  <si>
    <t>A010010011500000692</t>
  </si>
  <si>
    <t>A010010011500000933</t>
  </si>
  <si>
    <t>ESTACION DE SERVICIOS ANACAONA</t>
  </si>
  <si>
    <t>COMP. D/COMBUSTIBLES SAN D/L MAGUANA</t>
  </si>
  <si>
    <t>A010010011500000935</t>
  </si>
  <si>
    <t>A010010011500000934</t>
  </si>
  <si>
    <t>A010010011500005721</t>
  </si>
  <si>
    <r>
      <t xml:space="preserve">OFFITEX </t>
    </r>
    <r>
      <rPr>
        <b/>
        <sz val="8"/>
        <color theme="1"/>
        <rFont val="Calibri"/>
        <family val="2"/>
        <scheme val="minor"/>
      </rPr>
      <t xml:space="preserve">  </t>
    </r>
  </si>
  <si>
    <t>A010010011500000936</t>
  </si>
  <si>
    <t>JUAN CARLOS DE LA CRUZ</t>
  </si>
  <si>
    <t>A010010011500000098</t>
  </si>
  <si>
    <t>A010010011500003311</t>
  </si>
  <si>
    <t>REPUESTOS DE JESUS, S.R.L.</t>
  </si>
  <si>
    <t>A010010011500000726</t>
  </si>
  <si>
    <t>MIAMI DIESEL TURBOCHARGERS, C.POR A.</t>
  </si>
  <si>
    <t>A010010011500000736</t>
  </si>
  <si>
    <t>A010010011500003222</t>
  </si>
  <si>
    <t>M&amp;N FIESTAS Y DECORACIONES</t>
  </si>
  <si>
    <t>ALQ. D/ARTICULOS VARIOS P/CELEB. D/ACT.</t>
  </si>
  <si>
    <t>A010010011500003223</t>
  </si>
  <si>
    <t>A010010011500000751</t>
  </si>
  <si>
    <t>A010010011500000752</t>
  </si>
  <si>
    <t>A010010011500000754</t>
  </si>
  <si>
    <t>A010010011500000755</t>
  </si>
  <si>
    <t>A010010011500000775</t>
  </si>
  <si>
    <t>A010010011500000759</t>
  </si>
  <si>
    <t>A010010011500000777</t>
  </si>
  <si>
    <t>A010010011500000771</t>
  </si>
  <si>
    <t>A010010011500000773</t>
  </si>
  <si>
    <t>P010010011502093205</t>
  </si>
  <si>
    <t>DEQUINSA COMERCIAL S. A.</t>
  </si>
  <si>
    <t>REPARACION DE VEHICULO</t>
  </si>
  <si>
    <t>P010010011502093206</t>
  </si>
  <si>
    <t>A010010011500000779</t>
  </si>
  <si>
    <t>REPARAC. Y COMP REPUESTOS P/VEHICULO</t>
  </si>
  <si>
    <t>A010010011500000798</t>
  </si>
  <si>
    <t>A010010011500000801</t>
  </si>
  <si>
    <t>A010010011500000799</t>
  </si>
  <si>
    <t>A010010011500000800</t>
  </si>
  <si>
    <t>A010010011500000802</t>
  </si>
  <si>
    <t>COMP. D/REPUESTOS Y REPARAC. D/VEHICULO</t>
  </si>
  <si>
    <t>A010010011500000804</t>
  </si>
  <si>
    <t>A010010011500000805</t>
  </si>
  <si>
    <t>A010010011500000806</t>
  </si>
  <si>
    <t>A010010011500000807</t>
  </si>
  <si>
    <t>A010010011500000812</t>
  </si>
  <si>
    <t>A010010011500000815</t>
  </si>
  <si>
    <t>A010010011500009589</t>
  </si>
  <si>
    <t>EDITORA HOY, S.A.</t>
  </si>
  <si>
    <t>SUSCRIPCION ANUAL</t>
  </si>
  <si>
    <t>P010010011500020038</t>
  </si>
  <si>
    <t>D LUJO FIESTA O XIOMARI VELOZ</t>
  </si>
  <si>
    <t>ALQUILER DE VARIOS</t>
  </si>
  <si>
    <t>A010010011500000817</t>
  </si>
  <si>
    <t>A010010011500000824</t>
  </si>
  <si>
    <t>A010010011500000825</t>
  </si>
  <si>
    <t>P010010011500097404</t>
  </si>
  <si>
    <t>A010010011500000829</t>
  </si>
  <si>
    <t xml:space="preserve">MIAMI DIESEL TURBOCHARGERS, C. POR A. </t>
  </si>
  <si>
    <t>PAGO SERVICIO REPARACION D/VEHICULO</t>
  </si>
  <si>
    <t>A010010011500000837</t>
  </si>
  <si>
    <t>A010010011500000845</t>
  </si>
  <si>
    <t>A010010011500001309</t>
  </si>
  <si>
    <t>SERVICIOS GENERALES, MA, SRL</t>
  </si>
  <si>
    <t>COMP. DE INDUMENTARIAS</t>
  </si>
  <si>
    <t>A010010011500000532</t>
  </si>
  <si>
    <t>ARMAS M&amp;R, SRL</t>
  </si>
  <si>
    <t>A010010011500001328</t>
  </si>
  <si>
    <t>A010010011500000869</t>
  </si>
  <si>
    <t>P010010011500294019</t>
  </si>
  <si>
    <t>D LUJO FIESTA O XIOMARI VELOZ ROSARIO</t>
  </si>
  <si>
    <t>ALQUILER D/VARIOS</t>
  </si>
  <si>
    <t>A010010031500000013</t>
  </si>
  <si>
    <t>EDITORA PHOENIX, SRL</t>
  </si>
  <si>
    <t>COMP. DE MATERIALES DE LIMPIEZA</t>
  </si>
  <si>
    <t>P010010011500361605</t>
  </si>
  <si>
    <t>A010010031500000008</t>
  </si>
  <si>
    <t>A020010021500009522</t>
  </si>
  <si>
    <r>
      <t xml:space="preserve">EDITORA LISTIN DIARIO   </t>
    </r>
    <r>
      <rPr>
        <b/>
        <sz val="8"/>
        <color theme="1"/>
        <rFont val="Calibri"/>
        <family val="2"/>
        <scheme val="minor"/>
      </rPr>
      <t xml:space="preserve"> (RESTO)</t>
    </r>
  </si>
  <si>
    <t>PAGO SERVICIO DE PUBLICIDA D/LICITACION</t>
  </si>
  <si>
    <t>A010010011500002910</t>
  </si>
  <si>
    <t>CHICO AUTO PAINT EIRL</t>
  </si>
  <si>
    <t>PAGO SERVICIO REPARAC. DE VEHICULO</t>
  </si>
  <si>
    <t>A010010011500003531</t>
  </si>
  <si>
    <t>AUTO REPUESTOS RODRIGUEZ MONTILLA, SRL</t>
  </si>
  <si>
    <t>COMPRA DE BATERIAS PARA VEHICULOS</t>
  </si>
  <si>
    <t>A010010011500000155</t>
  </si>
  <si>
    <t>RAFAEL ANT. PEREZ BELLIARD</t>
  </si>
  <si>
    <t>COMP. DE PICADERAS Y ALQUILER DE VARIOS</t>
  </si>
  <si>
    <t>A010010011500003004</t>
  </si>
  <si>
    <r>
      <t xml:space="preserve">CHICO AUTO PAINT EIRL </t>
    </r>
    <r>
      <rPr>
        <b/>
        <sz val="8"/>
        <color theme="1"/>
        <rFont val="Calibri"/>
        <family val="2"/>
        <scheme val="minor"/>
      </rPr>
      <t xml:space="preserve"> ( RESTO)</t>
    </r>
  </si>
  <si>
    <t>A020010011500000032</t>
  </si>
  <si>
    <t>COMP. DE REPUESTOS P/VEHICULOS</t>
  </si>
  <si>
    <t>A020010011500000033</t>
  </si>
  <si>
    <t>COMP. DE REPUESTOS P/MOTOCICLETAS</t>
  </si>
  <si>
    <t>A010010021500000001</t>
  </si>
  <si>
    <r>
      <t>EMILIO VICTORIANO GIL  (</t>
    </r>
    <r>
      <rPr>
        <b/>
        <sz val="8"/>
        <color indexed="8"/>
        <rFont val="Calibri"/>
        <family val="2"/>
      </rPr>
      <t>RESTO)</t>
    </r>
  </si>
  <si>
    <t>COMP. DE MATERIALES P/REPARAC. D/GRUAS</t>
  </si>
  <si>
    <t>A010010011500000169</t>
  </si>
  <si>
    <t>A010010011500001435</t>
  </si>
  <si>
    <t>SUPLIDORES INDUSTRIALES MELLA, SRL</t>
  </si>
  <si>
    <t>COMP. D/PTAS COMERCIALES Y OTROS MATERIAL.</t>
  </si>
  <si>
    <t>CUCINA DI YARI Y/O RAFAEL PEREZ BELLIARD</t>
  </si>
  <si>
    <t>A010010011500003726</t>
  </si>
  <si>
    <t>INVERSIONES MIGS, SRL</t>
  </si>
  <si>
    <t>COMPRA DE GASOLINA REGULAR</t>
  </si>
  <si>
    <t>A010010011500003742</t>
  </si>
  <si>
    <t>A010010011500003744</t>
  </si>
  <si>
    <t>A010010011500003758</t>
  </si>
  <si>
    <t>A010010011500003765</t>
  </si>
  <si>
    <t>A010010011500003773</t>
  </si>
  <si>
    <t>A010010011500003800</t>
  </si>
  <si>
    <t>A030010011500000039</t>
  </si>
  <si>
    <r>
      <t xml:space="preserve">EQUIPOS DIESEL, S.A.  </t>
    </r>
    <r>
      <rPr>
        <b/>
        <sz val="8"/>
        <color indexed="8"/>
        <rFont val="Calibri"/>
        <family val="2"/>
      </rPr>
      <t xml:space="preserve"> (RESTO)</t>
    </r>
  </si>
  <si>
    <t xml:space="preserve">COMPRA DE TRACTORES AGRICOLAS </t>
  </si>
  <si>
    <t>A010010011500006870</t>
  </si>
  <si>
    <t>SERVICIO SISTEMA  MOTRIZ A.M.G., E.I.R.L.</t>
  </si>
  <si>
    <t>COMPRA DE PINTURA DE CASCO DE MOTOR</t>
  </si>
  <si>
    <t>A020010011500000034</t>
  </si>
  <si>
    <t>A010010011500000210</t>
  </si>
  <si>
    <t>QUIRICO NEON, SRL</t>
  </si>
  <si>
    <t>ELABORACION DE LETRERO EN ACRILICO</t>
  </si>
  <si>
    <t>A010010011500000027</t>
  </si>
  <si>
    <r>
      <t xml:space="preserve">GUILLEN GROUP   </t>
    </r>
    <r>
      <rPr>
        <b/>
        <sz val="8"/>
        <color theme="1"/>
        <rFont val="Calibri"/>
        <family val="2"/>
        <scheme val="minor"/>
      </rPr>
      <t xml:space="preserve"> (RESTO)</t>
    </r>
  </si>
  <si>
    <t>COMPRA DE SOMBREROS</t>
  </si>
  <si>
    <t>A010010031500033201</t>
  </si>
  <si>
    <t>COMP. D/CARPETAS D/SEG. P/ACTA COMP.</t>
  </si>
  <si>
    <t>A010010011500003063</t>
  </si>
  <si>
    <t>GR GROUP SERVICE, SRL</t>
  </si>
  <si>
    <t>CONFECCIONES E IMPORTACIONES ZAGLUL, SRL</t>
  </si>
  <si>
    <t xml:space="preserve">COMP. DE CAMISETAS BLANCA Y MEDIAS </t>
  </si>
  <si>
    <t>A010010011500000016</t>
  </si>
  <si>
    <r>
      <t>GRUPO S J T A, SRL</t>
    </r>
    <r>
      <rPr>
        <b/>
        <sz val="8"/>
        <color theme="1"/>
        <rFont val="Calibri"/>
        <family val="2"/>
        <scheme val="minor"/>
      </rPr>
      <t xml:space="preserve">        (RESTO)</t>
    </r>
  </si>
  <si>
    <t>BARRA DE 12 VOLTIOS O 24 VOLTIOS</t>
  </si>
  <si>
    <t>A010010011500000627</t>
  </si>
  <si>
    <t>VIAMAR, S.A.</t>
  </si>
  <si>
    <t>COMP. DE CAMIONETA MAZDA 4X4</t>
  </si>
  <si>
    <r>
      <t xml:space="preserve">LGS COMERCIAL, SRL   </t>
    </r>
    <r>
      <rPr>
        <b/>
        <sz val="8"/>
        <color theme="1"/>
        <rFont val="Calibri"/>
        <family val="2"/>
        <scheme val="minor"/>
      </rPr>
      <t xml:space="preserve">  (RESTO)</t>
    </r>
  </si>
  <si>
    <t>COMP. RADAL D/CONTROL D/VELOCIDAD</t>
  </si>
  <si>
    <r>
      <t xml:space="preserve">MALVIN AZARIAS HERRERA CONTRERAS </t>
    </r>
    <r>
      <rPr>
        <b/>
        <sz val="8"/>
        <color theme="1"/>
        <rFont val="Calibri"/>
        <family val="2"/>
        <scheme val="minor"/>
      </rPr>
      <t>(RESTO)</t>
    </r>
  </si>
  <si>
    <t>COMPRA DE CHALECOS P/POLICIAS</t>
  </si>
  <si>
    <t>INVERSIONES ANCAPE, SRL</t>
  </si>
  <si>
    <t>COMPRA DE TELEVISOR LG DE  "48</t>
  </si>
  <si>
    <t>A010010011500000340</t>
  </si>
  <si>
    <t>INVERSIONES STWARD, SRL</t>
  </si>
  <si>
    <t>PAGO IMPRESIÓN DE TALONARIOS</t>
  </si>
  <si>
    <t>MATERIA GRIS PRODUCTIONS, C.X A.</t>
  </si>
  <si>
    <t>PAGO POR IMPRESIONES VARIAS</t>
  </si>
  <si>
    <t>A010010011500011438</t>
  </si>
  <si>
    <t>SUSCRIPCION ANUAL DE PERIODICO</t>
  </si>
  <si>
    <t>A010010011500011439</t>
  </si>
  <si>
    <t>EL PISO DE ARRIBA</t>
  </si>
  <si>
    <t>CONFECCION DE MUÑECOS AMETICOS</t>
  </si>
  <si>
    <r>
      <t xml:space="preserve">UFAMA COMERCIALIZADORA, C.POR A. </t>
    </r>
    <r>
      <rPr>
        <b/>
        <sz val="8"/>
        <color indexed="8"/>
        <rFont val="Calibri"/>
        <family val="2"/>
      </rPr>
      <t>(RESTO)</t>
    </r>
  </si>
  <si>
    <t>A010010011500003149</t>
  </si>
  <si>
    <t>CEBAS, SRL</t>
  </si>
  <si>
    <t>COMP. DE PRODUCTOS ALIMENTICIOS</t>
  </si>
  <si>
    <t>P010010011501299024</t>
  </si>
  <si>
    <r>
      <t xml:space="preserve">JUAN E. CAMEJO </t>
    </r>
    <r>
      <rPr>
        <b/>
        <sz val="8"/>
        <color indexed="8"/>
        <rFont val="Calibri"/>
        <family val="2"/>
      </rPr>
      <t xml:space="preserve">  (RESTO)</t>
    </r>
  </si>
  <si>
    <t>PAGO CAPACITACION D CURSO SISTEMA INF. G.</t>
  </si>
  <si>
    <t>A010010011500003238</t>
  </si>
  <si>
    <t>GGC TECNOLOGIAS UNIDAS SRL</t>
  </si>
  <si>
    <t>COMP. DE EQUIPO DE SONIDO COMPLETO</t>
  </si>
  <si>
    <t>A010010011500000109</t>
  </si>
  <si>
    <r>
      <t xml:space="preserve">FELIX CORDERO    </t>
    </r>
    <r>
      <rPr>
        <b/>
        <sz val="8"/>
        <color indexed="8"/>
        <rFont val="Calibri"/>
        <family val="2"/>
      </rPr>
      <t xml:space="preserve"> (RESTO)</t>
    </r>
  </si>
  <si>
    <t xml:space="preserve"> IMPRESOS VARIOS</t>
  </si>
  <si>
    <t>A010010011500000020</t>
  </si>
  <si>
    <r>
      <t xml:space="preserve">RUB SOLUTIOMS, SRL  </t>
    </r>
    <r>
      <rPr>
        <b/>
        <sz val="8"/>
        <color theme="1"/>
        <rFont val="Calibri"/>
        <family val="2"/>
        <scheme val="minor"/>
      </rPr>
      <t>-RESTO-</t>
    </r>
  </si>
  <si>
    <t>A010010011500000022</t>
  </si>
  <si>
    <t>RUB SOLUTIOMS, SRL</t>
  </si>
  <si>
    <t>COMP. D/BANDERAS, GUANTES Y LOGO D/AMET</t>
  </si>
  <si>
    <t>A010010011500000023</t>
  </si>
  <si>
    <t>ARTICULOS VARIOS P/BANDERA</t>
  </si>
  <si>
    <t>P010010011500060019</t>
  </si>
  <si>
    <t>DANIEL TAVERAS PERDOMO</t>
  </si>
  <si>
    <t>PAGO SERVICIO MAESTRO DE CEREMONIA</t>
  </si>
  <si>
    <t>A010010011500000213</t>
  </si>
  <si>
    <t>SUPLIDORA MULTIPLE JUMOSA, SRL</t>
  </si>
  <si>
    <t>COMP. D/MATERIALES D/PLOMERIA</t>
  </si>
  <si>
    <t>A010010011500000568</t>
  </si>
  <si>
    <t>HAILA, SRL</t>
  </si>
  <si>
    <t>COMP. DE MATERIALES GASTABLES DE OFICINA</t>
  </si>
  <si>
    <t>A010010011500004314</t>
  </si>
  <si>
    <r>
      <t xml:space="preserve">BATISTA PEÑA Y ASOCIADOS, SRL  </t>
    </r>
    <r>
      <rPr>
        <b/>
        <sz val="8"/>
        <color indexed="8"/>
        <rFont val="Calibri"/>
        <family val="2"/>
      </rPr>
      <t>(RESTO)</t>
    </r>
  </si>
  <si>
    <t>COMP. DE CHAMACOS, GORRAS Y BOTAS</t>
  </si>
  <si>
    <t>A010010011500001500</t>
  </si>
  <si>
    <t>MARTINEZ RAMOS, SRL</t>
  </si>
  <si>
    <t>COMP. D/REPUESTOS P/REPARAC. D/VEHICULO</t>
  </si>
  <si>
    <t>A010010011500004338</t>
  </si>
  <si>
    <t>BATISTA PEÑA Y ASOCIADOS, SRL</t>
  </si>
  <si>
    <t>COMPRA DE EQUIPOS DE COMPUTADORA</t>
  </si>
  <si>
    <t>A010010011500000252</t>
  </si>
  <si>
    <t>INVERSIONES BRAVA, S.A.</t>
  </si>
  <si>
    <t>COMPRA DE COMPRESOR PUMA</t>
  </si>
  <si>
    <t>A010010011500001068</t>
  </si>
  <si>
    <t>CLIMOSA ENTERPRISE, SRL</t>
  </si>
  <si>
    <t>COMP. DE MUEBLE DE ODONTOLOGIA</t>
  </si>
  <si>
    <t>RUB SOLUTIONS, SRL</t>
  </si>
  <si>
    <t>COMPRA DE CHALECOS REFLECTIVOS</t>
  </si>
  <si>
    <t>A010010011500002299</t>
  </si>
  <si>
    <t>INSTALACIONES D/ALUMINIO SPEED SRL</t>
  </si>
  <si>
    <t>REMOZAMIENTO CENTRAL D/RADIO Y CCM.</t>
  </si>
  <si>
    <t>A010010011500001179</t>
  </si>
  <si>
    <t>INVERSONES PALMERO GIL, SRL</t>
  </si>
  <si>
    <t>COMP. DE EQUIPOS DE OFICINA</t>
  </si>
  <si>
    <t>A010010011500001522</t>
  </si>
  <si>
    <t>A010010011500001525</t>
  </si>
  <si>
    <t>A010010011500001534</t>
  </si>
  <si>
    <t>A010010011500003406</t>
  </si>
  <si>
    <t>A010010011500003409</t>
  </si>
  <si>
    <t>A010010011500003411</t>
  </si>
  <si>
    <t>A010010011500003413</t>
  </si>
  <si>
    <t>A010010011500003414</t>
  </si>
  <si>
    <t>A010010011500003415</t>
  </si>
  <si>
    <t>A010010011500000356</t>
  </si>
  <si>
    <t>TALLERES DE REPARACION DE EQUIPOS J&amp;F, SRL</t>
  </si>
  <si>
    <t>PAGO REPARACION DE VEHICULO</t>
  </si>
  <si>
    <t>COMERCIALIZADORA DEL ANIRAK, SRL</t>
  </si>
  <si>
    <t>COMPRA DE CORREAS NEGRA MILITAR</t>
  </si>
  <si>
    <t>P010010011502059518</t>
  </si>
  <si>
    <t>DISTRIBUID.   D/NEUMATICOS Y REPUESTOS, SRL</t>
  </si>
  <si>
    <r>
      <t xml:space="preserve">COMPRA DE ARTICULOS ELECTRICOS  </t>
    </r>
    <r>
      <rPr>
        <b/>
        <sz val="8"/>
        <color theme="1"/>
        <rFont val="Calibri"/>
        <family val="2"/>
        <scheme val="minor"/>
      </rPr>
      <t>(RESTO)</t>
    </r>
  </si>
  <si>
    <t>O/C  113/15</t>
  </si>
  <si>
    <t>INVERSIONES ANCAPE</t>
  </si>
  <si>
    <t>COMPRA DE TEXTILES</t>
  </si>
  <si>
    <t>O/C   67/15</t>
  </si>
  <si>
    <t>REFRIGERACION F Y H</t>
  </si>
  <si>
    <t>COMP. DE BEBEDERO D AGUA</t>
  </si>
  <si>
    <t>O/C  193/15</t>
  </si>
  <si>
    <t>COMPRA D/MATERIALES D/LIMPIEZA Y OTROS</t>
  </si>
  <si>
    <t>O/C  209/15</t>
  </si>
  <si>
    <t>O/C  210/15</t>
  </si>
  <si>
    <t>O/C  211/15</t>
  </si>
  <si>
    <t>O/C  218/15</t>
  </si>
  <si>
    <t>O/C  230/15</t>
  </si>
  <si>
    <t>CHICO AUTO PAINT</t>
  </si>
  <si>
    <t>O/C  239/15</t>
  </si>
  <si>
    <t>O/C  240/15</t>
  </si>
  <si>
    <t>O/C  219/15</t>
  </si>
  <si>
    <t>DERMIA MERCEDES MEJIA ROSA  DE SEVERINO</t>
  </si>
  <si>
    <t>SENTENCIA No.1170/15 D/F 20/11/15</t>
  </si>
  <si>
    <t>VICTOR M.DIAZ,MARIA MORA Y WILIAM C. ACOSTA</t>
  </si>
  <si>
    <t>SENTENCIA No. 3242/13 D/F 13/09/13</t>
  </si>
  <si>
    <t>2018-0067</t>
  </si>
  <si>
    <t>LA ANTILLANA COMERCIAL, S.A.</t>
  </si>
  <si>
    <t>SERVIC. MANTENIMIENTO DE VEHICULO</t>
  </si>
  <si>
    <t>2018-0069</t>
  </si>
  <si>
    <t>B1500000629</t>
  </si>
  <si>
    <t>AYUNTAMIENTO DE BARAHONA</t>
  </si>
  <si>
    <t>SERVIC. RECOGIDA DE BASURA  BARAHONA NOV./19</t>
  </si>
  <si>
    <t>B1500000658</t>
  </si>
  <si>
    <t>SERVIC. RECOGIDA DE BASURA  BARAHONA DIC./19</t>
  </si>
  <si>
    <t xml:space="preserve">CONTRATO  S/N  D/F              31/07/2013            </t>
  </si>
  <si>
    <t>OCT CORPORATION, S.R.L.</t>
  </si>
  <si>
    <t>ALQUILER DE PARQUEO P/RETENCION D/VEHICULOS DE ABRIL A  JUL./19</t>
  </si>
  <si>
    <t>B1500000695</t>
  </si>
  <si>
    <t>SERVIC. RECOGIDA DE BASURA  BARAHONA EN./20</t>
  </si>
  <si>
    <t>B1500000747</t>
  </si>
  <si>
    <t>SERVIC. RECOGIDA D/BASURA  BARAHONA FEB./20</t>
  </si>
  <si>
    <t>B1500000001</t>
  </si>
  <si>
    <t>COMERCIALIZADORA DEL ATLANTICO JAL, SRL</t>
  </si>
  <si>
    <r>
      <t>COMPRA DE ARTICULOS DEL HOGAR</t>
    </r>
    <r>
      <rPr>
        <b/>
        <sz val="8"/>
        <color theme="1"/>
        <rFont val="Calibri"/>
        <family val="2"/>
        <scheme val="minor"/>
      </rPr>
      <t xml:space="preserve">  (RESTO)</t>
    </r>
  </si>
  <si>
    <t>B1500011754</t>
  </si>
  <si>
    <t>CORAAPLATA</t>
  </si>
  <si>
    <t>CONSUMO AGUA POTABLE PTO. PTA.  MR./21</t>
  </si>
  <si>
    <t>B1500011853</t>
  </si>
  <si>
    <t>B1500011875</t>
  </si>
  <si>
    <t>CONSUMO AGUA POTABLE SOSUA  MR./21</t>
  </si>
  <si>
    <t>B1500013378</t>
  </si>
  <si>
    <t>CONSUMO AGUA POTABLE PTO. PTA.  JUL./21</t>
  </si>
  <si>
    <t>B1500013279</t>
  </si>
  <si>
    <t>B1500013400</t>
  </si>
  <si>
    <t>CONSUMO AGUA POTABLE SOSUA  JUL./21</t>
  </si>
  <si>
    <t>B1500013751</t>
  </si>
  <si>
    <t>CONSUMO AGUA POTABLE PTO. PTA.  AGT./21</t>
  </si>
  <si>
    <t>B1500013652</t>
  </si>
  <si>
    <t>B1500013773</t>
  </si>
  <si>
    <t>CONSUMO AGUA POTABLE SOSUA  AGT./21</t>
  </si>
  <si>
    <t>B1500014132</t>
  </si>
  <si>
    <t>CONSUMO AGUA POTABLE PTO. PTA.  SEPT./21</t>
  </si>
  <si>
    <t>B1500014033</t>
  </si>
  <si>
    <t>B1500014154</t>
  </si>
  <si>
    <t>CONSUMO AGUA POTABLE SOSUA  SEPT./21</t>
  </si>
  <si>
    <t>B1500002881</t>
  </si>
  <si>
    <t>AYUNTAMIENTO DE BANI</t>
  </si>
  <si>
    <t>SERVIC. RECOGIDA D/BASURA BANI OCT./21</t>
  </si>
  <si>
    <t>B1500014499</t>
  </si>
  <si>
    <t>CONSUMO AGUA POTABLE PTO. PTA.  OCT./21</t>
  </si>
  <si>
    <t>B1500014403</t>
  </si>
  <si>
    <t>B1500014521</t>
  </si>
  <si>
    <t>CONSUMO AGUA POTABLE SOSUA  OCT./21</t>
  </si>
  <si>
    <t>B1500002898</t>
  </si>
  <si>
    <t>SERVIC. RECOGIDA D/BASURA BANI NOV./21</t>
  </si>
  <si>
    <t>B1500014873</t>
  </si>
  <si>
    <t>CONSUMO AGUA POTABLE PTO. PTA.  NOV./21</t>
  </si>
  <si>
    <t>B1500014777</t>
  </si>
  <si>
    <t>B1500014896</t>
  </si>
  <si>
    <t>CONSUMO AGUA POTABLE SOSUA  NOV./21</t>
  </si>
  <si>
    <t>B1500015247</t>
  </si>
  <si>
    <t>CONSUMO AGUA POTABLE PTO. PTA.  DIC./21</t>
  </si>
  <si>
    <t>B1500015151</t>
  </si>
  <si>
    <t>B1500015270</t>
  </si>
  <si>
    <t>CONSUMO AGUA POTABLE SOSUA  DIC../21</t>
  </si>
  <si>
    <t>B1500015612</t>
  </si>
  <si>
    <t>CONSUMO AGUA POTABLE PTO. PTA.  EN./22</t>
  </si>
  <si>
    <t>B1500015516</t>
  </si>
  <si>
    <t>B1500015635</t>
  </si>
  <si>
    <t>CONSUMO AGUA POTABLE SOSUA  EN./22</t>
  </si>
  <si>
    <t>B1500015975</t>
  </si>
  <si>
    <t>CONSUMO AGUA POTABLE PTO. PTA.  FE./22</t>
  </si>
  <si>
    <t>B1500015879</t>
  </si>
  <si>
    <t>B1500015998</t>
  </si>
  <si>
    <t>CONSUMO AGUA POTABLE SOSUA  FE./22</t>
  </si>
  <si>
    <t>B1500016339</t>
  </si>
  <si>
    <t>CORAAPPLATA</t>
  </si>
  <si>
    <t>CONSUMO AGUA POTABLE PTO. PTA.  MR./22</t>
  </si>
  <si>
    <t>B1500016242</t>
  </si>
  <si>
    <t>B1500016362</t>
  </si>
  <si>
    <t>CONSUMO AGUA POTABLE SOSUA  MR./22</t>
  </si>
  <si>
    <t>B1500016606</t>
  </si>
  <si>
    <t>CONSUMO AGUA POTABLE PTO. PTA.  ABR./22</t>
  </si>
  <si>
    <t>B1500016702</t>
  </si>
  <si>
    <t>B1500016725</t>
  </si>
  <si>
    <t>CONSUMO AGUA POTABLE SOSUA  ABR./22</t>
  </si>
  <si>
    <t>B1500017134</t>
  </si>
  <si>
    <t>CONSUMO AGUA POTABLE PTO. PTA.  MAYO/22</t>
  </si>
  <si>
    <t>B1500017038</t>
  </si>
  <si>
    <t>B1500017157</t>
  </si>
  <si>
    <t>CONSUMO AGUA POTABLE SOSUA  MAYO/22</t>
  </si>
  <si>
    <t>B1500005622</t>
  </si>
  <si>
    <t>CORAAMOCA</t>
  </si>
  <si>
    <t>CONSUMO AGUA POTABLE MOCA MY./22</t>
  </si>
  <si>
    <t>B1500005649</t>
  </si>
  <si>
    <t>CONSUMO AGUA POTABLE MOCA JN./22</t>
  </si>
  <si>
    <t>B1500017460</t>
  </si>
  <si>
    <t>CONSUMO AGUA POTABLE PTO. PTA.  JUNIO/22</t>
  </si>
  <si>
    <t>B1500017555</t>
  </si>
  <si>
    <t>B1500017578</t>
  </si>
  <si>
    <t>CONSUMO AGUA POTABLE SOSUA  JUNIO/22</t>
  </si>
  <si>
    <t>B1500005783</t>
  </si>
  <si>
    <t>CONSUMO AGUA POTABLE MOCA JL./22</t>
  </si>
  <si>
    <t>B1500017941</t>
  </si>
  <si>
    <t>CONSUMO AGUA POTABLE PTO. PTA.  JULIO/22</t>
  </si>
  <si>
    <t>B1500017846</t>
  </si>
  <si>
    <t>B1500017964</t>
  </si>
  <si>
    <t>CONSUMO AGUA POTABLE SOSUA  JULIO/22</t>
  </si>
  <si>
    <t>B1500102537</t>
  </si>
  <si>
    <t>CAASD</t>
  </si>
  <si>
    <t>CONSUMO AGUA POTABLE ALMA ROSA  EN./23</t>
  </si>
  <si>
    <t>B1500102845</t>
  </si>
  <si>
    <t>CONSUMO AGUA POTABLE VILLA MELLA EN./23</t>
  </si>
  <si>
    <t>B1500005689</t>
  </si>
  <si>
    <t>CORAABO</t>
  </si>
  <si>
    <t>CONSUMO AGUA POTABLE BOCA CHICA EN./23</t>
  </si>
  <si>
    <t>B1500005803</t>
  </si>
  <si>
    <t>CONSUMO AGUA POTABLE BOCA CHICA FEB./23</t>
  </si>
  <si>
    <t>B1500283797</t>
  </si>
  <si>
    <t>INAPA</t>
  </si>
  <si>
    <t>CONSUMO AGUA POTABLE BARAHONA FB./23</t>
  </si>
  <si>
    <t>B1500283711</t>
  </si>
  <si>
    <t>CONSUMO AGUA POTABLE MAO VALVERDE FB./23</t>
  </si>
  <si>
    <t>B1500005918</t>
  </si>
  <si>
    <t>CONSUMO AGUA POTABLE BOCA CHICA MR./23</t>
  </si>
  <si>
    <t>B1500114093</t>
  </si>
  <si>
    <t>CONSUMO AGUA POTABLE ALMA ROSA  MR./23</t>
  </si>
  <si>
    <t>B1500114401</t>
  </si>
  <si>
    <t>CONSUMO AGUA POTABLE VILLA MELLA MR./23</t>
  </si>
  <si>
    <t>B1500006032</t>
  </si>
  <si>
    <t>CONSUMO AGUA POTABLE BOCA CHICA AB./23</t>
  </si>
  <si>
    <t>B1500114622</t>
  </si>
  <si>
    <t>CONSUMO AGUA POTABLE ALMA ROSA  AB./23</t>
  </si>
  <si>
    <t>B1500114931</t>
  </si>
  <si>
    <t>CONSUMO AGUA POTABLE VILLA MELLA AB./23</t>
  </si>
  <si>
    <t>B1500288654</t>
  </si>
  <si>
    <t>CONSUMO AGUA POTABLE BARAHONA MR./23</t>
  </si>
  <si>
    <t>B1500288669</t>
  </si>
  <si>
    <t>CONSUMO AGUA POTABLE MAO VALVERDE MR./23</t>
  </si>
  <si>
    <t>B1500000077</t>
  </si>
  <si>
    <t>EMPRESAS E INGENIERIA ESPECIALIZADAS EIE, SRL</t>
  </si>
  <si>
    <t>MANTENIMIENTO PREVENTIVO D/L PLANTA ELECT.</t>
  </si>
  <si>
    <t>B1500000078</t>
  </si>
  <si>
    <t>B1500297653</t>
  </si>
  <si>
    <t>CONSUMO AGUA POTABLE BARAHONA AB./23</t>
  </si>
  <si>
    <t>B1500293405</t>
  </si>
  <si>
    <t>CONSUMO AGUA POTABLE MAO VALVERDE AB./23</t>
  </si>
  <si>
    <t>B1500293376</t>
  </si>
  <si>
    <t>CONSUMO AGUA POTABLE SAN CRIST.AB./23</t>
  </si>
  <si>
    <t>B1500006146</t>
  </si>
  <si>
    <t>B1500115338</t>
  </si>
  <si>
    <t>CONSUMO AGUA POTABLE ALMA ROSA  MY./23</t>
  </si>
  <si>
    <t>B1500116758</t>
  </si>
  <si>
    <t>CONSUMO AGUA POTABLE VILLA MELLA MY./23</t>
  </si>
  <si>
    <t>B1500118171</t>
  </si>
  <si>
    <t>CONSUMO AGUA POTABLE STO. DGO. OESTE MY./22</t>
  </si>
  <si>
    <t>B1500118088</t>
  </si>
  <si>
    <t>CONSUMO AGUA POTABLE EDFC. PCPA.L MY./22</t>
  </si>
  <si>
    <t>B1500118767</t>
  </si>
  <si>
    <t>CONSUMO AGUA POTABLE EDFC. PCPAL. JN/22</t>
  </si>
  <si>
    <t>B1500120728</t>
  </si>
  <si>
    <t>B1500119613</t>
  </si>
  <si>
    <t>CONSUMO AGUA POTABLE ALMA ROSA  JN./23</t>
  </si>
  <si>
    <t>B1500119922</t>
  </si>
  <si>
    <t>CONSUMO AGUA POTABLE VILLA MELLA JN./23</t>
  </si>
  <si>
    <t>B1500006260</t>
  </si>
  <si>
    <t>CONSUMO AGUA POTABLE BOCA CHICA JN./23</t>
  </si>
  <si>
    <t>B1500043040</t>
  </si>
  <si>
    <t>ALCALDIA DEL DISTRITO NACIONAL</t>
  </si>
  <si>
    <t>SERVIC. RECOGIDA D/BASURA EDIF. PRINC. JN./23</t>
  </si>
  <si>
    <t>B1500043564</t>
  </si>
  <si>
    <t>SERVIC. RECOGIDA D/BASURA CANODROMO JN./23</t>
  </si>
  <si>
    <t>B1500045390</t>
  </si>
  <si>
    <t>SIGMA PETROLEUM CORP, SAS</t>
  </si>
  <si>
    <t>COMPRA DE COMBUSTIBLES  AL GRANEL</t>
  </si>
  <si>
    <t>B1500045349</t>
  </si>
  <si>
    <t>B1500000226</t>
  </si>
  <si>
    <t>IPEMA, S.R.L.</t>
  </si>
  <si>
    <t>B1500298209</t>
  </si>
  <si>
    <t>CONSUMO AGUA POTABLE MAO VALVERDE MY./23</t>
  </si>
  <si>
    <t>B1500298178</t>
  </si>
  <si>
    <t>CONSUMO AGUA POTABLE SAN CRIST.MY./23</t>
  </si>
  <si>
    <t>B1500000022</t>
  </si>
  <si>
    <t>GREEN PEST CONTROL JW, SRL</t>
  </si>
  <si>
    <t>SERVICIO DE FUMIGACION</t>
  </si>
  <si>
    <t>B1500000015</t>
  </si>
  <si>
    <t>DRASA COMERCIAL, SRL</t>
  </si>
  <si>
    <t xml:space="preserve">COMPRA DE COMESTIBLES VARIOS </t>
  </si>
  <si>
    <t>B1500000314</t>
  </si>
  <si>
    <t>DR.  JOSE PIO SANTANA HERRERA</t>
  </si>
  <si>
    <t>SERVICIOS HONORARIOS PROFECIONALES MY.23</t>
  </si>
  <si>
    <t>B1500000103</t>
  </si>
  <si>
    <t>B1500000199</t>
  </si>
  <si>
    <t>AGAP CORPORTION BENCOSME, SRL</t>
  </si>
  <si>
    <t>COMP. CAMISAS Y PANTALONES P/POLICIAS</t>
  </si>
  <si>
    <t>B1500002710</t>
  </si>
  <si>
    <t>AYUNTA DE MOCA</t>
  </si>
  <si>
    <t>SERVIC. RECOGIDA D/BASURA MOCA EN./23</t>
  </si>
  <si>
    <t>B1500002765</t>
  </si>
  <si>
    <t>SERVIC. RECOGIDA D/BASURA MOCA FB./23</t>
  </si>
  <si>
    <t>B1500002730</t>
  </si>
  <si>
    <t>SERVIC. RECOGIDA D/BASURA MOCA MR./23</t>
  </si>
  <si>
    <t>B1500026657</t>
  </si>
  <si>
    <t>CORAASAN</t>
  </si>
  <si>
    <t>CONSUMO AGUA POTABLE SANTIAGO MY./23</t>
  </si>
  <si>
    <t>B1500000138</t>
  </si>
  <si>
    <t>ATLANTA BIOPHARMA, S.R.L.</t>
  </si>
  <si>
    <t>COMP. DE MATERIALES ODONTOLOGICOS</t>
  </si>
  <si>
    <t>B1500027124</t>
  </si>
  <si>
    <t>CONSUMO AGUA POTABLE SANTIAGO JN./23</t>
  </si>
  <si>
    <t>B1500005048</t>
  </si>
  <si>
    <t>AYUNTAMIENTO SANTIAGO</t>
  </si>
  <si>
    <t>SERVIC. RECOGIDA D/BASURA SANTIAGO JN./23</t>
  </si>
  <si>
    <t>B1500002905</t>
  </si>
  <si>
    <t>SERVIC. RECOGIDA D/BASURA MOCA AB./23</t>
  </si>
  <si>
    <t>B1500002906</t>
  </si>
  <si>
    <t>SERVIC. RECOGIDA D/BASURA MOCA MY./23</t>
  </si>
  <si>
    <t>E450000013659</t>
  </si>
  <si>
    <t>CLARO CODETEL</t>
  </si>
  <si>
    <t>SERVICIO TELEFONICO JUNIO/2023</t>
  </si>
  <si>
    <t>E450000013660</t>
  </si>
  <si>
    <t>E450000013665</t>
  </si>
  <si>
    <t>E450000013917</t>
  </si>
  <si>
    <t>E450000013976</t>
  </si>
  <si>
    <t>E450000014009</t>
  </si>
  <si>
    <t>E450000014052</t>
  </si>
  <si>
    <t>E450000014080</t>
  </si>
  <si>
    <t>E450000014318</t>
  </si>
  <si>
    <t>B1500045432</t>
  </si>
  <si>
    <t>B1500047777</t>
  </si>
  <si>
    <t>B1500000915</t>
  </si>
  <si>
    <t>CENTRE DE FRENOS DAVID, SRL</t>
  </si>
  <si>
    <t>COMP. DE REPUESTOS Y FAROLES P/VEHICULOS</t>
  </si>
  <si>
    <t>B1500000083</t>
  </si>
  <si>
    <t>SUPLIDORA MARA, SRL</t>
  </si>
  <si>
    <t>COMPRA DE COMESTIBLES VARIOS Y OTROS</t>
  </si>
  <si>
    <t>B1500000072</t>
  </si>
  <si>
    <t>OMX MULTISERVICIOS, S.R.L.</t>
  </si>
  <si>
    <t>Lic. Ybelise A. Tejada Diaz</t>
  </si>
  <si>
    <t>Lic. Juan A. Solis Rosario, Gral. ® P. N.</t>
  </si>
  <si>
    <t>Asiento No.  28</t>
  </si>
  <si>
    <t>Alimentos y Productos agroforestales</t>
  </si>
  <si>
    <t>Hilados y vestuarios</t>
  </si>
  <si>
    <t xml:space="preserve">Prod. de Papel, Carton e Impresos </t>
  </si>
  <si>
    <t>Prod. de Cuero, caucho y plastico</t>
  </si>
  <si>
    <t>Combustible, Lubricantes, Prod. Quimico y conexos</t>
  </si>
  <si>
    <t>Materiales y Suministro varios</t>
  </si>
  <si>
    <t>1.1.09.01.01.01.02</t>
  </si>
  <si>
    <t>Asiento No. 29</t>
  </si>
  <si>
    <t>Asiento No. 31</t>
  </si>
  <si>
    <t>Asiento No. 30</t>
  </si>
  <si>
    <t>Asiento No.  32</t>
  </si>
  <si>
    <t>Asiento No. 7</t>
  </si>
  <si>
    <t>2.1.01.01.03.01.01</t>
  </si>
  <si>
    <t>Cuentas por Deuda Administrativa por Pagar</t>
  </si>
  <si>
    <t>Asiento No. 8</t>
  </si>
  <si>
    <t>Concepto de Asiento: Para reconocer la Deuda Adm. 2.2.1.7.01 Disminucion de Ctas./Pagar Institucion de Corto Plazo Deud. Adm. Por Contratacion de Servicios agua Potable uso DIGESETT, Sto. Dgo., Santiago y Boca Chica, S/Fs  B1500102537-2845-5689-5803-5918-4093-4401-6032-4622-4931-6146-5338-6758-8088-8171-8767-0728-9922-6260-6657-7124. Corporacion de Acueducto y Alcantarillado.</t>
  </si>
  <si>
    <t>Asiento No. 9</t>
  </si>
  <si>
    <t>Concepto de Asiento: Para reconocer la Deuda Adm. 2.2.1.7.01 Disminucion de Ctas./Pagar Institucion de Corto Plazo Deud. Adm. Por Contratacion de Servicios agua Potable uso DIGESETT, San Cristobal, Barahona y Mao V.  S/Fs  B1500283711-3797-8654-8669-7653-93405-93376-98178-98209.  Instituto Nacional de Agua Potable.</t>
  </si>
  <si>
    <t>Asiento No. 10</t>
  </si>
  <si>
    <t xml:space="preserve">Concepto de Asiento: Para reconocer la Deuda Adm. 2.2.1.8.01 Disminucion de Ctas./Pagar Institucion de Corto Plazo Deud. Adm. Por Contratacion de Servicios Residuos Solidos uso DIGESETT, Alcaldias. Dist. Nac., Moca y Santiago S/Fs  B15000043040-564-02710-730-765-5048-2905-2906. </t>
  </si>
  <si>
    <t>Asiento No.11</t>
  </si>
  <si>
    <t xml:space="preserve">Para reconocer la Deuda Adm. 2.2.1.3.01 Disminucion de Ctas./Pagar Institucion de Corto Plazo Deuda Adm. Por Contratacion de Servicios Telefonico DIGESETT S/F. Nos. E450000013659-660-665-917-976-14009-052-080-318. Claro Codetel. </t>
  </si>
  <si>
    <t>Asiento No. 12</t>
  </si>
  <si>
    <t xml:space="preserve">Para reconocer la Deuda Adm. 2.2.7.2.01 Disminucion de Ctas./Pagar Institucion de Corto Plazo Deud. Adm. Por Contratacion de Servicios  Mantenimiento de Equipos DIGESETT S/F. No. B1500000077-78.  Empresas E Ing. Especializadas EIE, S.R.L. </t>
  </si>
  <si>
    <t>Asiento No. 13</t>
  </si>
  <si>
    <t xml:space="preserve">Para reconocer la Deuda Adm. 2.3.7.1-01 Disminucion de Ctas./Pagar Institucion de Corto Plazo Deud. Adm. Por Contratacion de Bienes Servicios, Combustibles DIGESETT S/F. Nos. B1500045349-390-432-47777.  Sigma Petroleum Corp, S.R.L. </t>
  </si>
  <si>
    <t xml:space="preserve">           Lic. Ybelise A. Tejada </t>
  </si>
  <si>
    <t xml:space="preserve">                 Preparado por</t>
  </si>
  <si>
    <t xml:space="preserve">                 Enc. Contabilidad</t>
  </si>
  <si>
    <t xml:space="preserve">                Puesto que ocupa</t>
  </si>
  <si>
    <t xml:space="preserve">                       30/6/2023</t>
  </si>
  <si>
    <t xml:space="preserve">                 Fecha de revisión</t>
  </si>
  <si>
    <t>Asiento No.  14</t>
  </si>
  <si>
    <t xml:space="preserve">Para reconocer la Deuda Adm. 2.3.2.3-01 Disminucion de Ctas./Pagar Institucion de Corto Plazo Deud. Adm. Por Contratacion de Bienes Servicios, Prendas y Accesorios de Vestir DIGESETT S/F. Nos. B1500000226.  Ipema , S.R.L. </t>
  </si>
  <si>
    <t xml:space="preserve">                               Lic Juan A. Solis Rosario Gral. ® P:N:</t>
  </si>
  <si>
    <t xml:space="preserve">                               Autorizado por</t>
  </si>
  <si>
    <t xml:space="preserve">                               Director Admvo. y financiero</t>
  </si>
  <si>
    <t xml:space="preserve">                              Puesto que ocupa</t>
  </si>
  <si>
    <t xml:space="preserve">                                 Fecha de autorización</t>
  </si>
  <si>
    <t>Asiento No. 15</t>
  </si>
  <si>
    <t xml:space="preserve">Para reconocer la Deuda Adm. 2.2.7.2.01 Disminucion de Ctas./Pagar Institucion de Corto Plazo Deud. Adm. Por Contratacion de Bienes y Servicios,  Fumigacion DIGESETT S/F. No. B1500000022 Green Pest Control JW,  S.R.L. </t>
  </si>
  <si>
    <t xml:space="preserve">                                 Autorizado por</t>
  </si>
  <si>
    <t>Asiento No. 16</t>
  </si>
  <si>
    <t xml:space="preserve">Para reconocer la Deuda Adm. 2.2.8.7.01 Disminucion de Ctas./Pagar Institucion de Corto Plazo Deud. Adm. Por Contratacion de Bienes y Servicios,  Honorarios Profesionales DIGESETT S/F. No. B1500000314 Dr. Jose P. Santana H.,  S.R.L. </t>
  </si>
  <si>
    <t xml:space="preserve">                        Autorizado por</t>
  </si>
  <si>
    <t xml:space="preserve">       Puesto que ocupa</t>
  </si>
  <si>
    <t xml:space="preserve">   Puesto que ocupa</t>
  </si>
  <si>
    <t xml:space="preserve">                                Puesto que ocupa</t>
  </si>
  <si>
    <t>Asiento No. 17</t>
  </si>
  <si>
    <t xml:space="preserve">Para reconocer la Deuda Adm. 2.3.9.6-01 Disminucion de Ctas./Pagar Institucion de Corto Plazo Deud. Adm. Por Contratacion de Bienes Servicios, Materiales Electricos DIGESETT S/F. Nos. B1500000103.  Comercializadora Ruje, S.R.L. </t>
  </si>
  <si>
    <t>Asiento No. 18</t>
  </si>
  <si>
    <t xml:space="preserve">Para reconocer la Deuda Adm. 2.3.2.3-01 Disminucion de Ctas./Pagar Institucion de Corto Plazo Deud. Adm. Por Contratacion de Bienes Servicios, Prendas y Accesorios de Vestir DIGESETT S/F. Nos. B1500000199.  Agap Corporation Bencosme, S.R.L. </t>
  </si>
  <si>
    <t xml:space="preserve">                                 Lic Juan a. Solis Rosario Gral. ® P:N:</t>
  </si>
  <si>
    <t xml:space="preserve">        </t>
  </si>
  <si>
    <t xml:space="preserve">                   Preparado por</t>
  </si>
  <si>
    <t xml:space="preserve">       Revisado por</t>
  </si>
  <si>
    <t xml:space="preserve">                 Tesorera</t>
  </si>
  <si>
    <t xml:space="preserve">                                   Director Admvo. y financiero</t>
  </si>
  <si>
    <t xml:space="preserve">                     Puesto que ocupa</t>
  </si>
  <si>
    <t xml:space="preserve">  Puesto que ocupa</t>
  </si>
  <si>
    <t xml:space="preserve">            Puesto que ocupa</t>
  </si>
  <si>
    <t xml:space="preserve">                            30/6/2023</t>
  </si>
  <si>
    <t xml:space="preserve">   </t>
  </si>
  <si>
    <t xml:space="preserve">     Fecha de preparación</t>
  </si>
  <si>
    <t xml:space="preserve">   Fecha de revisión</t>
  </si>
  <si>
    <t>Asiento No. 19</t>
  </si>
  <si>
    <t xml:space="preserve">Para reconocer la Deuda Adm. 2.3.9.6-01 - 2.3.9.8-01 Disminucion de Ctas./Pagar Institucion, Corto Plazo Deud. Adm. Por Contratacion de Bienes y Servicios, Repuestos y Materiales Electricos p/Vehiculos DIGESETT S/F. Nos. B1500000915.   Centro Frenos David, S.R.L. </t>
  </si>
  <si>
    <t xml:space="preserve">                               Lic Juan a. Solis Rosario Gral. ® P:N:</t>
  </si>
  <si>
    <t xml:space="preserve">                    </t>
  </si>
  <si>
    <t xml:space="preserve">                                      Director Admvo. y financiero</t>
  </si>
  <si>
    <t xml:space="preserve">                                    Puesto que ocupa</t>
  </si>
  <si>
    <t xml:space="preserve">                                           Fecha de autorización</t>
  </si>
  <si>
    <t>Asiento No. 20</t>
  </si>
  <si>
    <t xml:space="preserve">Para reconocer la Deuda Adm. 2.3.1.1-01 - 2.3.3.2-01 Disminucion de Ctas./Pagar Institucion, Corto Plazo Deud. Adm. Por Contratacion de Bienes y Servicios, Alimentos y Desechables DIGESETT S/F. Nos. B1500000083.   Suplidora Mara, S.R.L. </t>
  </si>
  <si>
    <t>Asiento No. 21</t>
  </si>
  <si>
    <t xml:space="preserve">Para reconocer la Deuda Adm. 2.3.9.1.01 Disminucion de Ctas./Pagar Institucion, Corto Plazo Deud. Adm. Por Contratacion de Bienes y Servicios, Alimentos y Desechables DIGESETT S/F. Nos. B1500000072.   Omx Multiservicios, S.R.L. </t>
  </si>
  <si>
    <t>Asiento No. 22</t>
  </si>
  <si>
    <t>Para reconocer la desafectacion del pago de las facturas Nos. 5981-6832-7623-8514-9133-9163 año 2022  (Devengado y Pagado 2023) según Dev. Nos. 10-11-12-13 y 14 d/f En./2023, pagado mediante Libs. 28-29-30-31 y 32 d/f  01/02/2023. Seguros BanReservas.</t>
  </si>
  <si>
    <t>Lic. Sevilla A. Cipion M.</t>
  </si>
  <si>
    <t>Lic. Ybelise Tejada Diaz</t>
  </si>
  <si>
    <t>Director Admvo. Y Financiero</t>
  </si>
  <si>
    <t>5.1.02.01-07</t>
  </si>
  <si>
    <t xml:space="preserve">Agua Potable </t>
  </si>
  <si>
    <t>Asiento No. 23</t>
  </si>
  <si>
    <t>Para reconocer la desafectacion del pago de las facturas Nos. 259511 y 259595 año 2022  (Devengado y Pagado 2022) según Dev. No. 2344 d/f  Nov./2022, pagado mediante Lib. 2563 d/f  14/12/2022.   INAPA</t>
  </si>
  <si>
    <t>Ybelise A. Tejada Diaz</t>
  </si>
  <si>
    <t>Lic. Juan A. Solis Rosario Gral. ® P.N.</t>
  </si>
  <si>
    <t>Cargo que ocupa</t>
  </si>
  <si>
    <t>5.1.03.03.02</t>
  </si>
  <si>
    <t>Productos Papel y Carton</t>
  </si>
  <si>
    <t>Asiento No. 24</t>
  </si>
  <si>
    <t>Para reconocer la desafectacion del pago de la factura No. B1500000147 año 2022  (Devengado y Pagado 2022) según Dev. No. 2614 d/f Dic./2022, pagado mediante Lib. 2641 d/f  24/11/2022.  Iversiones Cabrisa, s.r.l.</t>
  </si>
  <si>
    <t>5.1.01.04.01</t>
  </si>
  <si>
    <t>Prestaciones Economicas por Desvinculacion</t>
  </si>
  <si>
    <t>5.1.01.01.05</t>
  </si>
  <si>
    <t>Vacaciones</t>
  </si>
  <si>
    <t>Asiento No.  25</t>
  </si>
  <si>
    <t>Para reconocer la desafectacion del pago de Documentos Nos. 2930-3693 y 6170  (Devengado y Pagado 2023) según Dev. Nos. 163-198 y 309 d/f  Feb. /2022, pagado mediante Libs. 164-199 y 310 d/f  20/02/2023.</t>
  </si>
  <si>
    <t>Lic. Juan A. Solis Rosario Gral. ® P. N.</t>
  </si>
  <si>
    <t>5.1.03.08.01</t>
  </si>
  <si>
    <t xml:space="preserve">Combustibles </t>
  </si>
  <si>
    <t>Asiento No. 26</t>
  </si>
  <si>
    <t>Para reconocer la desafectacion del pago de las facturas Nos. B1500039174 y 39214 año 2022  (Devengado y Pagado 2022) según Dev. No. 2292 d/f  Nov./2022, pagado mediante Lib. 2293 d/f  19/11/2022. Sigma Petroleum Corp, S.R.L.</t>
  </si>
  <si>
    <t>Concepto del asiento: Para reconocer el Consumo del periodo entre el   hasta el 1ero de Enero y el 30 de junio-2023  del seguro de vehs. de la poliza no.2-2-502-0000112 por valor de RD$9,319,509.17  , NCF no. 31963 d.f. 16/12/2022</t>
  </si>
  <si>
    <t>Concepto del asiento: Para reconocer el Consumo del periodo entre el 1ero enero 2023 hasta el 30/06/2023 del seguro de vehs. de poliza no.2-2-502-0000111 por valor de RD$2,049,522.79 al , NCF no. 39133 d.f. 12/12/22</t>
  </si>
  <si>
    <t xml:space="preserve">Concepto del asiento: Para reconocer el Consumo del periodo entre el1ero enero 2023  hasta el 30/06/2023 del seguro de vehs. de la poliza no.2-2-502-0179070 por valor de RD$10,751,962.79 del 31/10/23 al 31/10/23 , NCF no. 36832 d.f. 30/08/22. </t>
  </si>
  <si>
    <t>Concepto del asiento: Para reconocer el Consumo del periodo entre el 1ero de enero 2023  hasta  el 30/06/2023 del seguro de vehs. de la poliza no.2-2-501-0228591 por valor de RD$ 1,107,814.98 , NCF no. 38514 d.f. 16/11/22.</t>
  </si>
  <si>
    <t>DIRECCION GENERAL DE SEGURIDAD Y TRANSITO DE TRANSPORTE TERRESTRE</t>
  </si>
  <si>
    <t xml:space="preserve"> INVENTARIO MATERIALES DE LIMPIEZA</t>
  </si>
  <si>
    <t>DESDE EL 1 DE ABRIL AL 30 DE JUNIO 2023</t>
  </si>
  <si>
    <t xml:space="preserve">No. </t>
  </si>
  <si>
    <t>FECHA DE ADQUISICION /  REGISTRO</t>
  </si>
  <si>
    <t>FECHA DE  REGISTRO</t>
  </si>
  <si>
    <t>CODIGO INST.</t>
  </si>
  <si>
    <t>DESCRIPCION</t>
  </si>
  <si>
    <t>CANTIDAD</t>
  </si>
  <si>
    <t>PRECIO UD</t>
  </si>
  <si>
    <t>TOTAL CANT.</t>
  </si>
  <si>
    <t>01023</t>
  </si>
  <si>
    <t>AMBIENTADOR EN SPRAY</t>
  </si>
  <si>
    <t>U/D</t>
  </si>
  <si>
    <t>01003</t>
  </si>
  <si>
    <t>DETERGENTE EN POLVO</t>
  </si>
  <si>
    <t>SACO</t>
  </si>
  <si>
    <t>01034</t>
  </si>
  <si>
    <t>BRILLO VERDE</t>
  </si>
  <si>
    <t>PAQT.</t>
  </si>
  <si>
    <t>BRILLO VERDE 10/1</t>
  </si>
  <si>
    <t>01004</t>
  </si>
  <si>
    <t>CEPILLO DE PARED</t>
  </si>
  <si>
    <t>01005</t>
  </si>
  <si>
    <t>CUBETAS PLASTICAS</t>
  </si>
  <si>
    <t>01024</t>
  </si>
  <si>
    <t>CLORO</t>
  </si>
  <si>
    <t>GLS</t>
  </si>
  <si>
    <t xml:space="preserve">CLORO </t>
  </si>
  <si>
    <t>01030</t>
  </si>
  <si>
    <t>DESGRASANTE</t>
  </si>
  <si>
    <t>GAL</t>
  </si>
  <si>
    <t>01027</t>
  </si>
  <si>
    <t>DESINFECTANTE LIQUIDO</t>
  </si>
  <si>
    <t>01016</t>
  </si>
  <si>
    <t>DESINFECTANTE EN SPRAY</t>
  </si>
  <si>
    <t>01033</t>
  </si>
  <si>
    <t>ESCOBILLAS DE INODORO</t>
  </si>
  <si>
    <t>01025</t>
  </si>
  <si>
    <t>ESCOBA PLASTICA CON PALO DE MD.</t>
  </si>
  <si>
    <t>01010</t>
  </si>
  <si>
    <t>FUNDAS NEGRAS 55 GL</t>
  </si>
  <si>
    <t>01032</t>
  </si>
  <si>
    <t>GUANTES DE LIMPIEZA</t>
  </si>
  <si>
    <t>PAR</t>
  </si>
  <si>
    <t>01026</t>
  </si>
  <si>
    <t>JABON LIQUIDO</t>
  </si>
  <si>
    <t xml:space="preserve">JABON LIQUIDO </t>
  </si>
  <si>
    <t>01031</t>
  </si>
  <si>
    <t>LANILLA</t>
  </si>
  <si>
    <t>YD</t>
  </si>
  <si>
    <t xml:space="preserve">LANILLA DE ALGODÓN </t>
  </si>
  <si>
    <t>LIMPIADOR DE CERAMICA</t>
  </si>
  <si>
    <t>01028</t>
  </si>
  <si>
    <t>PAPEL TOALLA 6/1</t>
  </si>
  <si>
    <t>PAPEL TOALLA JUMBO 6/1</t>
  </si>
  <si>
    <t>01029</t>
  </si>
  <si>
    <t>PAPEL HIGIENICO 6/1</t>
  </si>
  <si>
    <t>01017</t>
  </si>
  <si>
    <t xml:space="preserve">RECOGEDOR DE BASURA </t>
  </si>
  <si>
    <t>01040</t>
  </si>
  <si>
    <t xml:space="preserve">SUAPER </t>
  </si>
  <si>
    <t>01020</t>
  </si>
  <si>
    <t>VASOS No. 7</t>
  </si>
  <si>
    <t>01021</t>
  </si>
  <si>
    <t>ZAFACON DE BANO</t>
  </si>
  <si>
    <t>ZAFACON DE OFICINA</t>
  </si>
  <si>
    <t>TOTAL FINAL $</t>
  </si>
  <si>
    <t>_____________________________</t>
  </si>
  <si>
    <t xml:space="preserve">Lic. JENNIFFER DE LOS SANTOS BONILLA </t>
  </si>
  <si>
    <t>1er., Teniente, P.N.</t>
  </si>
  <si>
    <t>Enc. Division de Almacen y Suministro, DIGESETT.</t>
  </si>
  <si>
    <t xml:space="preserve">                                                          </t>
  </si>
  <si>
    <t xml:space="preserve"> INVENTARIO MATERIALES DE OFICINA</t>
  </si>
  <si>
    <t>FECHA ADQUISICION /  REGISTRO</t>
  </si>
  <si>
    <t>PRECIOS UNIT.</t>
  </si>
  <si>
    <t>02092</t>
  </si>
  <si>
    <t xml:space="preserve">ARCHIVO ACORDEON 8 1/2 X 11 </t>
  </si>
  <si>
    <t>ARCHIVO ACORDEON 8 1/2 X 14</t>
  </si>
  <si>
    <t>02106</t>
  </si>
  <si>
    <t xml:space="preserve">ARGOLLAS </t>
  </si>
  <si>
    <t>02093</t>
  </si>
  <si>
    <t>BANDEJA DE ESCRITORIO</t>
  </si>
  <si>
    <t>02094</t>
  </si>
  <si>
    <t>BINDER NO. 10 COLOR VERDE</t>
  </si>
  <si>
    <t>02003</t>
  </si>
  <si>
    <t>BOLIGRAFOS AZUL</t>
  </si>
  <si>
    <t>02108</t>
  </si>
  <si>
    <t>BOLIGRAFOS EN GEL</t>
  </si>
  <si>
    <t>02109</t>
  </si>
  <si>
    <t xml:space="preserve">BORRAS </t>
  </si>
  <si>
    <t>CAJA</t>
  </si>
  <si>
    <t>02163</t>
  </si>
  <si>
    <t>CERA PARA CONTAR</t>
  </si>
  <si>
    <t>02096</t>
  </si>
  <si>
    <t>CINTA ADHESIVA</t>
  </si>
  <si>
    <t xml:space="preserve">CINTA DE EMPAQUE </t>
  </si>
  <si>
    <t>02118</t>
  </si>
  <si>
    <t xml:space="preserve">CHINCHETAS </t>
  </si>
  <si>
    <t>CAJAS</t>
  </si>
  <si>
    <t>02119</t>
  </si>
  <si>
    <t>CLIP NO.1</t>
  </si>
  <si>
    <t>02028</t>
  </si>
  <si>
    <t xml:space="preserve">CLIPS PEQUEÑOS </t>
  </si>
  <si>
    <t>02029</t>
  </si>
  <si>
    <t>CLIPS GRANDES</t>
  </si>
  <si>
    <t>02120</t>
  </si>
  <si>
    <t>CLIP BILLETERO NO.1</t>
  </si>
  <si>
    <t>02031</t>
  </si>
  <si>
    <t>CLIPS BILLETEROS GRAND.</t>
  </si>
  <si>
    <t>02121</t>
  </si>
  <si>
    <t>CLIP BILLETERO NO.2</t>
  </si>
  <si>
    <t>02033</t>
  </si>
  <si>
    <t xml:space="preserve">DISPENSADOR DE CINTAS </t>
  </si>
  <si>
    <t>02037</t>
  </si>
  <si>
    <t>FOLDER PENTA FLEX 8 1/2 X 14 1/25</t>
  </si>
  <si>
    <t>02124</t>
  </si>
  <si>
    <t>FOLDERS MANILA 8 1/2 X 11   1/100</t>
  </si>
  <si>
    <t>02125</t>
  </si>
  <si>
    <t>FOLDERS MANILA 8 1/2 X 14   1/100</t>
  </si>
  <si>
    <t>02122</t>
  </si>
  <si>
    <t>FOLDERS PARTITION DE 6 DIV. AZUL 1/16</t>
  </si>
  <si>
    <t>FOLDERS PARTITION DE 6 DIV. ROJO 1/17</t>
  </si>
  <si>
    <t>02039</t>
  </si>
  <si>
    <t>GANCHO DE CARPETA MACHO Y HEMBRA</t>
  </si>
  <si>
    <t>02042</t>
  </si>
  <si>
    <t>GRAPA 0.25</t>
  </si>
  <si>
    <t>02098</t>
  </si>
  <si>
    <t>GRAPADORA GRANDE</t>
  </si>
  <si>
    <t xml:space="preserve">GRAPAS GRANDES </t>
  </si>
  <si>
    <t>02002</t>
  </si>
  <si>
    <t>GOMAS ELASTICAS</t>
  </si>
  <si>
    <t>02044</t>
  </si>
  <si>
    <t>LAPIZ</t>
  </si>
  <si>
    <t>02160</t>
  </si>
  <si>
    <t>LABEL ADHESIVO PARA FOLDER 10/1</t>
  </si>
  <si>
    <t>02126</t>
  </si>
  <si>
    <t>LIBRETAS DE APUNTES T/AGENDA</t>
  </si>
  <si>
    <t>02045</t>
  </si>
  <si>
    <t>LIBRETAS RAYADAS 8 1/2 X 11</t>
  </si>
  <si>
    <t>02046</t>
  </si>
  <si>
    <t>LIBRETA RAYADA 5*8</t>
  </si>
  <si>
    <t>02129</t>
  </si>
  <si>
    <t xml:space="preserve">MARCADORES </t>
  </si>
  <si>
    <t>02049</t>
  </si>
  <si>
    <t>PAPEL PLOTERS 24 x 150´´</t>
  </si>
  <si>
    <t>PAPEL PLOTERS 36 x 150´´</t>
  </si>
  <si>
    <t>PAPEL PLOTERS 11X17</t>
  </si>
  <si>
    <t>RESMA</t>
  </si>
  <si>
    <t>02052</t>
  </si>
  <si>
    <t>PAPEL BOND 8 1/2 X 11 BLANCO</t>
  </si>
  <si>
    <t>02053</t>
  </si>
  <si>
    <t>PAPEL BOND 8 1/2 X 14 BLANCO</t>
  </si>
  <si>
    <t>02130</t>
  </si>
  <si>
    <t>PERFORADORA DE DOS HOYOS</t>
  </si>
  <si>
    <t>02131</t>
  </si>
  <si>
    <t>PERFORADORA DE TRES HOYOS</t>
  </si>
  <si>
    <t>02100</t>
  </si>
  <si>
    <t xml:space="preserve">PORTA CLIP </t>
  </si>
  <si>
    <t>02056</t>
  </si>
  <si>
    <t>PORTA LAPIZ</t>
  </si>
  <si>
    <t>02057</t>
  </si>
  <si>
    <t>POSTIT GRANDE 3X5</t>
  </si>
  <si>
    <t>02058</t>
  </si>
  <si>
    <t>POSTIT MEDIANO 3X3</t>
  </si>
  <si>
    <t>02059</t>
  </si>
  <si>
    <t>RESALTADORES V/COLORES</t>
  </si>
  <si>
    <t>02060</t>
  </si>
  <si>
    <t>REGLA 12"</t>
  </si>
  <si>
    <t>02054</t>
  </si>
  <si>
    <t>ROLLO DE PAPEL SUMADORA</t>
  </si>
  <si>
    <t>02061</t>
  </si>
  <si>
    <t>SACAPUNTAS</t>
  </si>
  <si>
    <t>02134</t>
  </si>
  <si>
    <t>SOBRES TIMBRADO NO. 10</t>
  </si>
  <si>
    <t>02135</t>
  </si>
  <si>
    <t>TABLA DE CHEQUEO</t>
  </si>
  <si>
    <t>02066</t>
  </si>
  <si>
    <t xml:space="preserve">TALONARIOS SALIDA  DE ALMACEN </t>
  </si>
  <si>
    <t xml:space="preserve"> 27/12/2019</t>
  </si>
  <si>
    <t>02067</t>
  </si>
  <si>
    <t>TALONARIOS DE PEDIDO DE ALMACEN</t>
  </si>
  <si>
    <t>02102</t>
  </si>
  <si>
    <t xml:space="preserve">TINTA PARA  SELLOS </t>
  </si>
  <si>
    <t>02068</t>
  </si>
  <si>
    <t>TIJERAS</t>
  </si>
  <si>
    <t>02009</t>
  </si>
  <si>
    <t>CARTUCHO CYAN(4836A)</t>
  </si>
  <si>
    <t>02010</t>
  </si>
  <si>
    <t>CARTUCHO MARGETA(4837A)</t>
  </si>
  <si>
    <t>02011</t>
  </si>
  <si>
    <t>CARTUCHO YELLOW(4838A)</t>
  </si>
  <si>
    <t>02136</t>
  </si>
  <si>
    <t xml:space="preserve">TONER HP CE285A </t>
  </si>
  <si>
    <t>02137</t>
  </si>
  <si>
    <t xml:space="preserve">TONER HP CF217A </t>
  </si>
  <si>
    <t>02138</t>
  </si>
  <si>
    <t xml:space="preserve">TONER HP CF283A </t>
  </si>
  <si>
    <t>02140</t>
  </si>
  <si>
    <t xml:space="preserve">TONER HP CB2435A </t>
  </si>
  <si>
    <t>02139</t>
  </si>
  <si>
    <t>TONER HP 278</t>
  </si>
  <si>
    <t>02141</t>
  </si>
  <si>
    <t xml:space="preserve">TONER HP CF280A </t>
  </si>
  <si>
    <t>02142</t>
  </si>
  <si>
    <t xml:space="preserve">TINTA EPSON T544 BLACK  </t>
  </si>
  <si>
    <t>02143</t>
  </si>
  <si>
    <t xml:space="preserve">TINTA EPSON T544 CYAN  </t>
  </si>
  <si>
    <t>02144</t>
  </si>
  <si>
    <t xml:space="preserve">TINTA EPSON T544 YELLOW </t>
  </si>
  <si>
    <t>02145</t>
  </si>
  <si>
    <t>TINTA EPSON T544 MAGENTA</t>
  </si>
  <si>
    <t>02146</t>
  </si>
  <si>
    <t xml:space="preserve">TINTA EPSON T664 BLACK </t>
  </si>
  <si>
    <t>02147</t>
  </si>
  <si>
    <t>TINTA EPSON T664 CYAN</t>
  </si>
  <si>
    <t>02148</t>
  </si>
  <si>
    <t>TINTA EPSON T664  YELLOW</t>
  </si>
  <si>
    <t>02149</t>
  </si>
  <si>
    <t>TINTA EPSON T664  MAGENTA</t>
  </si>
  <si>
    <t>02154</t>
  </si>
  <si>
    <t>TINTA 51 BLACK</t>
  </si>
  <si>
    <t>02155</t>
  </si>
  <si>
    <t>TINTA 51 CYAN</t>
  </si>
  <si>
    <t>02156</t>
  </si>
  <si>
    <t>TINTA 52 MAGENTA</t>
  </si>
  <si>
    <t>02157</t>
  </si>
  <si>
    <t>TINTA 52 YELLOW</t>
  </si>
  <si>
    <t xml:space="preserve">                                                    </t>
  </si>
  <si>
    <t xml:space="preserve"> INVENTARIO PRENDAS DE VESTIR </t>
  </si>
  <si>
    <t>No.</t>
  </si>
  <si>
    <t>FECHA DE ADQUISICION Y REGISTRO</t>
  </si>
  <si>
    <t>PRECIO UNITARIO</t>
  </si>
  <si>
    <t>03038</t>
  </si>
  <si>
    <t>KIT DE BENGALAS REFLECTIVAS</t>
  </si>
  <si>
    <t>03005</t>
  </si>
  <si>
    <t>BANDERAS INSTITUCIONALES 4 X 6 (GRANDE)</t>
  </si>
  <si>
    <t>03004</t>
  </si>
  <si>
    <t>BANDERAS NACIONAL 4 X 6 (GRANDE)</t>
  </si>
  <si>
    <t>03008</t>
  </si>
  <si>
    <t>BOTAS TIPO POLICIAL O MILITAR</t>
  </si>
  <si>
    <t>BOTAS TIPO MOTORIZADAS ALTAS</t>
  </si>
  <si>
    <t>03009</t>
  </si>
  <si>
    <t>CAMISAS MANGA CORTA</t>
  </si>
  <si>
    <t>03010</t>
  </si>
  <si>
    <t xml:space="preserve">CAMISAS MANGAS LARGAS </t>
  </si>
  <si>
    <t>03040</t>
  </si>
  <si>
    <t>CAMISETAS COLOR BLANCO</t>
  </si>
  <si>
    <t>03011</t>
  </si>
  <si>
    <t>CAPA DE LLUVIA, AMARILLA FLURORECENTES</t>
  </si>
  <si>
    <t>03035</t>
  </si>
  <si>
    <t>CINTURONES CON SUS ACCESORIAS</t>
  </si>
  <si>
    <t>03015</t>
  </si>
  <si>
    <t>CORREAS NYLON NEGRA SIN HEBILLA</t>
  </si>
  <si>
    <t>03014</t>
  </si>
  <si>
    <t>CORREAS NYLON NEGRA CON HEBILLA</t>
  </si>
  <si>
    <t>03016</t>
  </si>
  <si>
    <t>CORBATAS NEGRA</t>
  </si>
  <si>
    <t>03036</t>
  </si>
  <si>
    <t>CONOS CON LOGO DIGESETT</t>
  </si>
  <si>
    <t>03019</t>
  </si>
  <si>
    <t xml:space="preserve">CHALECOS REFLECTIVO </t>
  </si>
  <si>
    <t>03037</t>
  </si>
  <si>
    <t xml:space="preserve">CHALECOS MULTIUSOS </t>
  </si>
  <si>
    <t>03020</t>
  </si>
  <si>
    <t xml:space="preserve">CHAMACOS GRIS CON SU GORRAS </t>
  </si>
  <si>
    <t>03022</t>
  </si>
  <si>
    <t>GORRAS VERDES DIGESETT</t>
  </si>
  <si>
    <t>03045</t>
  </si>
  <si>
    <t>GUANTES REFLECTIVOS</t>
  </si>
  <si>
    <t>03026</t>
  </si>
  <si>
    <t>OVEROL DIGESETT PARA GRUEROS</t>
  </si>
  <si>
    <t>03027</t>
  </si>
  <si>
    <t xml:space="preserve">PANTALONES VERDE OLIVO CON FRANJAS REFLECTIVAS </t>
  </si>
  <si>
    <t>03039</t>
  </si>
  <si>
    <t>PITO CON PORTA PITO Y CADENA PARA PITO</t>
  </si>
  <si>
    <t>03032</t>
  </si>
  <si>
    <t xml:space="preserve">PORTA CARPETAS PARA TALONARIOS </t>
  </si>
  <si>
    <t>03048</t>
  </si>
  <si>
    <t xml:space="preserve">SOGA DE NYLON 10MM, VARIOS COLORES </t>
  </si>
  <si>
    <t>ROLLO</t>
  </si>
  <si>
    <t>03002</t>
  </si>
  <si>
    <t>ALMOHADAS RELLENA CON GOMA ESPUMA</t>
  </si>
  <si>
    <t>03044</t>
  </si>
  <si>
    <t>FRAZADA DE LANA TIPO MILITAR</t>
  </si>
  <si>
    <t>03018</t>
  </si>
  <si>
    <t>JUEGO DE CUBRE COLCHON Y FORRO DE ALMOHADAS</t>
  </si>
  <si>
    <t xml:space="preserve"> INVENTARIO DE PRODUCTOS DE SALUD  </t>
  </si>
  <si>
    <t xml:space="preserve">ALCOHOL ISOPROPILICO </t>
  </si>
  <si>
    <t>GEL ANTIBACTERIAL</t>
  </si>
  <si>
    <t>Observaciones NO APLICA PARA ESTA INSTITUCION, NO MANEJAMOS  CREDITO IMPOSITIVO</t>
  </si>
  <si>
    <t>Observaciones NO APLICA PARA ESTA ENTIDAD, NO TENEMOS ESE TIPO DE CUENTA POR COBRAR</t>
  </si>
  <si>
    <t>14</t>
  </si>
  <si>
    <t>13</t>
  </si>
  <si>
    <t>11 y 12</t>
  </si>
  <si>
    <t>Sgto. Lcda. Cristina Avelino Navarro, P.N</t>
  </si>
  <si>
    <t>5.1.03.01.01</t>
  </si>
  <si>
    <t>Alimentos y Bebidas para humano y animales consumidos</t>
  </si>
  <si>
    <t>5.1.03.02.01</t>
  </si>
  <si>
    <t xml:space="preserve">Hilados y Telas consumidos </t>
  </si>
  <si>
    <t>5.1.03.02.02</t>
  </si>
  <si>
    <t>Acabados textiles consumidos</t>
  </si>
  <si>
    <t>5.1.03.02.03</t>
  </si>
  <si>
    <t>5.1.03.03.01</t>
  </si>
  <si>
    <t>Papel de escritorio consumidos</t>
  </si>
  <si>
    <t>Productos de Papel y Carton consumidos</t>
  </si>
  <si>
    <t>2.3.3.4.01</t>
  </si>
  <si>
    <t>5.1.03.03.04</t>
  </si>
  <si>
    <t>Libros, Revistas y Periodicos consumidos</t>
  </si>
  <si>
    <t>5.1.03..06.03</t>
  </si>
  <si>
    <t>Llantas y Neumaticos</t>
  </si>
  <si>
    <t>5.1.03.05.04</t>
  </si>
  <si>
    <t>2.3.7.1.01,              2.3.7.1.02,                2.3.7.1.04</t>
  </si>
  <si>
    <t>Combustible consumidos</t>
  </si>
  <si>
    <t>2.3.7.2.03</t>
  </si>
  <si>
    <t>5.1.03.05.01</t>
  </si>
  <si>
    <t>Utiles menores Medicos-quirurgicas consumidos</t>
  </si>
  <si>
    <t>5.1.03.10.01</t>
  </si>
  <si>
    <t>Materiales para Limpieza consumidos</t>
  </si>
  <si>
    <t>5.1.03.10.02</t>
  </si>
  <si>
    <t>Utiles de escritorio, oficina y enseñaza consumidos</t>
  </si>
  <si>
    <t>5.1.03.10.04</t>
  </si>
  <si>
    <t>Utiles de cocina y comedor consumidos</t>
  </si>
  <si>
    <t>5.1.03.10.05</t>
  </si>
  <si>
    <t>Productos Electricos y afines consumidos</t>
  </si>
  <si>
    <t>5.1.03.10.99</t>
  </si>
  <si>
    <t>Productos y Utiles varios N.I.P.</t>
  </si>
  <si>
    <t>5.1.03.09.99</t>
  </si>
  <si>
    <t>Otros materiales y suministros de Defensa, Orden Publico, Proteccion y Seguridadconsumidos</t>
  </si>
  <si>
    <t>Prendas de vestir consumidos</t>
  </si>
  <si>
    <t>2.3.7.1.01,</t>
  </si>
  <si>
    <t>Repuestos y Accesorios para maquinarias y equipos</t>
  </si>
  <si>
    <t>Materiales y Suministro de defensa, orden publico, proteccion, seguridad.</t>
  </si>
  <si>
    <t>Utiles de escritorio, oficina, informatica y enseñaza e consumidos</t>
  </si>
  <si>
    <t>Asiento No. 36</t>
  </si>
  <si>
    <t>Prendas de Vestir consumidos</t>
  </si>
  <si>
    <t xml:space="preserve">Articulos de caucho </t>
  </si>
  <si>
    <t>5.1.03.06.02</t>
  </si>
  <si>
    <t>1.1.05.01.01.01</t>
  </si>
  <si>
    <t>1.1.05.01.02.01</t>
  </si>
  <si>
    <t>1.1.05.01.03.01</t>
  </si>
  <si>
    <t>1.1.05.01.05.01</t>
  </si>
  <si>
    <t>1.1.05.01.07.01</t>
  </si>
  <si>
    <t>1.1.05.01.99.01</t>
  </si>
  <si>
    <t>1.1.05.01.09.01</t>
  </si>
  <si>
    <t>1.1.05.01.08.01</t>
  </si>
  <si>
    <t>Enc, de la Div. Presupuesto</t>
  </si>
  <si>
    <t>Lic.Sgto. M. P.N. Leovigildo Medrano C.</t>
  </si>
  <si>
    <t xml:space="preserve">libs. Numeros </t>
  </si>
  <si>
    <t>28-29-30-31 y 32 de enero 2023</t>
  </si>
  <si>
    <t>se encuentran en el archivo en PDF en la plataforma Sisacnoc</t>
  </si>
  <si>
    <t>Los documenos de los libramientos de las polizas de Seguro RESERVAS</t>
  </si>
  <si>
    <t xml:space="preserve">DE LAS COMANDANCIAS DIGESETT EN EL TERRITORIO NACIONAL EN ARCHIVO PDF SISACNOC </t>
  </si>
  <si>
    <t xml:space="preserve">VER COPIAS DE LOS CONTRATOS CERTIFICADOS  POR LA CGR DE ALQUILERES DE LOCALES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</si>
</sst>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_(&quot;$&quot;* #,##0.00_);_(&quot;$&quot;* \(#,##0.00\);_(&quot;$&quot;* &quot;-&quot;??_);_(@_)"/>
    <numFmt numFmtId="165" formatCode="_(* #,##0.00_);_(* \(#,##0.00\);_(* &quot;-&quot;??_);_(@_)"/>
    <numFmt numFmtId="166" formatCode="_-* #,##0.00\ _€_-;\-* #,##0.00\ _€_-;_-* &quot;-&quot;??\ _€_-;_-@_-"/>
    <numFmt numFmtId="167" formatCode="0000"/>
    <numFmt numFmtId="168" formatCode="00"/>
    <numFmt numFmtId="169" formatCode="dd/mm/yyyy;@"/>
    <numFmt numFmtId="170" formatCode="_(&quot;RD$&quot;* #,##0.00_);_(&quot;RD$&quot;* \(#,##0.00\);_(&quot;RD$&quot;* &quot;-&quot;??_);_(@_)"/>
    <numFmt numFmtId="171" formatCode="ddd\-dd\-mmm\-yy"/>
    <numFmt numFmtId="172" formatCode="ddd\-dd\-mmm\-yyyy"/>
    <numFmt numFmtId="173" formatCode="d\-mmm\-yyyy"/>
    <numFmt numFmtId="174" formatCode="dd\-mmmm\-yyyy"/>
    <numFmt numFmtId="175" formatCode="dd\-mmm\-yyyy"/>
    <numFmt numFmtId="176" formatCode="dd\/mm\/yyyy"/>
    <numFmt numFmtId="177" formatCode="_-* #,##0\ _€_-;\-* #,##0\ _€_-;_-* &quot;-&quot;??\ _€_-;_-@_-"/>
    <numFmt numFmtId="178" formatCode="_-* #,##0.0\ _€_-;\-* #,##0.0\ _€_-;_-* &quot;-&quot;??\ _€_-;_-@_-"/>
    <numFmt numFmtId="179" formatCode="_-&quot;XDR&quot;* #,##0.00_-;\-&quot;XDR&quot;* #,##0.00_-;_-&quot;XDR&quot;* &quot;-&quot;??_-;_-@_-"/>
  </numFmts>
  <fonts count="129" x14ac:knownFonts="1">
    <font>
      <sz val="11"/>
      <color theme="1"/>
      <name val="Calibri"/>
      <family val="2"/>
      <scheme val="minor"/>
    </font>
    <font>
      <sz val="10"/>
      <name val="Arial"/>
      <family val="2"/>
    </font>
    <font>
      <sz val="10"/>
      <name val="Times New Roman"/>
      <family val="1"/>
    </font>
    <font>
      <b/>
      <sz val="10"/>
      <name val="Times New Roman"/>
      <family val="1"/>
    </font>
    <font>
      <sz val="16"/>
      <name val="Times New Roman"/>
      <family val="1"/>
    </font>
    <font>
      <b/>
      <u/>
      <sz val="16"/>
      <name val="Times New Roman"/>
      <family val="1"/>
    </font>
    <font>
      <b/>
      <sz val="16"/>
      <name val="Times New Roman"/>
      <family val="1"/>
    </font>
    <font>
      <b/>
      <sz val="15"/>
      <name val="Times New Roman"/>
      <family val="1"/>
    </font>
    <font>
      <b/>
      <sz val="14"/>
      <name val="Times New Roman"/>
      <family val="1"/>
    </font>
    <font>
      <b/>
      <sz val="16"/>
      <color theme="1"/>
      <name val="Times New Roman"/>
      <family val="1"/>
    </font>
    <font>
      <sz val="11"/>
      <color theme="1"/>
      <name val="Times New Roman"/>
      <family val="1"/>
    </font>
    <font>
      <b/>
      <sz val="11"/>
      <color theme="1"/>
      <name val="Times New Roman"/>
      <family val="1"/>
    </font>
    <font>
      <b/>
      <sz val="12"/>
      <name val="Times New Roman"/>
      <family val="1"/>
    </font>
    <font>
      <b/>
      <sz val="9"/>
      <name val="Times New Roman"/>
      <family val="1"/>
    </font>
    <font>
      <sz val="9"/>
      <name val="Times New Roman"/>
      <family val="1"/>
    </font>
    <font>
      <sz val="12"/>
      <name val="Times New Roman"/>
      <family val="1"/>
    </font>
    <font>
      <sz val="14"/>
      <name val="Times New Roman"/>
      <family val="1"/>
    </font>
    <font>
      <sz val="10"/>
      <name val="Arial"/>
      <family val="2"/>
    </font>
    <font>
      <sz val="10"/>
      <color indexed="10"/>
      <name val="Times New Roman"/>
      <family val="1"/>
    </font>
    <font>
      <b/>
      <sz val="8"/>
      <name val="Times New Roman"/>
      <family val="1"/>
    </font>
    <font>
      <b/>
      <sz val="11"/>
      <name val="Times New Roman"/>
      <family val="1"/>
    </font>
    <font>
      <sz val="8"/>
      <name val="Times New Roman"/>
      <family val="1"/>
    </font>
    <font>
      <sz val="11"/>
      <name val="Times New Roman"/>
      <family val="1"/>
    </font>
    <font>
      <b/>
      <i/>
      <sz val="12"/>
      <name val="Times New Roman"/>
      <family val="1"/>
    </font>
    <font>
      <b/>
      <u/>
      <sz val="12"/>
      <name val="Times New Roman"/>
      <family val="1"/>
    </font>
    <font>
      <b/>
      <sz val="14"/>
      <color theme="1"/>
      <name val="Times New Roman"/>
      <family val="1"/>
    </font>
    <font>
      <b/>
      <sz val="9"/>
      <color theme="1"/>
      <name val="Times New Roman"/>
      <family val="1"/>
    </font>
    <font>
      <sz val="8"/>
      <color theme="1"/>
      <name val="Times New Roman"/>
      <family val="1"/>
    </font>
    <font>
      <b/>
      <sz val="11"/>
      <color rgb="FFFF0000"/>
      <name val="Times New Roman"/>
      <family val="1"/>
    </font>
    <font>
      <b/>
      <sz val="12"/>
      <color theme="1"/>
      <name val="Times New Roman"/>
      <family val="1"/>
    </font>
    <font>
      <sz val="12"/>
      <color theme="1"/>
      <name val="Times New Roman"/>
      <family val="1"/>
    </font>
    <font>
      <b/>
      <u/>
      <sz val="11"/>
      <color theme="1"/>
      <name val="Calibri"/>
      <family val="2"/>
      <scheme val="minor"/>
    </font>
    <font>
      <b/>
      <u/>
      <sz val="10"/>
      <name val="Times New Roman"/>
      <family val="1"/>
    </font>
    <font>
      <b/>
      <u/>
      <sz val="8"/>
      <name val="Times New Roman"/>
      <family val="1"/>
    </font>
    <font>
      <sz val="8"/>
      <color theme="1"/>
      <name val="Calibri"/>
      <family val="2"/>
      <scheme val="minor"/>
    </font>
    <font>
      <sz val="11"/>
      <color theme="1"/>
      <name val="Calibri"/>
      <family val="2"/>
      <scheme val="minor"/>
    </font>
    <font>
      <sz val="10"/>
      <name val="Arial"/>
      <family val="2"/>
    </font>
    <font>
      <b/>
      <sz val="10"/>
      <color theme="1"/>
      <name val="Times New Roman"/>
      <family val="1"/>
    </font>
    <font>
      <sz val="7.5"/>
      <name val="Times New Roman"/>
      <family val="1"/>
    </font>
    <font>
      <b/>
      <sz val="7.5"/>
      <name val="Times New Roman"/>
      <family val="1"/>
    </font>
    <font>
      <sz val="7"/>
      <color theme="1"/>
      <name val="Calibri"/>
      <family val="2"/>
      <scheme val="minor"/>
    </font>
    <font>
      <sz val="10"/>
      <name val="Arial"/>
      <family val="2"/>
    </font>
    <font>
      <sz val="7"/>
      <name val="Times New Roman"/>
      <family val="1"/>
    </font>
    <font>
      <b/>
      <sz val="8"/>
      <color theme="1"/>
      <name val="Times New Roman"/>
      <family val="1"/>
    </font>
    <font>
      <sz val="11"/>
      <color indexed="8"/>
      <name val="Calibri"/>
      <family val="2"/>
    </font>
    <font>
      <sz val="10"/>
      <color rgb="FF000000"/>
      <name val="Times New Roman"/>
      <family val="1"/>
    </font>
    <font>
      <sz val="10"/>
      <color theme="1"/>
      <name val="Times New Roman"/>
      <family val="1"/>
    </font>
    <font>
      <sz val="10"/>
      <name val="Arial"/>
      <family val="2"/>
    </font>
    <font>
      <b/>
      <sz val="20"/>
      <color rgb="FFFF0000"/>
      <name val="Times New Roman"/>
      <family val="1"/>
    </font>
    <font>
      <b/>
      <u/>
      <sz val="11"/>
      <name val="Times New Roman"/>
      <family val="1"/>
    </font>
    <font>
      <sz val="9"/>
      <color theme="1"/>
      <name val="Calibri"/>
      <family val="2"/>
      <scheme val="minor"/>
    </font>
    <font>
      <u/>
      <sz val="11"/>
      <color theme="1"/>
      <name val="Times New Roman"/>
      <family val="1"/>
    </font>
    <font>
      <b/>
      <sz val="10.5"/>
      <name val="Times New Roman"/>
      <family val="1"/>
    </font>
    <font>
      <sz val="10.5"/>
      <name val="Times New Roman"/>
      <family val="1"/>
    </font>
    <font>
      <sz val="7"/>
      <color theme="1"/>
      <name val="Times New Roman"/>
      <family val="1"/>
    </font>
    <font>
      <sz val="11"/>
      <color indexed="8"/>
      <name val="Times New Roman"/>
      <family val="1"/>
    </font>
    <font>
      <b/>
      <u/>
      <sz val="9"/>
      <name val="Times New Roman"/>
      <family val="1"/>
    </font>
    <font>
      <b/>
      <u/>
      <sz val="10.5"/>
      <name val="Times New Roman"/>
      <family val="1"/>
    </font>
    <font>
      <sz val="10.5"/>
      <color theme="1"/>
      <name val="Times New Roman"/>
      <family val="1"/>
    </font>
    <font>
      <b/>
      <sz val="10.5"/>
      <color theme="1"/>
      <name val="Times New Roman"/>
      <family val="1"/>
    </font>
    <font>
      <sz val="13"/>
      <name val="Times New Roman"/>
      <family val="1"/>
    </font>
    <font>
      <sz val="14"/>
      <color theme="1"/>
      <name val="Times New Roman"/>
      <family val="1"/>
    </font>
    <font>
      <sz val="9"/>
      <color rgb="FFFF0000"/>
      <name val="Times New Roman"/>
      <family val="1"/>
    </font>
    <font>
      <u/>
      <sz val="10"/>
      <name val="Times New Roman"/>
      <family val="1"/>
    </font>
    <font>
      <b/>
      <sz val="11"/>
      <color indexed="8"/>
      <name val="Times New Roman"/>
      <family val="1"/>
    </font>
    <font>
      <b/>
      <sz val="12"/>
      <color theme="0"/>
      <name val="Times New Roman"/>
      <family val="1"/>
    </font>
    <font>
      <b/>
      <sz val="11"/>
      <color theme="0"/>
      <name val="Times New Roman"/>
      <family val="1"/>
    </font>
    <font>
      <b/>
      <sz val="9"/>
      <color theme="0"/>
      <name val="Times New Roman"/>
      <family val="1"/>
    </font>
    <font>
      <sz val="12"/>
      <color theme="0"/>
      <name val="Times New Roman"/>
      <family val="1"/>
    </font>
    <font>
      <b/>
      <sz val="14"/>
      <color theme="0"/>
      <name val="Times New Roman"/>
      <family val="1"/>
    </font>
    <font>
      <sz val="11"/>
      <color theme="0"/>
      <name val="Times New Roman"/>
      <family val="1"/>
    </font>
    <font>
      <sz val="11"/>
      <color rgb="FF000000"/>
      <name val="Times New Roman"/>
      <family val="1"/>
    </font>
    <font>
      <sz val="12"/>
      <color rgb="FF000000"/>
      <name val="Times New Roman"/>
      <family val="1"/>
    </font>
    <font>
      <sz val="12"/>
      <color indexed="8"/>
      <name val="Times New Roman"/>
      <family val="1"/>
    </font>
    <font>
      <b/>
      <u/>
      <sz val="12"/>
      <color theme="1"/>
      <name val="Calibri"/>
      <family val="2"/>
      <scheme val="minor"/>
    </font>
    <font>
      <b/>
      <sz val="12"/>
      <color rgb="FFFF0000"/>
      <name val="Times New Roman"/>
      <family val="1"/>
    </font>
    <font>
      <sz val="9"/>
      <color theme="1"/>
      <name val="Times New Roman"/>
      <family val="1"/>
    </font>
    <font>
      <b/>
      <sz val="10"/>
      <color theme="0"/>
      <name val="Times New Roman"/>
      <family val="1"/>
    </font>
    <font>
      <b/>
      <sz val="11"/>
      <color theme="1"/>
      <name val="Calibri"/>
      <family val="2"/>
      <scheme val="minor"/>
    </font>
    <font>
      <sz val="8"/>
      <color theme="0"/>
      <name val="Times New Roman"/>
      <family val="1"/>
    </font>
    <font>
      <sz val="10"/>
      <color theme="1"/>
      <name val="Arial"/>
      <family val="2"/>
    </font>
    <font>
      <sz val="11"/>
      <name val="Arial"/>
      <family val="2"/>
    </font>
    <font>
      <sz val="11"/>
      <color theme="1"/>
      <name val="Arial"/>
      <family val="2"/>
    </font>
    <font>
      <sz val="12"/>
      <color theme="1"/>
      <name val="Calibri"/>
      <family val="2"/>
      <scheme val="minor"/>
    </font>
    <font>
      <sz val="9"/>
      <color theme="1"/>
      <name val="Arial"/>
      <family val="2"/>
    </font>
    <font>
      <sz val="9"/>
      <name val="Arial"/>
      <family val="2"/>
    </font>
    <font>
      <sz val="10"/>
      <color theme="1"/>
      <name val="Calibri"/>
      <family val="2"/>
      <scheme val="minor"/>
    </font>
    <font>
      <sz val="10"/>
      <name val="Calibri"/>
      <family val="2"/>
      <scheme val="minor"/>
    </font>
    <font>
      <sz val="10"/>
      <color rgb="FFFF0000"/>
      <name val="Calibri"/>
      <family val="2"/>
      <scheme val="minor"/>
    </font>
    <font>
      <sz val="9"/>
      <color rgb="FF000000"/>
      <name val="Times New Roman"/>
      <family val="1"/>
    </font>
    <font>
      <b/>
      <sz val="12"/>
      <color theme="1"/>
      <name val="Calibri"/>
      <family val="2"/>
      <scheme val="minor"/>
    </font>
    <font>
      <sz val="11"/>
      <color rgb="FFFF0000"/>
      <name val="Calibri"/>
      <family val="2"/>
      <scheme val="minor"/>
    </font>
    <font>
      <sz val="11"/>
      <name val="Calibri"/>
      <family val="2"/>
      <scheme val="minor"/>
    </font>
    <font>
      <sz val="12"/>
      <name val="Calibri"/>
      <family val="2"/>
      <scheme val="minor"/>
    </font>
    <font>
      <b/>
      <sz val="11"/>
      <name val="Calibri"/>
      <family val="2"/>
      <scheme val="minor"/>
    </font>
    <font>
      <b/>
      <sz val="8"/>
      <color theme="1"/>
      <name val="Calibri"/>
      <family val="2"/>
      <scheme val="minor"/>
    </font>
    <font>
      <sz val="8"/>
      <color theme="1"/>
      <name val="Calibri"/>
      <family val="2"/>
    </font>
    <font>
      <sz val="8"/>
      <name val="Calibri"/>
      <family val="2"/>
      <scheme val="minor"/>
    </font>
    <font>
      <b/>
      <sz val="16"/>
      <name val="Arial"/>
      <family val="2"/>
    </font>
    <font>
      <b/>
      <sz val="8"/>
      <name val="Arial"/>
      <family val="2"/>
    </font>
    <font>
      <b/>
      <sz val="10"/>
      <color theme="1"/>
      <name val="Arial"/>
      <family val="2"/>
    </font>
    <font>
      <b/>
      <sz val="12"/>
      <name val="Arial"/>
      <family val="2"/>
    </font>
    <font>
      <b/>
      <sz val="12"/>
      <name val="Calibri"/>
      <family val="2"/>
      <scheme val="minor"/>
    </font>
    <font>
      <b/>
      <sz val="11"/>
      <color theme="1"/>
      <name val="Arial"/>
      <family val="2"/>
    </font>
    <font>
      <b/>
      <sz val="8"/>
      <color theme="1"/>
      <name val="Arial"/>
      <family val="2"/>
    </font>
    <font>
      <sz val="8"/>
      <color theme="1"/>
      <name val="Arial"/>
      <family val="2"/>
    </font>
    <font>
      <b/>
      <u/>
      <sz val="14"/>
      <name val="Times New Roman"/>
      <family val="1"/>
    </font>
    <font>
      <b/>
      <u/>
      <sz val="14"/>
      <color theme="1"/>
      <name val="Times New Roman"/>
      <family val="1"/>
    </font>
    <font>
      <b/>
      <sz val="14"/>
      <color rgb="FFFF0000"/>
      <name val="Times New Roman"/>
      <family val="1"/>
    </font>
    <font>
      <sz val="14"/>
      <color theme="1"/>
      <name val="Calibri"/>
      <family val="2"/>
      <scheme val="minor"/>
    </font>
    <font>
      <b/>
      <sz val="13"/>
      <color theme="1"/>
      <name val="Times New Roman"/>
      <family val="1"/>
    </font>
    <font>
      <sz val="12"/>
      <color theme="1"/>
      <name val="Arial"/>
      <family val="2"/>
    </font>
    <font>
      <sz val="13"/>
      <color theme="1"/>
      <name val="Calibri"/>
      <family val="2"/>
      <scheme val="minor"/>
    </font>
    <font>
      <b/>
      <sz val="13"/>
      <name val="Times New Roman"/>
      <family val="1"/>
    </font>
    <font>
      <sz val="13"/>
      <color theme="1"/>
      <name val="Times New Roman"/>
      <family val="1"/>
    </font>
    <font>
      <b/>
      <vertAlign val="superscript"/>
      <sz val="10"/>
      <name val="Times New Roman"/>
      <family val="1"/>
    </font>
    <font>
      <b/>
      <sz val="10"/>
      <name val="Arial"/>
      <family val="2"/>
    </font>
    <font>
      <b/>
      <sz val="9"/>
      <name val="Arial"/>
      <family val="2"/>
    </font>
    <font>
      <sz val="8"/>
      <name val="Arial"/>
      <family val="2"/>
    </font>
    <font>
      <b/>
      <sz val="11"/>
      <name val="Arial"/>
      <family val="2"/>
    </font>
    <font>
      <b/>
      <sz val="8"/>
      <color indexed="8"/>
      <name val="Calibri"/>
      <family val="2"/>
    </font>
    <font>
      <sz val="9"/>
      <name val="Calibri"/>
      <family val="2"/>
      <scheme val="minor"/>
    </font>
    <font>
      <sz val="16"/>
      <color theme="1"/>
      <name val="Calibri"/>
      <family val="2"/>
      <scheme val="minor"/>
    </font>
    <font>
      <sz val="11"/>
      <color rgb="FF0070C0"/>
      <name val="Calibri"/>
      <family val="2"/>
      <scheme val="minor"/>
    </font>
    <font>
      <u/>
      <sz val="7"/>
      <color theme="1"/>
      <name val="Calibri"/>
      <family val="2"/>
      <scheme val="minor"/>
    </font>
    <font>
      <u/>
      <sz val="8"/>
      <color theme="1"/>
      <name val="Calibri"/>
      <family val="2"/>
      <scheme val="minor"/>
    </font>
    <font>
      <sz val="14"/>
      <name val="Calibri"/>
      <family val="2"/>
      <scheme val="minor"/>
    </font>
    <font>
      <sz val="10"/>
      <color rgb="FF0070C0"/>
      <name val="Calibri"/>
      <family val="2"/>
      <scheme val="minor"/>
    </font>
    <font>
      <b/>
      <sz val="14"/>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9"/>
        <bgColor indexed="31"/>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tint="-0.249977111117893"/>
        <bgColor indexed="24"/>
      </patternFill>
    </fill>
    <fill>
      <patternFill patternType="solid">
        <fgColor theme="8" tint="-0.249977111117893"/>
        <bgColor indexed="31"/>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39997558519241921"/>
        <bgColor indexed="24"/>
      </patternFill>
    </fill>
    <fill>
      <patternFill patternType="solid">
        <fgColor theme="4" tint="0.39997558519241921"/>
        <bgColor indexed="31"/>
      </patternFill>
    </fill>
    <fill>
      <patternFill patternType="solid">
        <fgColor theme="5"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8"/>
      </right>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theme="0" tint="-0.499984740745262"/>
      </right>
      <top style="thin">
        <color indexed="64"/>
      </top>
      <bottom style="double">
        <color indexed="64"/>
      </bottom>
      <diagonal/>
    </border>
  </borders>
  <cellStyleXfs count="24">
    <xf numFmtId="0" fontId="0" fillId="0" borderId="0"/>
    <xf numFmtId="0" fontId="1" fillId="0" borderId="0"/>
    <xf numFmtId="165" fontId="1" fillId="0" borderId="0" applyFont="0" applyFill="0" applyBorder="0" applyAlignment="0" applyProtection="0"/>
    <xf numFmtId="0" fontId="17" fillId="0" borderId="0"/>
    <xf numFmtId="165" fontId="17" fillId="0" borderId="0" applyFont="0" applyFill="0" applyBorder="0" applyAlignment="0" applyProtection="0"/>
    <xf numFmtId="170" fontId="1" fillId="0" borderId="0" applyFont="0" applyFill="0" applyBorder="0" applyAlignment="0" applyProtection="0"/>
    <xf numFmtId="165" fontId="35" fillId="0" borderId="0" applyFont="0" applyFill="0" applyBorder="0" applyAlignment="0" applyProtection="0"/>
    <xf numFmtId="0" fontId="36" fillId="0" borderId="0"/>
    <xf numFmtId="0" fontId="1" fillId="0" borderId="0"/>
    <xf numFmtId="165" fontId="35" fillId="0" borderId="0" applyFont="0" applyFill="0" applyBorder="0" applyAlignment="0" applyProtection="0"/>
    <xf numFmtId="0" fontId="1" fillId="0" borderId="0"/>
    <xf numFmtId="0" fontId="41" fillId="0" borderId="0"/>
    <xf numFmtId="165" fontId="41" fillId="0" borderId="0" applyFont="0" applyFill="0" applyBorder="0" applyAlignment="0" applyProtection="0"/>
    <xf numFmtId="165" fontId="35" fillId="0" borderId="0" applyFont="0" applyFill="0" applyBorder="0" applyAlignment="0" applyProtection="0"/>
    <xf numFmtId="165" fontId="41" fillId="0" borderId="0" applyFont="0" applyFill="0" applyBorder="0" applyAlignment="0" applyProtection="0"/>
    <xf numFmtId="0" fontId="1" fillId="0" borderId="0"/>
    <xf numFmtId="165" fontId="1" fillId="0" borderId="0" applyFont="0" applyFill="0" applyBorder="0" applyAlignment="0" applyProtection="0"/>
    <xf numFmtId="165" fontId="44" fillId="0" borderId="0" applyFont="0" applyFill="0" applyBorder="0" applyAlignment="0" applyProtection="0"/>
    <xf numFmtId="0" fontId="1" fillId="0" borderId="0"/>
    <xf numFmtId="0" fontId="35" fillId="0" borderId="0"/>
    <xf numFmtId="0" fontId="47" fillId="0" borderId="0"/>
    <xf numFmtId="165" fontId="1"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cellStyleXfs>
  <cellXfs count="3058">
    <xf numFmtId="0" fontId="0" fillId="0" borderId="0" xfId="0"/>
    <xf numFmtId="0" fontId="2" fillId="0" borderId="0" xfId="1" applyFont="1"/>
    <xf numFmtId="0" fontId="2" fillId="0" borderId="0" xfId="1" applyFont="1" applyAlignment="1">
      <alignment horizontal="center"/>
    </xf>
    <xf numFmtId="0" fontId="2" fillId="0" borderId="0" xfId="1" applyFont="1" applyBorder="1"/>
    <xf numFmtId="0" fontId="4" fillId="0" borderId="0" xfId="1" applyFont="1"/>
    <xf numFmtId="0" fontId="5" fillId="0" borderId="0" xfId="1" applyFont="1" applyBorder="1" applyAlignment="1">
      <alignment horizontal="center"/>
    </xf>
    <xf numFmtId="0" fontId="9" fillId="2" borderId="0" xfId="1" applyFont="1" applyFill="1" applyBorder="1" applyAlignment="1">
      <alignment horizontal="center"/>
    </xf>
    <xf numFmtId="0" fontId="14" fillId="0" borderId="0" xfId="1" applyFont="1" applyFill="1" applyBorder="1"/>
    <xf numFmtId="0" fontId="14" fillId="0" borderId="0" xfId="1" applyFont="1"/>
    <xf numFmtId="0" fontId="15" fillId="0" borderId="0" xfId="1" applyFont="1"/>
    <xf numFmtId="0" fontId="15" fillId="0" borderId="0" xfId="1" applyFont="1" applyBorder="1"/>
    <xf numFmtId="0" fontId="2" fillId="0" borderId="0" xfId="3" applyFont="1"/>
    <xf numFmtId="0" fontId="9" fillId="2" borderId="0" xfId="0" applyFont="1" applyFill="1" applyBorder="1" applyAlignment="1">
      <alignment horizontal="center"/>
    </xf>
    <xf numFmtId="0" fontId="11" fillId="2" borderId="0" xfId="0" applyFont="1" applyFill="1" applyBorder="1"/>
    <xf numFmtId="0" fontId="10" fillId="2" borderId="0" xfId="0" applyFont="1" applyFill="1" applyBorder="1"/>
    <xf numFmtId="0" fontId="15" fillId="0" borderId="0" xfId="3" applyFont="1"/>
    <xf numFmtId="0" fontId="10" fillId="2" borderId="0" xfId="0" applyFont="1" applyFill="1"/>
    <xf numFmtId="0" fontId="2" fillId="0" borderId="0" xfId="1" applyFont="1" applyAlignment="1">
      <alignment horizontal="right"/>
    </xf>
    <xf numFmtId="0" fontId="2" fillId="0" borderId="0" xfId="1" applyFont="1" applyFill="1"/>
    <xf numFmtId="0" fontId="2" fillId="0" borderId="0" xfId="1" applyFont="1" applyFill="1" applyBorder="1"/>
    <xf numFmtId="0" fontId="21" fillId="0" borderId="0" xfId="1" applyFont="1"/>
    <xf numFmtId="0" fontId="2" fillId="0" borderId="0" xfId="1" applyFont="1" applyBorder="1" applyAlignment="1">
      <alignment horizontal="right"/>
    </xf>
    <xf numFmtId="0" fontId="2" fillId="0" borderId="0" xfId="1" applyFont="1" applyBorder="1" applyAlignment="1"/>
    <xf numFmtId="0" fontId="2" fillId="4" borderId="0" xfId="1" applyFont="1" applyFill="1" applyBorder="1"/>
    <xf numFmtId="0" fontId="12" fillId="0" borderId="0" xfId="1" applyFont="1" applyBorder="1" applyAlignment="1"/>
    <xf numFmtId="0" fontId="12" fillId="0" borderId="0" xfId="1" applyFont="1" applyFill="1" applyBorder="1" applyAlignment="1"/>
    <xf numFmtId="1" fontId="15" fillId="0" borderId="0" xfId="1" applyNumberFormat="1" applyFont="1" applyFill="1" applyBorder="1" applyAlignment="1" applyProtection="1">
      <protection locked="0"/>
    </xf>
    <xf numFmtId="1" fontId="15" fillId="0" borderId="0" xfId="1" applyNumberFormat="1" applyFont="1" applyFill="1" applyBorder="1" applyAlignment="1" applyProtection="1">
      <alignment horizontal="center"/>
      <protection locked="0"/>
    </xf>
    <xf numFmtId="1" fontId="15" fillId="0" borderId="0" xfId="1" applyNumberFormat="1" applyFont="1" applyFill="1" applyBorder="1" applyAlignment="1"/>
    <xf numFmtId="0" fontId="22" fillId="0" borderId="0" xfId="1" applyFont="1" applyAlignment="1"/>
    <xf numFmtId="0" fontId="20" fillId="0" borderId="0" xfId="1" applyFont="1" applyAlignment="1">
      <alignment horizontal="center" vertical="center"/>
    </xf>
    <xf numFmtId="0" fontId="22" fillId="0" borderId="0" xfId="1" applyFont="1"/>
    <xf numFmtId="0" fontId="2" fillId="4" borderId="0" xfId="1" applyFont="1" applyFill="1"/>
    <xf numFmtId="0" fontId="12" fillId="4" borderId="0" xfId="1" applyFont="1" applyFill="1" applyBorder="1" applyAlignment="1"/>
    <xf numFmtId="4" fontId="2" fillId="4" borderId="0" xfId="1" applyNumberFormat="1" applyFont="1" applyFill="1"/>
    <xf numFmtId="4" fontId="12" fillId="4" borderId="0" xfId="1" applyNumberFormat="1" applyFont="1" applyFill="1" applyBorder="1" applyAlignment="1">
      <alignment horizontal="right"/>
    </xf>
    <xf numFmtId="4" fontId="15" fillId="4" borderId="0" xfId="1" applyNumberFormat="1" applyFont="1" applyFill="1" applyBorder="1" applyAlignment="1" applyProtection="1">
      <alignment horizontal="center"/>
      <protection locked="0"/>
    </xf>
    <xf numFmtId="4" fontId="12" fillId="4" borderId="0" xfId="1" applyNumberFormat="1" applyFont="1" applyFill="1" applyBorder="1" applyAlignment="1">
      <alignment horizontal="left"/>
    </xf>
    <xf numFmtId="0" fontId="20" fillId="4" borderId="0" xfId="1" applyFont="1" applyFill="1" applyBorder="1" applyAlignment="1">
      <alignment horizontal="left"/>
    </xf>
    <xf numFmtId="0" fontId="15" fillId="0" borderId="3" xfId="1" applyFont="1" applyBorder="1"/>
    <xf numFmtId="0" fontId="19" fillId="0" borderId="9" xfId="1" applyFont="1" applyBorder="1"/>
    <xf numFmtId="0" fontId="10" fillId="2" borderId="9" xfId="0" applyFont="1" applyFill="1" applyBorder="1"/>
    <xf numFmtId="0" fontId="26" fillId="2" borderId="0" xfId="0" applyFont="1" applyFill="1"/>
    <xf numFmtId="0" fontId="2" fillId="2" borderId="0" xfId="1" applyFont="1" applyFill="1"/>
    <xf numFmtId="0" fontId="2" fillId="2" borderId="0" xfId="1" applyFont="1" applyFill="1" applyBorder="1"/>
    <xf numFmtId="0" fontId="2" fillId="0" borderId="9" xfId="1" applyFont="1" applyBorder="1"/>
    <xf numFmtId="0" fontId="3" fillId="0" borderId="0" xfId="1" applyFont="1" applyBorder="1" applyAlignment="1">
      <alignment horizontal="center"/>
    </xf>
    <xf numFmtId="0" fontId="2" fillId="0" borderId="0" xfId="1" applyFont="1"/>
    <xf numFmtId="0" fontId="0" fillId="2" borderId="0" xfId="0" applyFill="1"/>
    <xf numFmtId="0" fontId="11" fillId="2" borderId="0" xfId="1" applyFont="1" applyFill="1" applyBorder="1" applyAlignment="1">
      <alignment horizontal="right"/>
    </xf>
    <xf numFmtId="0" fontId="20" fillId="2" borderId="0" xfId="1" applyFont="1" applyFill="1" applyBorder="1" applyAlignment="1">
      <alignment horizontal="center"/>
    </xf>
    <xf numFmtId="0" fontId="2" fillId="2" borderId="0" xfId="1" applyFont="1" applyFill="1" applyAlignment="1">
      <alignment horizontal="center"/>
    </xf>
    <xf numFmtId="0" fontId="4" fillId="2" borderId="0" xfId="1" applyFont="1" applyFill="1" applyBorder="1"/>
    <xf numFmtId="0" fontId="5" fillId="2" borderId="0" xfId="1" applyFont="1" applyFill="1" applyBorder="1" applyAlignment="1">
      <alignment horizontal="center"/>
    </xf>
    <xf numFmtId="0" fontId="22" fillId="2" borderId="0" xfId="1" applyFont="1" applyFill="1" applyBorder="1"/>
    <xf numFmtId="0" fontId="22" fillId="2" borderId="9" xfId="1" applyFont="1" applyFill="1" applyBorder="1" applyAlignment="1">
      <alignment horizontal="center"/>
    </xf>
    <xf numFmtId="0" fontId="20" fillId="2" borderId="9" xfId="1" applyFont="1" applyFill="1" applyBorder="1" applyAlignment="1">
      <alignment horizontal="right"/>
    </xf>
    <xf numFmtId="0" fontId="9" fillId="2" borderId="0" xfId="0" applyFont="1" applyFill="1" applyBorder="1" applyAlignment="1">
      <alignment horizontal="right"/>
    </xf>
    <xf numFmtId="0" fontId="11" fillId="2" borderId="0" xfId="0" applyFont="1" applyFill="1" applyBorder="1" applyAlignment="1">
      <alignment horizontal="right"/>
    </xf>
    <xf numFmtId="0" fontId="15" fillId="0" borderId="0" xfId="3" applyFont="1" applyBorder="1" applyAlignment="1" applyProtection="1">
      <alignment horizontal="right"/>
      <protection locked="0"/>
    </xf>
    <xf numFmtId="0" fontId="29" fillId="2" borderId="1" xfId="0" applyFont="1" applyFill="1" applyBorder="1" applyAlignment="1">
      <alignment horizontal="right"/>
    </xf>
    <xf numFmtId="2" fontId="2" fillId="0" borderId="0" xfId="1" applyNumberFormat="1" applyFont="1" applyAlignment="1">
      <alignment wrapText="1"/>
    </xf>
    <xf numFmtId="0" fontId="2" fillId="0" borderId="0" xfId="1" applyFont="1" applyAlignment="1">
      <alignment wrapText="1"/>
    </xf>
    <xf numFmtId="0" fontId="2" fillId="0" borderId="9" xfId="1" applyFont="1" applyBorder="1" applyAlignment="1">
      <alignment horizontal="right"/>
    </xf>
    <xf numFmtId="0" fontId="2" fillId="0" borderId="0" xfId="1" applyFont="1" applyBorder="1" applyAlignment="1">
      <alignment wrapText="1"/>
    </xf>
    <xf numFmtId="0" fontId="10" fillId="2" borderId="0" xfId="0" applyFont="1" applyFill="1" applyAlignment="1">
      <alignment wrapText="1"/>
    </xf>
    <xf numFmtId="0" fontId="2" fillId="4" borderId="0" xfId="1" applyFont="1" applyFill="1" applyAlignment="1">
      <alignment wrapText="1"/>
    </xf>
    <xf numFmtId="4" fontId="15" fillId="0" borderId="0" xfId="2" applyNumberFormat="1" applyFont="1" applyBorder="1" applyProtection="1">
      <protection locked="0"/>
    </xf>
    <xf numFmtId="4" fontId="15" fillId="0" borderId="0" xfId="1" applyNumberFormat="1" applyFont="1" applyBorder="1" applyProtection="1">
      <protection locked="0"/>
    </xf>
    <xf numFmtId="0" fontId="3" fillId="4" borderId="0" xfId="1" applyFont="1" applyFill="1" applyAlignment="1">
      <alignment horizontal="center" wrapText="1"/>
    </xf>
    <xf numFmtId="0" fontId="3" fillId="4" borderId="0" xfId="1" applyFont="1" applyFill="1" applyBorder="1" applyAlignment="1">
      <alignment horizontal="right"/>
    </xf>
    <xf numFmtId="0" fontId="12" fillId="4" borderId="0" xfId="1" applyFont="1" applyFill="1" applyBorder="1" applyAlignment="1">
      <alignment wrapText="1"/>
    </xf>
    <xf numFmtId="15" fontId="21" fillId="0" borderId="0" xfId="1" applyNumberFormat="1" applyFont="1"/>
    <xf numFmtId="15" fontId="21" fillId="0" borderId="0" xfId="1" applyNumberFormat="1" applyFont="1" applyBorder="1"/>
    <xf numFmtId="0" fontId="14" fillId="0" borderId="0" xfId="1" applyFont="1" applyFill="1" applyBorder="1" applyAlignment="1">
      <alignment horizontal="center" vertical="center" wrapText="1"/>
    </xf>
    <xf numFmtId="0" fontId="2" fillId="2" borderId="0" xfId="1" applyFont="1" applyFill="1" applyAlignment="1">
      <alignment wrapText="1"/>
    </xf>
    <xf numFmtId="0" fontId="22" fillId="2" borderId="9" xfId="1" applyFont="1" applyFill="1" applyBorder="1" applyAlignment="1">
      <alignment wrapText="1"/>
    </xf>
    <xf numFmtId="0" fontId="0" fillId="0" borderId="0" xfId="0" applyFill="1"/>
    <xf numFmtId="0" fontId="2" fillId="0" borderId="0" xfId="3" applyFont="1" applyFill="1"/>
    <xf numFmtId="172" fontId="0" fillId="0" borderId="0" xfId="0" applyNumberFormat="1"/>
    <xf numFmtId="172" fontId="2" fillId="0" borderId="0" xfId="3" applyNumberFormat="1" applyFont="1"/>
    <xf numFmtId="0" fontId="0" fillId="0" borderId="0" xfId="0" applyBorder="1"/>
    <xf numFmtId="4" fontId="2" fillId="2" borderId="0" xfId="1" applyNumberFormat="1" applyFont="1" applyFill="1"/>
    <xf numFmtId="0" fontId="32" fillId="2" borderId="0" xfId="1" applyFont="1" applyFill="1"/>
    <xf numFmtId="0" fontId="0" fillId="2" borderId="0" xfId="0" applyFill="1" applyAlignment="1">
      <alignment horizontal="center"/>
    </xf>
    <xf numFmtId="0" fontId="21" fillId="2" borderId="0" xfId="1" applyFont="1" applyFill="1" applyAlignment="1">
      <alignment horizontal="center"/>
    </xf>
    <xf numFmtId="0" fontId="21" fillId="2" borderId="0" xfId="1" applyFont="1" applyFill="1"/>
    <xf numFmtId="0" fontId="34" fillId="0" borderId="0" xfId="0" applyFont="1"/>
    <xf numFmtId="0" fontId="31" fillId="0" borderId="0" xfId="0" applyFont="1" applyAlignment="1">
      <alignment horizontal="center"/>
    </xf>
    <xf numFmtId="0" fontId="32" fillId="2" borderId="0" xfId="3" applyFont="1" applyFill="1" applyAlignment="1">
      <alignment horizontal="center"/>
    </xf>
    <xf numFmtId="0" fontId="31" fillId="2" borderId="0" xfId="0" applyFont="1" applyFill="1" applyAlignment="1">
      <alignment horizontal="center"/>
    </xf>
    <xf numFmtId="0" fontId="32" fillId="2" borderId="0" xfId="1" applyFont="1" applyFill="1" applyAlignment="1">
      <alignment horizontal="center"/>
    </xf>
    <xf numFmtId="0" fontId="12" fillId="2" borderId="0" xfId="1" applyFont="1" applyFill="1" applyBorder="1" applyAlignment="1"/>
    <xf numFmtId="0" fontId="21" fillId="0" borderId="0" xfId="1" applyFont="1" applyBorder="1"/>
    <xf numFmtId="15" fontId="21" fillId="2" borderId="0" xfId="1" applyNumberFormat="1" applyFont="1" applyFill="1" applyBorder="1"/>
    <xf numFmtId="0" fontId="21" fillId="2" borderId="0" xfId="1" applyFont="1" applyFill="1" applyBorder="1"/>
    <xf numFmtId="0" fontId="34" fillId="2" borderId="0" xfId="0" applyFont="1" applyFill="1" applyBorder="1"/>
    <xf numFmtId="0" fontId="32" fillId="2" borderId="0" xfId="3" applyFont="1" applyFill="1" applyAlignment="1">
      <alignment horizontal="center" wrapText="1"/>
    </xf>
    <xf numFmtId="0" fontId="10" fillId="0" borderId="0" xfId="0" applyFont="1" applyFill="1"/>
    <xf numFmtId="0" fontId="26" fillId="0" borderId="0" xfId="0" applyFont="1" applyFill="1"/>
    <xf numFmtId="0" fontId="10" fillId="0" borderId="0" xfId="0" applyFont="1" applyFill="1" applyAlignment="1">
      <alignment wrapText="1"/>
    </xf>
    <xf numFmtId="0" fontId="32" fillId="0" borderId="0" xfId="1" applyFont="1" applyFill="1" applyAlignment="1">
      <alignment horizontal="center"/>
    </xf>
    <xf numFmtId="0" fontId="2" fillId="0" borderId="0" xfId="1" applyFont="1" applyFill="1" applyAlignment="1">
      <alignment horizontal="center"/>
    </xf>
    <xf numFmtId="0" fontId="21" fillId="0" borderId="0" xfId="1" applyFont="1" applyFill="1" applyBorder="1"/>
    <xf numFmtId="0" fontId="2" fillId="2" borderId="0" xfId="1" applyFont="1" applyFill="1" applyBorder="1" applyAlignment="1">
      <alignment wrapText="1"/>
    </xf>
    <xf numFmtId="0" fontId="22" fillId="2" borderId="0" xfId="1" applyFont="1" applyFill="1" applyBorder="1" applyAlignment="1">
      <alignment wrapText="1"/>
    </xf>
    <xf numFmtId="0" fontId="20" fillId="2" borderId="9" xfId="1" applyFont="1" applyFill="1" applyBorder="1" applyAlignment="1">
      <alignment horizontal="right" wrapText="1"/>
    </xf>
    <xf numFmtId="0" fontId="30" fillId="2" borderId="0" xfId="0" applyFont="1" applyFill="1" applyBorder="1" applyAlignment="1">
      <alignment wrapText="1"/>
    </xf>
    <xf numFmtId="0" fontId="2" fillId="4" borderId="0" xfId="11" applyFont="1" applyFill="1" applyBorder="1" applyAlignment="1"/>
    <xf numFmtId="0" fontId="7" fillId="4" borderId="0" xfId="11" applyFont="1" applyFill="1" applyBorder="1" applyAlignment="1" applyProtection="1">
      <protection locked="0"/>
    </xf>
    <xf numFmtId="0" fontId="8" fillId="4" borderId="0" xfId="11" applyFont="1" applyFill="1" applyBorder="1" applyAlignment="1" applyProtection="1">
      <protection locked="0"/>
    </xf>
    <xf numFmtId="0" fontId="13" fillId="4" borderId="0" xfId="11" applyFont="1" applyFill="1" applyBorder="1" applyAlignment="1"/>
    <xf numFmtId="0" fontId="3" fillId="2" borderId="17" xfId="11" applyFont="1" applyFill="1" applyBorder="1" applyAlignment="1">
      <alignment horizontal="center"/>
    </xf>
    <xf numFmtId="175" fontId="29" fillId="2" borderId="0" xfId="0" applyNumberFormat="1" applyFont="1" applyFill="1" applyBorder="1" applyAlignment="1">
      <alignment horizontal="right"/>
    </xf>
    <xf numFmtId="0" fontId="42" fillId="2" borderId="0" xfId="1" applyFont="1" applyFill="1" applyBorder="1" applyAlignment="1">
      <alignment horizontal="center"/>
    </xf>
    <xf numFmtId="172" fontId="40" fillId="2" borderId="0" xfId="0" applyNumberFormat="1" applyFont="1" applyFill="1" applyBorder="1" applyAlignment="1">
      <alignment horizontal="center"/>
    </xf>
    <xf numFmtId="0" fontId="40" fillId="2" borderId="0" xfId="0" applyFont="1" applyFill="1" applyBorder="1" applyAlignment="1">
      <alignment horizontal="center"/>
    </xf>
    <xf numFmtId="0" fontId="42" fillId="0" borderId="0" xfId="1" applyFont="1" applyFill="1" applyBorder="1" applyAlignment="1">
      <alignment horizontal="center"/>
    </xf>
    <xf numFmtId="0" fontId="12" fillId="4" borderId="0" xfId="0" applyFont="1" applyFill="1" applyBorder="1" applyAlignment="1">
      <alignment horizontal="left"/>
    </xf>
    <xf numFmtId="4" fontId="11" fillId="2" borderId="0" xfId="1" applyNumberFormat="1" applyFont="1" applyFill="1" applyBorder="1"/>
    <xf numFmtId="0" fontId="2" fillId="0" borderId="0" xfId="15" applyFont="1" applyBorder="1" applyAlignment="1"/>
    <xf numFmtId="0" fontId="28" fillId="0" borderId="0" xfId="15" applyFont="1" applyBorder="1" applyAlignment="1">
      <alignment horizontal="center"/>
    </xf>
    <xf numFmtId="1" fontId="15" fillId="0" borderId="0" xfId="15" applyNumberFormat="1" applyFont="1" applyFill="1" applyBorder="1" applyAlignment="1" applyProtection="1">
      <alignment horizontal="left"/>
      <protection locked="0"/>
    </xf>
    <xf numFmtId="1" fontId="15" fillId="0" borderId="0" xfId="15" applyNumberFormat="1" applyFont="1" applyFill="1" applyBorder="1" applyAlignment="1">
      <alignment horizontal="left"/>
    </xf>
    <xf numFmtId="0" fontId="12" fillId="0" borderId="0" xfId="15" applyFont="1" applyFill="1" applyBorder="1" applyAlignment="1">
      <alignment horizontal="left"/>
    </xf>
    <xf numFmtId="0" fontId="2" fillId="0" borderId="0" xfId="20" applyFont="1"/>
    <xf numFmtId="0" fontId="2" fillId="0" borderId="0" xfId="20" applyFont="1" applyBorder="1"/>
    <xf numFmtId="0" fontId="12" fillId="0" borderId="0" xfId="20" applyFont="1" applyBorder="1" applyAlignment="1">
      <alignment horizontal="left"/>
    </xf>
    <xf numFmtId="0" fontId="12" fillId="0" borderId="0" xfId="20" applyFont="1" applyBorder="1" applyAlignment="1"/>
    <xf numFmtId="0" fontId="2" fillId="0" borderId="0" xfId="20" applyFont="1" applyBorder="1" applyAlignment="1">
      <alignment horizontal="left"/>
    </xf>
    <xf numFmtId="0" fontId="3" fillId="0" borderId="0" xfId="20" applyFont="1" applyBorder="1" applyAlignment="1">
      <alignment horizontal="center"/>
    </xf>
    <xf numFmtId="0" fontId="19" fillId="0" borderId="0" xfId="20" applyFont="1" applyFill="1" applyBorder="1" applyAlignment="1">
      <alignment horizontal="right"/>
    </xf>
    <xf numFmtId="0" fontId="2" fillId="0" borderId="0" xfId="20" applyFont="1" applyAlignment="1"/>
    <xf numFmtId="0" fontId="2" fillId="0" borderId="0" xfId="20" applyFont="1" applyAlignment="1">
      <alignment horizontal="center"/>
    </xf>
    <xf numFmtId="0" fontId="2" fillId="0" borderId="0" xfId="20" applyFont="1" applyBorder="1" applyAlignment="1">
      <alignment horizontal="center"/>
    </xf>
    <xf numFmtId="0" fontId="2" fillId="0" borderId="0" xfId="20" applyFont="1" applyAlignment="1">
      <alignment horizontal="left"/>
    </xf>
    <xf numFmtId="0" fontId="2" fillId="0" borderId="0" xfId="20" applyFont="1" applyAlignment="1">
      <alignment horizontal="right"/>
    </xf>
    <xf numFmtId="0" fontId="12" fillId="4" borderId="0" xfId="20" applyFont="1" applyFill="1" applyBorder="1" applyAlignment="1" applyProtection="1">
      <alignment horizontal="left"/>
    </xf>
    <xf numFmtId="0" fontId="2" fillId="0" borderId="0" xfId="20" applyFont="1" applyFill="1"/>
    <xf numFmtId="0" fontId="2" fillId="0" borderId="0" xfId="20" applyFont="1" applyFill="1" applyBorder="1" applyAlignment="1">
      <alignment horizontal="center"/>
    </xf>
    <xf numFmtId="172" fontId="12" fillId="4" borderId="0" xfId="20" applyNumberFormat="1" applyFont="1" applyFill="1" applyBorder="1" applyAlignment="1" applyProtection="1">
      <alignment horizontal="left"/>
    </xf>
    <xf numFmtId="172" fontId="12" fillId="0" borderId="0" xfId="15" applyNumberFormat="1" applyFont="1" applyFill="1" applyBorder="1" applyAlignment="1"/>
    <xf numFmtId="0" fontId="2" fillId="0" borderId="0" xfId="20" applyFont="1" applyFill="1" applyBorder="1"/>
    <xf numFmtId="0" fontId="2" fillId="0" borderId="0" xfId="20" applyFont="1" applyFill="1" applyAlignment="1">
      <alignment horizontal="center"/>
    </xf>
    <xf numFmtId="0" fontId="3" fillId="4" borderId="0" xfId="1" applyFont="1" applyFill="1" applyBorder="1" applyAlignment="1">
      <alignment horizontal="center"/>
    </xf>
    <xf numFmtId="4" fontId="3" fillId="4" borderId="0" xfId="5" applyNumberFormat="1" applyFont="1" applyFill="1" applyBorder="1" applyProtection="1">
      <protection locked="0"/>
    </xf>
    <xf numFmtId="0" fontId="11" fillId="2" borderId="0" xfId="1" applyFont="1" applyFill="1" applyBorder="1" applyAlignment="1">
      <alignment wrapText="1"/>
    </xf>
    <xf numFmtId="0" fontId="22" fillId="2" borderId="0" xfId="0" applyFont="1" applyFill="1"/>
    <xf numFmtId="0" fontId="6" fillId="2" borderId="0" xfId="1" applyFont="1" applyFill="1" applyBorder="1" applyAlignment="1"/>
    <xf numFmtId="0" fontId="12" fillId="2" borderId="0" xfId="0" applyFont="1" applyFill="1" applyBorder="1" applyAlignment="1"/>
    <xf numFmtId="0" fontId="12" fillId="2" borderId="0" xfId="0" applyFont="1" applyFill="1" applyBorder="1" applyAlignment="1">
      <alignment vertical="center"/>
    </xf>
    <xf numFmtId="0" fontId="2" fillId="0" borderId="9" xfId="1" applyFont="1" applyBorder="1" applyAlignment="1">
      <alignment horizontal="center"/>
    </xf>
    <xf numFmtId="0" fontId="2" fillId="0" borderId="0" xfId="1" applyFont="1" applyBorder="1" applyAlignment="1">
      <alignment horizontal="center"/>
    </xf>
    <xf numFmtId="0" fontId="29" fillId="2" borderId="0" xfId="0" applyFont="1" applyFill="1" applyBorder="1" applyAlignment="1">
      <alignment horizontal="center"/>
    </xf>
    <xf numFmtId="0" fontId="32" fillId="0" borderId="0" xfId="1" applyFont="1" applyBorder="1" applyAlignment="1">
      <alignment horizontal="center"/>
    </xf>
    <xf numFmtId="0" fontId="6" fillId="0" borderId="0" xfId="1" applyFont="1" applyBorder="1" applyAlignment="1">
      <alignment horizontal="center"/>
    </xf>
    <xf numFmtId="0" fontId="2" fillId="0" borderId="0" xfId="3" applyFont="1" applyAlignment="1">
      <alignment horizontal="center"/>
    </xf>
    <xf numFmtId="0" fontId="32" fillId="0" borderId="0" xfId="1" applyFont="1" applyAlignment="1">
      <alignment horizontal="center"/>
    </xf>
    <xf numFmtId="0" fontId="20" fillId="0" borderId="0" xfId="1" applyFont="1" applyBorder="1" applyAlignment="1"/>
    <xf numFmtId="0" fontId="2" fillId="0" borderId="11" xfId="1" applyFont="1" applyBorder="1"/>
    <xf numFmtId="0" fontId="2" fillId="0" borderId="15" xfId="1" applyFont="1" applyBorder="1"/>
    <xf numFmtId="0" fontId="0" fillId="0" borderId="3" xfId="0" applyBorder="1"/>
    <xf numFmtId="0" fontId="0" fillId="0" borderId="9" xfId="0" applyBorder="1"/>
    <xf numFmtId="0" fontId="0" fillId="0" borderId="4" xfId="0" applyBorder="1"/>
    <xf numFmtId="0" fontId="0" fillId="0" borderId="0" xfId="0" applyBorder="1" applyAlignment="1">
      <alignment horizontal="center"/>
    </xf>
    <xf numFmtId="165" fontId="2" fillId="0" borderId="0" xfId="6" applyFont="1" applyBorder="1"/>
    <xf numFmtId="0" fontId="10" fillId="2" borderId="1" xfId="0" applyFont="1" applyFill="1" applyBorder="1" applyAlignment="1">
      <alignment horizontal="right"/>
    </xf>
    <xf numFmtId="0" fontId="48" fillId="0" borderId="0" xfId="0" applyFont="1"/>
    <xf numFmtId="0" fontId="10" fillId="0" borderId="0" xfId="0" applyFont="1"/>
    <xf numFmtId="0" fontId="10" fillId="0" borderId="0" xfId="0" applyFont="1" applyAlignment="1">
      <alignment horizontal="right"/>
    </xf>
    <xf numFmtId="0" fontId="30" fillId="0" borderId="0" xfId="0" applyFont="1" applyAlignment="1">
      <alignment horizontal="right"/>
    </xf>
    <xf numFmtId="0" fontId="30" fillId="0" borderId="0" xfId="0" applyFont="1" applyAlignment="1">
      <alignment horizontal="left"/>
    </xf>
    <xf numFmtId="0" fontId="30" fillId="0" borderId="0" xfId="0" applyFont="1"/>
    <xf numFmtId="0" fontId="10" fillId="0" borderId="0" xfId="0" applyFont="1" applyAlignment="1">
      <alignment horizontal="center"/>
    </xf>
    <xf numFmtId="0" fontId="37" fillId="0" borderId="0" xfId="0" applyFont="1" applyAlignment="1">
      <alignment horizontal="center"/>
    </xf>
    <xf numFmtId="0" fontId="22" fillId="0" borderId="0" xfId="1" applyFont="1" applyBorder="1"/>
    <xf numFmtId="0" fontId="10" fillId="0" borderId="0" xfId="0" applyFont="1" applyBorder="1"/>
    <xf numFmtId="0" fontId="11" fillId="0" borderId="0" xfId="0" applyFont="1"/>
    <xf numFmtId="0" fontId="27" fillId="0" borderId="0" xfId="0" applyFont="1"/>
    <xf numFmtId="0" fontId="10" fillId="0" borderId="3" xfId="0" applyFont="1" applyBorder="1"/>
    <xf numFmtId="0" fontId="10" fillId="0" borderId="9" xfId="0" applyFont="1" applyBorder="1"/>
    <xf numFmtId="0" fontId="10" fillId="0" borderId="4" xfId="0" applyFont="1" applyBorder="1"/>
    <xf numFmtId="0" fontId="46" fillId="0" borderId="0" xfId="0" applyFont="1" applyBorder="1"/>
    <xf numFmtId="0" fontId="0" fillId="0" borderId="8" xfId="0" applyBorder="1"/>
    <xf numFmtId="0" fontId="0" fillId="0" borderId="13" xfId="0" applyBorder="1"/>
    <xf numFmtId="0" fontId="42" fillId="4" borderId="0" xfId="11" applyFont="1" applyFill="1" applyBorder="1" applyAlignment="1">
      <alignment horizontal="center"/>
    </xf>
    <xf numFmtId="0" fontId="2" fillId="4" borderId="16" xfId="11" applyFont="1" applyFill="1" applyBorder="1"/>
    <xf numFmtId="0" fontId="13" fillId="4" borderId="16" xfId="11" applyFont="1" applyFill="1" applyBorder="1"/>
    <xf numFmtId="0" fontId="2" fillId="4" borderId="16" xfId="11" applyFont="1" applyFill="1" applyBorder="1" applyAlignment="1">
      <alignment horizontal="distributed"/>
    </xf>
    <xf numFmtId="0" fontId="42" fillId="2" borderId="0" xfId="11" applyFont="1" applyFill="1" applyBorder="1" applyAlignment="1">
      <alignment horizontal="center"/>
    </xf>
    <xf numFmtId="0" fontId="2" fillId="2" borderId="0" xfId="11" applyFont="1" applyFill="1" applyBorder="1"/>
    <xf numFmtId="0" fontId="2" fillId="0" borderId="16" xfId="11" applyFont="1" applyFill="1" applyBorder="1"/>
    <xf numFmtId="0" fontId="42" fillId="0" borderId="9" xfId="11" applyFont="1" applyBorder="1" applyAlignment="1">
      <alignment horizontal="center"/>
    </xf>
    <xf numFmtId="0" fontId="2" fillId="0" borderId="9" xfId="11" applyFont="1" applyBorder="1"/>
    <xf numFmtId="0" fontId="2" fillId="4" borderId="4" xfId="11" applyFont="1" applyFill="1" applyBorder="1"/>
    <xf numFmtId="0" fontId="22" fillId="2" borderId="0" xfId="11" applyFont="1" applyFill="1" applyBorder="1"/>
    <xf numFmtId="0" fontId="50" fillId="0" borderId="0" xfId="0" applyFont="1"/>
    <xf numFmtId="0" fontId="14" fillId="4" borderId="15" xfId="11" applyFont="1" applyFill="1" applyBorder="1" applyAlignment="1">
      <alignment horizontal="center" vertical="center"/>
    </xf>
    <xf numFmtId="0" fontId="14" fillId="0" borderId="15" xfId="11" applyFont="1" applyFill="1" applyBorder="1" applyAlignment="1">
      <alignment horizontal="center" vertical="center"/>
    </xf>
    <xf numFmtId="0" fontId="14" fillId="4" borderId="3" xfId="11" applyFont="1" applyFill="1" applyBorder="1" applyAlignment="1">
      <alignment horizontal="center" vertical="center"/>
    </xf>
    <xf numFmtId="0" fontId="42" fillId="0" borderId="0" xfId="7" applyFont="1" applyBorder="1"/>
    <xf numFmtId="0" fontId="42" fillId="0" borderId="0" xfId="7" applyFont="1" applyFill="1" applyBorder="1"/>
    <xf numFmtId="49" fontId="42" fillId="0" borderId="0" xfId="7" applyNumberFormat="1" applyFont="1" applyFill="1" applyBorder="1"/>
    <xf numFmtId="49" fontId="12" fillId="2" borderId="0" xfId="7" applyNumberFormat="1" applyFont="1" applyFill="1" applyBorder="1" applyAlignment="1" applyProtection="1">
      <protection locked="0"/>
    </xf>
    <xf numFmtId="0" fontId="2" fillId="0" borderId="0" xfId="7" applyFont="1" applyBorder="1"/>
    <xf numFmtId="0" fontId="51" fillId="2" borderId="0" xfId="0" applyFont="1" applyFill="1" applyBorder="1"/>
    <xf numFmtId="0" fontId="10" fillId="4" borderId="0" xfId="0" applyFont="1" applyFill="1"/>
    <xf numFmtId="0" fontId="2" fillId="4" borderId="0" xfId="0" applyFont="1" applyFill="1" applyBorder="1" applyAlignment="1" applyProtection="1">
      <alignment horizontal="center"/>
      <protection locked="0"/>
    </xf>
    <xf numFmtId="0" fontId="21" fillId="4" borderId="0" xfId="1" applyFont="1" applyFill="1" applyBorder="1"/>
    <xf numFmtId="165" fontId="3" fillId="2" borderId="0" xfId="6" applyFont="1" applyFill="1" applyBorder="1" applyAlignment="1">
      <alignment horizontal="left"/>
    </xf>
    <xf numFmtId="0" fontId="10" fillId="0" borderId="16" xfId="0" applyFont="1" applyBorder="1"/>
    <xf numFmtId="0" fontId="2" fillId="0" borderId="9" xfId="7" applyFont="1" applyBorder="1"/>
    <xf numFmtId="165" fontId="10" fillId="2" borderId="0" xfId="6" applyFont="1" applyFill="1" applyBorder="1"/>
    <xf numFmtId="0" fontId="53" fillId="2" borderId="0" xfId="1" applyFont="1" applyFill="1" applyBorder="1"/>
    <xf numFmtId="0" fontId="53" fillId="2" borderId="0" xfId="7" applyFont="1" applyFill="1" applyBorder="1"/>
    <xf numFmtId="0" fontId="11" fillId="0" borderId="0" xfId="0" applyFont="1" applyFill="1" applyAlignment="1">
      <alignment horizontal="center"/>
    </xf>
    <xf numFmtId="0" fontId="30" fillId="2" borderId="0" xfId="0" applyFont="1" applyFill="1" applyBorder="1"/>
    <xf numFmtId="0" fontId="2" fillId="4" borderId="15" xfId="1" applyFont="1" applyFill="1" applyBorder="1"/>
    <xf numFmtId="0" fontId="2" fillId="4" borderId="16" xfId="1" applyFont="1" applyFill="1" applyBorder="1"/>
    <xf numFmtId="0" fontId="10" fillId="2" borderId="16" xfId="0" applyFont="1" applyFill="1" applyBorder="1"/>
    <xf numFmtId="0" fontId="49" fillId="0" borderId="0" xfId="1" applyFont="1" applyBorder="1" applyAlignment="1">
      <alignment horizontal="center"/>
    </xf>
    <xf numFmtId="0" fontId="10" fillId="0" borderId="0" xfId="0" applyFont="1" applyFill="1" applyAlignment="1">
      <alignment horizontal="center"/>
    </xf>
    <xf numFmtId="172" fontId="10" fillId="0" borderId="0" xfId="0" applyNumberFormat="1" applyFont="1" applyAlignment="1">
      <alignment horizontal="center"/>
    </xf>
    <xf numFmtId="0" fontId="2" fillId="0" borderId="15" xfId="1" applyFont="1" applyFill="1" applyBorder="1"/>
    <xf numFmtId="0" fontId="2" fillId="0" borderId="16" xfId="1" applyFont="1" applyFill="1" applyBorder="1"/>
    <xf numFmtId="0" fontId="2" fillId="0" borderId="15" xfId="1" applyFont="1" applyBorder="1" applyAlignment="1">
      <alignment wrapText="1"/>
    </xf>
    <xf numFmtId="0" fontId="22" fillId="0" borderId="15" xfId="1" applyFont="1" applyBorder="1"/>
    <xf numFmtId="15" fontId="15" fillId="0" borderId="0" xfId="1" applyNumberFormat="1" applyFont="1" applyBorder="1"/>
    <xf numFmtId="0" fontId="30" fillId="0" borderId="0" xfId="0" applyFont="1" applyBorder="1"/>
    <xf numFmtId="0" fontId="2" fillId="0" borderId="3" xfId="1" applyFont="1" applyBorder="1"/>
    <xf numFmtId="15" fontId="21" fillId="0" borderId="9" xfId="1" applyNumberFormat="1" applyFont="1" applyBorder="1"/>
    <xf numFmtId="175" fontId="10" fillId="0" borderId="0" xfId="0" applyNumberFormat="1" applyFont="1"/>
    <xf numFmtId="0" fontId="10" fillId="0" borderId="0" xfId="0" applyFont="1" applyAlignment="1">
      <alignment wrapText="1"/>
    </xf>
    <xf numFmtId="165" fontId="19" fillId="0" borderId="0" xfId="6" applyFont="1" applyFill="1" applyBorder="1"/>
    <xf numFmtId="4" fontId="19" fillId="0" borderId="0" xfId="6" applyNumberFormat="1" applyFont="1" applyFill="1" applyBorder="1"/>
    <xf numFmtId="0" fontId="54" fillId="0" borderId="0" xfId="0" applyFont="1"/>
    <xf numFmtId="0" fontId="21" fillId="0" borderId="0" xfId="0" applyFont="1" applyAlignment="1">
      <alignment horizontal="center"/>
    </xf>
    <xf numFmtId="0" fontId="21" fillId="0" borderId="0" xfId="0" applyFont="1"/>
    <xf numFmtId="0" fontId="21" fillId="0" borderId="0" xfId="0" applyFont="1" applyAlignment="1">
      <alignment horizontal="left"/>
    </xf>
    <xf numFmtId="175" fontId="21" fillId="0" borderId="0" xfId="0" applyNumberFormat="1" applyFont="1" applyAlignment="1">
      <alignment horizontal="center"/>
    </xf>
    <xf numFmtId="175" fontId="21" fillId="0" borderId="0" xfId="0" applyNumberFormat="1" applyFont="1"/>
    <xf numFmtId="0" fontId="21" fillId="0" borderId="0" xfId="0" applyFont="1" applyAlignment="1">
      <alignment wrapText="1"/>
    </xf>
    <xf numFmtId="165" fontId="21" fillId="0" borderId="0" xfId="6" applyFont="1" applyBorder="1"/>
    <xf numFmtId="0" fontId="10" fillId="0" borderId="0" xfId="0" applyFont="1" applyAlignment="1">
      <alignment vertical="center"/>
    </xf>
    <xf numFmtId="0" fontId="22" fillId="0" borderId="0" xfId="0" applyFont="1" applyAlignment="1">
      <alignment horizontal="center"/>
    </xf>
    <xf numFmtId="173" fontId="10" fillId="0" borderId="0" xfId="0" applyNumberFormat="1" applyFont="1" applyBorder="1" applyAlignment="1"/>
    <xf numFmtId="0" fontId="10" fillId="0" borderId="15" xfId="0" applyFont="1" applyBorder="1"/>
    <xf numFmtId="0" fontId="10" fillId="0" borderId="16" xfId="0" applyFont="1" applyBorder="1" applyAlignment="1">
      <alignment vertical="center"/>
    </xf>
    <xf numFmtId="0" fontId="10" fillId="0" borderId="15" xfId="0" applyFont="1" applyFill="1" applyBorder="1"/>
    <xf numFmtId="0" fontId="10" fillId="0" borderId="16" xfId="0" applyFont="1" applyFill="1" applyBorder="1"/>
    <xf numFmtId="0" fontId="10" fillId="0" borderId="0" xfId="0" applyFont="1" applyFill="1" applyBorder="1" applyAlignment="1"/>
    <xf numFmtId="0" fontId="10" fillId="0" borderId="9" xfId="0" applyFont="1" applyBorder="1" applyAlignment="1">
      <alignment wrapText="1"/>
    </xf>
    <xf numFmtId="0" fontId="22" fillId="2" borderId="0" xfId="0" applyFont="1" applyFill="1" applyBorder="1"/>
    <xf numFmtId="0" fontId="22" fillId="2" borderId="0" xfId="0" applyFont="1" applyFill="1" applyBorder="1" applyAlignment="1"/>
    <xf numFmtId="0" fontId="22" fillId="0" borderId="0" xfId="0" applyFont="1"/>
    <xf numFmtId="0" fontId="14" fillId="0" borderId="0" xfId="0" applyFont="1"/>
    <xf numFmtId="0" fontId="22" fillId="0" borderId="0" xfId="0" applyFont="1" applyAlignment="1">
      <alignment wrapText="1"/>
    </xf>
    <xf numFmtId="0" fontId="22" fillId="2" borderId="15" xfId="0" applyFont="1" applyFill="1" applyBorder="1"/>
    <xf numFmtId="0" fontId="4" fillId="2" borderId="0" xfId="1" applyFont="1" applyFill="1" applyBorder="1" applyAlignment="1">
      <alignment horizontal="center"/>
    </xf>
    <xf numFmtId="0" fontId="4" fillId="2" borderId="0" xfId="1" applyFont="1" applyFill="1" applyBorder="1" applyAlignment="1">
      <alignment wrapText="1"/>
    </xf>
    <xf numFmtId="0" fontId="22" fillId="0" borderId="15" xfId="0" applyFont="1" applyBorder="1"/>
    <xf numFmtId="0" fontId="3" fillId="0" borderId="0" xfId="1" applyFont="1" applyBorder="1" applyAlignment="1">
      <alignment wrapText="1"/>
    </xf>
    <xf numFmtId="0" fontId="2" fillId="0" borderId="16" xfId="1" applyFont="1" applyBorder="1" applyAlignment="1">
      <alignment wrapText="1"/>
    </xf>
    <xf numFmtId="0" fontId="14" fillId="0" borderId="15" xfId="0" applyFont="1" applyBorder="1"/>
    <xf numFmtId="0" fontId="14" fillId="0" borderId="0" xfId="0" applyFont="1" applyBorder="1"/>
    <xf numFmtId="0" fontId="22" fillId="2" borderId="16" xfId="0" applyFont="1" applyFill="1" applyBorder="1"/>
    <xf numFmtId="0" fontId="22" fillId="0" borderId="16" xfId="0" applyFont="1" applyBorder="1"/>
    <xf numFmtId="0" fontId="14" fillId="0" borderId="16" xfId="0" applyFont="1" applyBorder="1"/>
    <xf numFmtId="0" fontId="9" fillId="2" borderId="0" xfId="0" applyFont="1" applyFill="1" applyBorder="1" applyAlignment="1">
      <alignment horizontal="left"/>
    </xf>
    <xf numFmtId="0" fontId="2" fillId="0" borderId="9" xfId="3" applyFont="1" applyBorder="1"/>
    <xf numFmtId="0" fontId="11" fillId="2" borderId="0" xfId="0" applyFont="1" applyFill="1" applyBorder="1" applyAlignment="1">
      <alignment horizontal="left"/>
    </xf>
    <xf numFmtId="171" fontId="10" fillId="2" borderId="0" xfId="0" applyNumberFormat="1" applyFont="1" applyFill="1" applyBorder="1" applyAlignment="1">
      <alignment horizontal="left"/>
    </xf>
    <xf numFmtId="172" fontId="10" fillId="0" borderId="0" xfId="0" applyNumberFormat="1" applyFont="1" applyBorder="1" applyAlignment="1">
      <alignment horizontal="center"/>
    </xf>
    <xf numFmtId="0" fontId="10" fillId="0" borderId="0" xfId="0" applyFont="1" applyFill="1" applyBorder="1"/>
    <xf numFmtId="0" fontId="4" fillId="0" borderId="0" xfId="1" applyFont="1" applyBorder="1"/>
    <xf numFmtId="0" fontId="2" fillId="0" borderId="11" xfId="1" applyFont="1" applyBorder="1" applyAlignment="1">
      <alignment horizontal="center"/>
    </xf>
    <xf numFmtId="0" fontId="4" fillId="0" borderId="15" xfId="1" applyFont="1" applyBorder="1"/>
    <xf numFmtId="0" fontId="4" fillId="0" borderId="0" xfId="1" applyFont="1" applyBorder="1" applyAlignment="1">
      <alignment horizontal="center"/>
    </xf>
    <xf numFmtId="0" fontId="0" fillId="0" borderId="16" xfId="0" applyBorder="1"/>
    <xf numFmtId="0" fontId="14" fillId="0" borderId="15" xfId="1" applyFont="1" applyFill="1" applyBorder="1" applyAlignment="1">
      <alignment horizontal="center" vertical="center" wrapText="1"/>
    </xf>
    <xf numFmtId="0" fontId="14" fillId="0" borderId="15" xfId="1" applyFont="1" applyFill="1" applyBorder="1"/>
    <xf numFmtId="0" fontId="14" fillId="0" borderId="15" xfId="1" applyFont="1" applyBorder="1"/>
    <xf numFmtId="0" fontId="0" fillId="0" borderId="15" xfId="0" applyBorder="1"/>
    <xf numFmtId="0" fontId="22" fillId="0" borderId="9" xfId="1" applyFont="1" applyBorder="1"/>
    <xf numFmtId="0" fontId="2" fillId="0" borderId="4" xfId="1" applyFont="1" applyBorder="1"/>
    <xf numFmtId="0" fontId="22" fillId="0" borderId="0" xfId="1" applyFont="1" applyBorder="1" applyAlignment="1">
      <alignment horizontal="right"/>
    </xf>
    <xf numFmtId="2" fontId="2" fillId="0" borderId="0" xfId="1" applyNumberFormat="1" applyFont="1" applyBorder="1" applyAlignment="1">
      <alignment wrapText="1"/>
    </xf>
    <xf numFmtId="0" fontId="3" fillId="0" borderId="16" xfId="1" applyFont="1" applyBorder="1" applyAlignment="1"/>
    <xf numFmtId="0" fontId="22" fillId="0" borderId="0" xfId="1" applyFont="1" applyBorder="1" applyAlignment="1">
      <alignment wrapText="1"/>
    </xf>
    <xf numFmtId="2" fontId="22" fillId="0" borderId="0" xfId="1" applyNumberFormat="1" applyFont="1" applyBorder="1" applyAlignment="1">
      <alignment wrapText="1"/>
    </xf>
    <xf numFmtId="0" fontId="21" fillId="0" borderId="9" xfId="1" applyFont="1" applyBorder="1"/>
    <xf numFmtId="0" fontId="10" fillId="2" borderId="0" xfId="1" applyFont="1" applyFill="1" applyBorder="1"/>
    <xf numFmtId="0" fontId="34" fillId="0" borderId="15" xfId="0" applyFont="1" applyBorder="1"/>
    <xf numFmtId="0" fontId="34" fillId="0" borderId="16" xfId="0" applyFont="1" applyBorder="1"/>
    <xf numFmtId="0" fontId="31" fillId="0" borderId="15" xfId="0" applyFont="1" applyBorder="1" applyAlignment="1">
      <alignment horizontal="center"/>
    </xf>
    <xf numFmtId="0" fontId="31" fillId="0" borderId="0" xfId="0" applyFont="1" applyBorder="1" applyAlignment="1">
      <alignment horizontal="center"/>
    </xf>
    <xf numFmtId="0" fontId="31" fillId="0" borderId="16" xfId="0" applyFont="1" applyBorder="1" applyAlignment="1">
      <alignment horizontal="center"/>
    </xf>
    <xf numFmtId="0" fontId="34" fillId="0" borderId="0" xfId="0" applyFont="1" applyBorder="1"/>
    <xf numFmtId="0" fontId="2" fillId="0" borderId="16" xfId="1" applyFont="1" applyBorder="1"/>
    <xf numFmtId="0" fontId="2" fillId="0" borderId="0" xfId="1" applyFont="1" applyBorder="1"/>
    <xf numFmtId="165" fontId="13" fillId="2" borderId="0" xfId="6" applyNumberFormat="1" applyFont="1" applyFill="1" applyBorder="1" applyAlignment="1">
      <alignment horizontal="center" vertical="center"/>
    </xf>
    <xf numFmtId="0" fontId="2" fillId="0" borderId="27" xfId="1" applyFont="1" applyBorder="1"/>
    <xf numFmtId="0" fontId="2" fillId="0" borderId="28" xfId="1" applyFont="1" applyBorder="1"/>
    <xf numFmtId="0" fontId="2" fillId="0" borderId="28" xfId="1" applyFont="1" applyBorder="1" applyAlignment="1">
      <alignment wrapText="1"/>
    </xf>
    <xf numFmtId="0" fontId="2" fillId="0" borderId="29" xfId="1" applyFont="1" applyBorder="1"/>
    <xf numFmtId="0" fontId="2" fillId="4" borderId="0" xfId="1" applyFont="1" applyFill="1" applyBorder="1" applyAlignment="1">
      <alignment wrapText="1"/>
    </xf>
    <xf numFmtId="0" fontId="20" fillId="4" borderId="0" xfId="1" applyFont="1" applyFill="1" applyBorder="1" applyAlignment="1">
      <alignment horizontal="right"/>
    </xf>
    <xf numFmtId="165" fontId="22" fillId="4" borderId="25" xfId="6" applyFont="1" applyFill="1" applyBorder="1" applyAlignment="1" applyProtection="1">
      <alignment horizontal="left"/>
    </xf>
    <xf numFmtId="4" fontId="20" fillId="4" borderId="0" xfId="1" applyNumberFormat="1" applyFont="1" applyFill="1" applyBorder="1" applyAlignment="1"/>
    <xf numFmtId="165" fontId="20" fillId="4" borderId="25" xfId="6" applyFont="1" applyFill="1" applyBorder="1" applyAlignment="1">
      <alignment horizontal="right"/>
    </xf>
    <xf numFmtId="0" fontId="2" fillId="4" borderId="27" xfId="1" applyFont="1" applyFill="1" applyBorder="1"/>
    <xf numFmtId="0" fontId="2" fillId="4" borderId="28" xfId="1" applyFont="1" applyFill="1" applyBorder="1"/>
    <xf numFmtId="0" fontId="2" fillId="4" borderId="28" xfId="1" applyFont="1" applyFill="1" applyBorder="1" applyAlignment="1">
      <alignment wrapText="1"/>
    </xf>
    <xf numFmtId="4" fontId="2" fillId="4" borderId="28" xfId="1" applyNumberFormat="1" applyFont="1" applyFill="1" applyBorder="1"/>
    <xf numFmtId="0" fontId="2" fillId="4" borderId="29" xfId="1" applyFont="1" applyFill="1" applyBorder="1"/>
    <xf numFmtId="4" fontId="2" fillId="4" borderId="0" xfId="1" applyNumberFormat="1" applyFont="1" applyFill="1" applyBorder="1"/>
    <xf numFmtId="0" fontId="3" fillId="4" borderId="15" xfId="1" applyFont="1" applyFill="1" applyBorder="1" applyAlignment="1">
      <alignment horizontal="center" wrapText="1"/>
    </xf>
    <xf numFmtId="0" fontId="3" fillId="4" borderId="16" xfId="1" applyFont="1" applyFill="1" applyBorder="1" applyAlignment="1">
      <alignment horizontal="center" wrapText="1"/>
    </xf>
    <xf numFmtId="0" fontId="2" fillId="4" borderId="25" xfId="1" applyFont="1" applyFill="1" applyBorder="1" applyAlignment="1" applyProtection="1">
      <alignment horizontal="center"/>
      <protection locked="0"/>
    </xf>
    <xf numFmtId="0" fontId="2" fillId="4" borderId="30" xfId="1" applyFont="1" applyFill="1" applyBorder="1" applyAlignment="1" applyProtection="1">
      <alignment horizontal="center"/>
      <protection locked="0"/>
    </xf>
    <xf numFmtId="0" fontId="2" fillId="4" borderId="30" xfId="1" applyFont="1" applyFill="1" applyBorder="1" applyAlignment="1" applyProtection="1">
      <alignment wrapText="1"/>
      <protection locked="0"/>
    </xf>
    <xf numFmtId="4" fontId="2" fillId="4" borderId="25" xfId="1" applyNumberFormat="1" applyFont="1" applyFill="1" applyBorder="1" applyProtection="1">
      <protection locked="0"/>
    </xf>
    <xf numFmtId="4" fontId="2" fillId="4" borderId="25" xfId="1" applyNumberFormat="1" applyFont="1" applyFill="1" applyBorder="1"/>
    <xf numFmtId="0" fontId="2" fillId="4" borderId="25" xfId="1" applyFont="1" applyFill="1" applyBorder="1"/>
    <xf numFmtId="0" fontId="2" fillId="4" borderId="32" xfId="1" applyFont="1" applyFill="1" applyBorder="1" applyAlignment="1" applyProtection="1">
      <alignment horizontal="center"/>
      <protection locked="0"/>
    </xf>
    <xf numFmtId="0" fontId="2" fillId="4" borderId="27" xfId="1" applyFont="1" applyFill="1" applyBorder="1" applyAlignment="1" applyProtection="1">
      <alignment horizontal="center"/>
      <protection locked="0"/>
    </xf>
    <xf numFmtId="0" fontId="2" fillId="4" borderId="27" xfId="1" applyFont="1" applyFill="1" applyBorder="1" applyAlignment="1" applyProtection="1">
      <alignment wrapText="1"/>
      <protection locked="0"/>
    </xf>
    <xf numFmtId="4" fontId="3" fillId="4" borderId="25" xfId="5" applyNumberFormat="1" applyFont="1" applyFill="1" applyBorder="1" applyProtection="1"/>
    <xf numFmtId="4" fontId="2" fillId="2" borderId="0" xfId="1" applyNumberFormat="1" applyFont="1" applyFill="1" applyBorder="1"/>
    <xf numFmtId="0" fontId="19" fillId="2" borderId="0" xfId="1" applyFont="1" applyFill="1" applyBorder="1" applyAlignment="1">
      <alignment horizontal="right"/>
    </xf>
    <xf numFmtId="0" fontId="2" fillId="2" borderId="16" xfId="1" applyFont="1" applyFill="1" applyBorder="1"/>
    <xf numFmtId="0" fontId="32" fillId="2" borderId="15" xfId="1" applyFont="1" applyFill="1" applyBorder="1"/>
    <xf numFmtId="0" fontId="32" fillId="2" borderId="16" xfId="1" applyFont="1" applyFill="1" applyBorder="1"/>
    <xf numFmtId="0" fontId="2" fillId="2" borderId="15" xfId="1" applyFont="1" applyFill="1" applyBorder="1" applyAlignment="1">
      <alignment horizontal="center"/>
    </xf>
    <xf numFmtId="0" fontId="0" fillId="2" borderId="16" xfId="0" applyFill="1" applyBorder="1" applyAlignment="1">
      <alignment horizontal="center"/>
    </xf>
    <xf numFmtId="0" fontId="21" fillId="2" borderId="15" xfId="1" applyFont="1" applyFill="1" applyBorder="1" applyAlignment="1">
      <alignment horizontal="center"/>
    </xf>
    <xf numFmtId="0" fontId="21" fillId="2" borderId="16" xfId="1" applyFont="1" applyFill="1" applyBorder="1" applyAlignment="1">
      <alignment horizontal="center"/>
    </xf>
    <xf numFmtId="0" fontId="21" fillId="2" borderId="15" xfId="1" applyFont="1" applyFill="1" applyBorder="1"/>
    <xf numFmtId="0" fontId="21" fillId="2" borderId="16" xfId="1" applyFont="1" applyFill="1" applyBorder="1"/>
    <xf numFmtId="0" fontId="0" fillId="2" borderId="3" xfId="0" applyFill="1" applyBorder="1"/>
    <xf numFmtId="0" fontId="0" fillId="2" borderId="9" xfId="0" applyFill="1" applyBorder="1"/>
    <xf numFmtId="0" fontId="0" fillId="2" borderId="4" xfId="0" applyFill="1" applyBorder="1"/>
    <xf numFmtId="165" fontId="10" fillId="2" borderId="25" xfId="6" applyFont="1" applyFill="1" applyBorder="1"/>
    <xf numFmtId="0" fontId="10" fillId="2" borderId="27" xfId="0" applyFont="1" applyFill="1" applyBorder="1"/>
    <xf numFmtId="0" fontId="10" fillId="2" borderId="28" xfId="0" applyFont="1" applyFill="1" applyBorder="1"/>
    <xf numFmtId="0" fontId="10" fillId="2" borderId="29" xfId="0" applyFont="1" applyFill="1" applyBorder="1"/>
    <xf numFmtId="0" fontId="10" fillId="2" borderId="15" xfId="0" applyFont="1" applyFill="1" applyBorder="1"/>
    <xf numFmtId="171" fontId="22" fillId="0" borderId="0" xfId="1" applyNumberFormat="1" applyFont="1" applyBorder="1" applyAlignment="1">
      <alignment horizontal="left"/>
    </xf>
    <xf numFmtId="0" fontId="26" fillId="2" borderId="15" xfId="0" applyFont="1" applyFill="1" applyBorder="1"/>
    <xf numFmtId="0" fontId="26" fillId="2" borderId="16" xfId="0" applyFont="1" applyFill="1" applyBorder="1"/>
    <xf numFmtId="0" fontId="10" fillId="2" borderId="16" xfId="0" applyFont="1" applyFill="1" applyBorder="1" applyAlignment="1">
      <alignment wrapText="1"/>
    </xf>
    <xf numFmtId="0" fontId="37" fillId="2" borderId="0" xfId="0" applyFont="1" applyFill="1" applyBorder="1" applyAlignment="1">
      <alignment horizontal="right"/>
    </xf>
    <xf numFmtId="15" fontId="33" fillId="0" borderId="15" xfId="1" applyNumberFormat="1" applyFont="1" applyBorder="1" applyAlignment="1">
      <alignment horizontal="center"/>
    </xf>
    <xf numFmtId="15" fontId="21" fillId="0" borderId="15" xfId="1" applyNumberFormat="1" applyFont="1" applyBorder="1" applyAlignment="1">
      <alignment horizontal="center"/>
    </xf>
    <xf numFmtId="15" fontId="42" fillId="0" borderId="15" xfId="1" applyNumberFormat="1" applyFont="1" applyBorder="1" applyAlignment="1">
      <alignment horizontal="center"/>
    </xf>
    <xf numFmtId="15" fontId="21" fillId="0" borderId="15" xfId="1" applyNumberFormat="1" applyFont="1" applyBorder="1"/>
    <xf numFmtId="0" fontId="10" fillId="2" borderId="3" xfId="0" applyFont="1" applyFill="1" applyBorder="1"/>
    <xf numFmtId="0" fontId="10" fillId="2" borderId="4" xfId="0" applyFont="1" applyFill="1" applyBorder="1"/>
    <xf numFmtId="0" fontId="49" fillId="2" borderId="16" xfId="3" applyFont="1" applyFill="1" applyBorder="1" applyAlignment="1">
      <alignment horizontal="center"/>
    </xf>
    <xf numFmtId="0" fontId="22" fillId="2" borderId="16" xfId="3" applyFont="1" applyFill="1" applyBorder="1" applyAlignment="1">
      <alignment horizontal="center"/>
    </xf>
    <xf numFmtId="0" fontId="0" fillId="2" borderId="16" xfId="0" applyFont="1" applyFill="1" applyBorder="1"/>
    <xf numFmtId="174" fontId="2" fillId="0" borderId="0" xfId="1" applyNumberFormat="1" applyFont="1"/>
    <xf numFmtId="0" fontId="12" fillId="4" borderId="0" xfId="1" applyFont="1" applyFill="1" applyBorder="1" applyAlignment="1">
      <alignment horizontal="right"/>
    </xf>
    <xf numFmtId="0" fontId="3" fillId="2" borderId="0" xfId="1" applyFont="1" applyFill="1" applyBorder="1" applyAlignment="1">
      <alignment horizontal="right"/>
    </xf>
    <xf numFmtId="0" fontId="8" fillId="4" borderId="0" xfId="1" applyFont="1" applyFill="1" applyBorder="1" applyAlignment="1"/>
    <xf numFmtId="0" fontId="23" fillId="2" borderId="0" xfId="1" applyFont="1" applyFill="1" applyBorder="1" applyAlignment="1"/>
    <xf numFmtId="172" fontId="2" fillId="2" borderId="0" xfId="1" applyNumberFormat="1" applyFont="1" applyFill="1" applyBorder="1"/>
    <xf numFmtId="0" fontId="2" fillId="0" borderId="0" xfId="1" applyFont="1" applyAlignment="1">
      <alignment horizontal="center" vertical="center"/>
    </xf>
    <xf numFmtId="0" fontId="10" fillId="0" borderId="27" xfId="0" applyFont="1" applyBorder="1"/>
    <xf numFmtId="0" fontId="10" fillId="2" borderId="28" xfId="0" applyFont="1" applyFill="1" applyBorder="1" applyAlignment="1">
      <alignment wrapText="1"/>
    </xf>
    <xf numFmtId="0" fontId="10" fillId="0" borderId="29" xfId="0" applyFont="1" applyBorder="1"/>
    <xf numFmtId="4" fontId="2" fillId="2" borderId="0" xfId="1" applyNumberFormat="1" applyFont="1" applyFill="1" applyBorder="1" applyAlignment="1">
      <alignment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49" fontId="2" fillId="2" borderId="25" xfId="19" applyNumberFormat="1" applyFont="1" applyFill="1" applyBorder="1" applyAlignment="1">
      <alignment horizontal="center" wrapText="1"/>
    </xf>
    <xf numFmtId="49" fontId="45" fillId="2" borderId="25" xfId="10" applyNumberFormat="1" applyFont="1" applyFill="1" applyBorder="1" applyAlignment="1">
      <alignment horizontal="right"/>
    </xf>
    <xf numFmtId="0" fontId="3" fillId="0" borderId="0" xfId="15" applyFont="1" applyBorder="1" applyAlignment="1">
      <alignment horizontal="right"/>
    </xf>
    <xf numFmtId="0" fontId="2" fillId="2" borderId="9" xfId="1" applyFont="1" applyFill="1" applyBorder="1"/>
    <xf numFmtId="0" fontId="2" fillId="2" borderId="9" xfId="1" applyFont="1" applyFill="1" applyBorder="1" applyAlignment="1">
      <alignment wrapText="1"/>
    </xf>
    <xf numFmtId="165" fontId="20" fillId="0" borderId="0" xfId="6" applyFont="1" applyFill="1" applyBorder="1" applyAlignment="1" applyProtection="1">
      <alignment horizontal="left"/>
    </xf>
    <xf numFmtId="1" fontId="15" fillId="0" borderId="0" xfId="15" applyNumberFormat="1" applyFont="1" applyFill="1" applyBorder="1" applyAlignment="1"/>
    <xf numFmtId="0" fontId="2" fillId="0" borderId="28" xfId="20" applyFont="1" applyBorder="1"/>
    <xf numFmtId="0" fontId="2" fillId="0" borderId="29" xfId="20" applyFont="1" applyBorder="1"/>
    <xf numFmtId="0" fontId="2" fillId="0" borderId="16" xfId="20" applyFont="1" applyBorder="1"/>
    <xf numFmtId="0" fontId="2" fillId="0" borderId="0" xfId="15" applyFont="1" applyBorder="1"/>
    <xf numFmtId="0" fontId="22" fillId="0" borderId="16" xfId="20" applyFont="1" applyBorder="1"/>
    <xf numFmtId="1" fontId="22" fillId="5" borderId="25" xfId="15" applyNumberFormat="1" applyFont="1" applyFill="1" applyBorder="1" applyAlignment="1" applyProtection="1">
      <alignment horizontal="center"/>
      <protection locked="0"/>
    </xf>
    <xf numFmtId="4" fontId="22" fillId="5" borderId="25" xfId="15" applyNumberFormat="1" applyFont="1" applyFill="1" applyBorder="1" applyAlignment="1" applyProtection="1">
      <alignment horizontal="center"/>
      <protection locked="0"/>
    </xf>
    <xf numFmtId="0" fontId="22" fillId="5" borderId="25" xfId="15" applyNumberFormat="1" applyFont="1" applyFill="1" applyBorder="1" applyAlignment="1" applyProtection="1">
      <alignment horizontal="center"/>
      <protection locked="0"/>
    </xf>
    <xf numFmtId="0" fontId="2" fillId="0" borderId="16" xfId="20" applyFont="1" applyFill="1" applyBorder="1"/>
    <xf numFmtId="0" fontId="2" fillId="0" borderId="9" xfId="20" applyFont="1" applyFill="1" applyBorder="1"/>
    <xf numFmtId="0" fontId="2" fillId="0" borderId="4" xfId="20" applyFont="1" applyFill="1" applyBorder="1"/>
    <xf numFmtId="0" fontId="2" fillId="0" borderId="16" xfId="20" applyFont="1" applyBorder="1" applyAlignment="1">
      <alignment horizontal="center"/>
    </xf>
    <xf numFmtId="1" fontId="22" fillId="5" borderId="25" xfId="15" applyNumberFormat="1" applyFont="1" applyFill="1" applyBorder="1" applyAlignment="1" applyProtection="1">
      <alignment horizontal="center"/>
    </xf>
    <xf numFmtId="0" fontId="14" fillId="0" borderId="0" xfId="0" applyFont="1" applyFill="1"/>
    <xf numFmtId="0" fontId="2" fillId="0" borderId="27" xfId="20" applyFont="1" applyBorder="1"/>
    <xf numFmtId="0" fontId="2" fillId="0" borderId="15" xfId="20" applyFont="1" applyBorder="1"/>
    <xf numFmtId="0" fontId="6" fillId="2" borderId="0" xfId="8" applyFont="1" applyFill="1" applyBorder="1" applyAlignment="1">
      <alignment horizontal="center"/>
    </xf>
    <xf numFmtId="0" fontId="4" fillId="2" borderId="0" xfId="8" applyFont="1" applyFill="1" applyBorder="1"/>
    <xf numFmtId="0" fontId="2" fillId="0" borderId="15" xfId="20" applyFont="1" applyFill="1" applyBorder="1"/>
    <xf numFmtId="0" fontId="2" fillId="0" borderId="3" xfId="20" applyFont="1" applyBorder="1"/>
    <xf numFmtId="0" fontId="2" fillId="0" borderId="9" xfId="20" applyFont="1" applyBorder="1"/>
    <xf numFmtId="0" fontId="2" fillId="0" borderId="4" xfId="20" applyFont="1" applyBorder="1"/>
    <xf numFmtId="0" fontId="2" fillId="0" borderId="28" xfId="20" applyFont="1" applyBorder="1" applyAlignment="1">
      <alignment horizontal="center"/>
    </xf>
    <xf numFmtId="0" fontId="2" fillId="0" borderId="9" xfId="20" applyFont="1" applyBorder="1" applyAlignment="1">
      <alignment horizontal="center"/>
    </xf>
    <xf numFmtId="173" fontId="22" fillId="0" borderId="0" xfId="0" applyNumberFormat="1" applyFont="1" applyBorder="1" applyAlignment="1"/>
    <xf numFmtId="0" fontId="14" fillId="0" borderId="0" xfId="0" applyFont="1" applyAlignment="1">
      <alignment horizontal="center"/>
    </xf>
    <xf numFmtId="0" fontId="14" fillId="2" borderId="0" xfId="0" applyFont="1" applyFill="1" applyBorder="1" applyAlignment="1">
      <alignment wrapText="1"/>
    </xf>
    <xf numFmtId="0" fontId="14" fillId="2" borderId="0" xfId="0" applyFont="1" applyFill="1" applyBorder="1"/>
    <xf numFmtId="165" fontId="14" fillId="2" borderId="0" xfId="6" applyFont="1" applyFill="1" applyBorder="1"/>
    <xf numFmtId="0" fontId="14" fillId="2" borderId="0" xfId="0" applyFont="1" applyFill="1" applyBorder="1" applyAlignment="1">
      <alignment horizontal="center"/>
    </xf>
    <xf numFmtId="0" fontId="14" fillId="0" borderId="0" xfId="0" applyFont="1" applyAlignment="1">
      <alignment wrapText="1"/>
    </xf>
    <xf numFmtId="165" fontId="14" fillId="0" borderId="0" xfId="6" applyFont="1"/>
    <xf numFmtId="0" fontId="11" fillId="2" borderId="0" xfId="0" applyFont="1" applyFill="1" applyBorder="1" applyAlignment="1"/>
    <xf numFmtId="0" fontId="2" fillId="0" borderId="0" xfId="0" applyFont="1" applyFill="1"/>
    <xf numFmtId="0" fontId="2" fillId="0" borderId="0" xfId="0" applyFont="1"/>
    <xf numFmtId="0" fontId="14" fillId="0" borderId="27" xfId="0" applyFont="1" applyBorder="1"/>
    <xf numFmtId="0" fontId="14" fillId="0" borderId="28" xfId="0" applyFont="1" applyBorder="1" applyAlignment="1">
      <alignment wrapText="1"/>
    </xf>
    <xf numFmtId="0" fontId="14" fillId="0" borderId="28" xfId="0" applyFont="1" applyBorder="1"/>
    <xf numFmtId="165" fontId="14" fillId="0" borderId="28" xfId="6" applyFont="1" applyBorder="1"/>
    <xf numFmtId="0" fontId="14" fillId="0" borderId="28" xfId="0" applyFont="1" applyBorder="1" applyAlignment="1">
      <alignment horizontal="center"/>
    </xf>
    <xf numFmtId="0" fontId="14" fillId="0" borderId="29" xfId="0" applyFont="1" applyBorder="1"/>
    <xf numFmtId="4" fontId="14" fillId="2" borderId="0" xfId="0" applyNumberFormat="1" applyFont="1" applyFill="1" applyBorder="1"/>
    <xf numFmtId="0" fontId="2" fillId="0" borderId="16" xfId="0" applyFont="1" applyFill="1" applyBorder="1"/>
    <xf numFmtId="0" fontId="2" fillId="0" borderId="15" xfId="0" applyFont="1" applyBorder="1"/>
    <xf numFmtId="0" fontId="2" fillId="0" borderId="16" xfId="0" applyFont="1" applyBorder="1"/>
    <xf numFmtId="0" fontId="14" fillId="0" borderId="15" xfId="0" applyFont="1" applyFill="1" applyBorder="1"/>
    <xf numFmtId="0" fontId="14" fillId="0" borderId="16" xfId="0" applyFont="1" applyFill="1" applyBorder="1"/>
    <xf numFmtId="43" fontId="14" fillId="0" borderId="16" xfId="0" applyNumberFormat="1" applyFont="1" applyBorder="1"/>
    <xf numFmtId="0" fontId="14" fillId="0" borderId="3" xfId="0" applyFont="1" applyBorder="1"/>
    <xf numFmtId="0" fontId="14" fillId="2" borderId="9" xfId="0" applyFont="1" applyFill="1" applyBorder="1" applyAlignment="1">
      <alignment wrapText="1"/>
    </xf>
    <xf numFmtId="0" fontId="14" fillId="2" borderId="9" xfId="0" applyFont="1" applyFill="1" applyBorder="1"/>
    <xf numFmtId="165" fontId="14" fillId="2" borderId="9" xfId="6" applyFont="1" applyFill="1" applyBorder="1"/>
    <xf numFmtId="0" fontId="10" fillId="2" borderId="9" xfId="0" applyFont="1" applyFill="1" applyBorder="1" applyAlignment="1">
      <alignment wrapText="1"/>
    </xf>
    <xf numFmtId="0" fontId="12" fillId="0" borderId="0" xfId="20" applyFont="1" applyBorder="1" applyAlignment="1">
      <alignment horizontal="right"/>
    </xf>
    <xf numFmtId="0" fontId="3" fillId="0" borderId="0" xfId="20" applyFont="1" applyBorder="1" applyAlignment="1">
      <alignment horizontal="right"/>
    </xf>
    <xf numFmtId="0" fontId="2" fillId="0" borderId="28" xfId="20" applyFont="1" applyBorder="1" applyAlignment="1"/>
    <xf numFmtId="0" fontId="2" fillId="0" borderId="15" xfId="20" applyFont="1" applyBorder="1" applyAlignment="1">
      <alignment horizontal="center"/>
    </xf>
    <xf numFmtId="0" fontId="2" fillId="0" borderId="15" xfId="20" applyFont="1" applyBorder="1" applyAlignment="1">
      <alignment horizontal="left"/>
    </xf>
    <xf numFmtId="0" fontId="2" fillId="0" borderId="16" xfId="20" applyFont="1" applyBorder="1" applyAlignment="1">
      <alignment horizontal="left"/>
    </xf>
    <xf numFmtId="0" fontId="2" fillId="0" borderId="3" xfId="20" applyFont="1" applyFill="1" applyBorder="1"/>
    <xf numFmtId="0" fontId="2" fillId="0" borderId="9" xfId="20" applyFont="1" applyFill="1" applyBorder="1" applyAlignment="1">
      <alignment horizontal="center"/>
    </xf>
    <xf numFmtId="165" fontId="38" fillId="0" borderId="16" xfId="21" applyFont="1" applyBorder="1" applyProtection="1">
      <protection locked="0"/>
    </xf>
    <xf numFmtId="0" fontId="39" fillId="0" borderId="16" xfId="20" applyFont="1" applyBorder="1" applyAlignment="1" applyProtection="1">
      <alignment horizontal="left"/>
      <protection locked="0"/>
    </xf>
    <xf numFmtId="0" fontId="38" fillId="0" borderId="16" xfId="20" applyFont="1" applyBorder="1" applyAlignment="1" applyProtection="1">
      <alignment horizontal="left"/>
      <protection locked="0"/>
    </xf>
    <xf numFmtId="172" fontId="12" fillId="4" borderId="0" xfId="20" applyNumberFormat="1" applyFont="1" applyFill="1" applyBorder="1" applyAlignment="1" applyProtection="1">
      <alignment horizontal="right"/>
    </xf>
    <xf numFmtId="0" fontId="12" fillId="4" borderId="0" xfId="20" applyFont="1" applyFill="1" applyBorder="1" applyAlignment="1" applyProtection="1">
      <alignment horizontal="right"/>
    </xf>
    <xf numFmtId="49" fontId="2" fillId="0" borderId="0" xfId="20" applyNumberFormat="1" applyFont="1" applyAlignment="1">
      <alignment horizontal="center"/>
    </xf>
    <xf numFmtId="49" fontId="2" fillId="0" borderId="28" xfId="20" applyNumberFormat="1" applyFont="1" applyBorder="1" applyAlignment="1">
      <alignment horizontal="center"/>
    </xf>
    <xf numFmtId="0" fontId="2" fillId="0" borderId="28" xfId="20" applyFont="1" applyBorder="1" applyAlignment="1">
      <alignment horizontal="right"/>
    </xf>
    <xf numFmtId="49" fontId="2" fillId="0" borderId="0" xfId="20" applyNumberFormat="1" applyFont="1" applyBorder="1" applyAlignment="1">
      <alignment horizontal="center"/>
    </xf>
    <xf numFmtId="0" fontId="2" fillId="0" borderId="0" xfId="20" applyFont="1" applyBorder="1" applyAlignment="1">
      <alignment horizontal="right"/>
    </xf>
    <xf numFmtId="0" fontId="3" fillId="0" borderId="16" xfId="20" applyFont="1" applyBorder="1" applyAlignment="1"/>
    <xf numFmtId="49" fontId="2" fillId="0" borderId="0" xfId="20" applyNumberFormat="1" applyFont="1" applyFill="1" applyBorder="1" applyAlignment="1">
      <alignment horizontal="center"/>
    </xf>
    <xf numFmtId="0" fontId="12" fillId="0" borderId="0" xfId="20" applyFont="1" applyBorder="1" applyAlignment="1">
      <alignment horizontal="right" vertical="center"/>
    </xf>
    <xf numFmtId="49" fontId="2" fillId="0" borderId="9" xfId="20" applyNumberFormat="1" applyFont="1" applyBorder="1" applyAlignment="1">
      <alignment horizontal="center"/>
    </xf>
    <xf numFmtId="0" fontId="2" fillId="0" borderId="9" xfId="20" applyFont="1" applyBorder="1" applyAlignment="1">
      <alignment horizontal="right"/>
    </xf>
    <xf numFmtId="0" fontId="15" fillId="2" borderId="0" xfId="0" applyFont="1" applyFill="1"/>
    <xf numFmtId="0" fontId="12" fillId="2" borderId="0" xfId="0" applyFont="1" applyFill="1" applyBorder="1" applyAlignment="1">
      <alignment horizontal="left"/>
    </xf>
    <xf numFmtId="4" fontId="30" fillId="0" borderId="0" xfId="0" applyNumberFormat="1" applyFont="1" applyAlignment="1">
      <alignment wrapText="1"/>
    </xf>
    <xf numFmtId="0" fontId="15" fillId="2" borderId="0" xfId="0" applyFont="1" applyFill="1" applyBorder="1" applyAlignment="1" applyProtection="1"/>
    <xf numFmtId="0" fontId="30" fillId="0" borderId="0" xfId="0" applyFont="1" applyAlignment="1">
      <alignment wrapText="1"/>
    </xf>
    <xf numFmtId="0" fontId="30" fillId="0" borderId="0" xfId="0" applyFont="1" applyBorder="1" applyAlignment="1">
      <alignment wrapText="1"/>
    </xf>
    <xf numFmtId="4" fontId="30" fillId="0" borderId="0" xfId="0" applyNumberFormat="1" applyFont="1" applyBorder="1" applyAlignment="1">
      <alignment wrapText="1"/>
    </xf>
    <xf numFmtId="0" fontId="30" fillId="2" borderId="9" xfId="0" applyFont="1" applyFill="1" applyBorder="1" applyAlignment="1">
      <alignment horizontal="center"/>
    </xf>
    <xf numFmtId="0" fontId="15" fillId="2" borderId="0" xfId="0" applyFont="1" applyFill="1" applyBorder="1" applyAlignment="1" applyProtection="1">
      <protection locked="0"/>
    </xf>
    <xf numFmtId="0" fontId="30" fillId="2" borderId="0" xfId="0" applyFont="1" applyFill="1" applyBorder="1" applyAlignment="1"/>
    <xf numFmtId="0" fontId="30" fillId="0" borderId="27" xfId="0" applyFont="1" applyBorder="1"/>
    <xf numFmtId="0" fontId="15" fillId="2" borderId="28" xfId="0" applyFont="1" applyFill="1" applyBorder="1"/>
    <xf numFmtId="0" fontId="30" fillId="0" borderId="29" xfId="0" applyFont="1" applyBorder="1"/>
    <xf numFmtId="0" fontId="30" fillId="0" borderId="15" xfId="0" applyFont="1" applyBorder="1"/>
    <xf numFmtId="0" fontId="15" fillId="2" borderId="0" xfId="0" applyFont="1" applyFill="1" applyBorder="1"/>
    <xf numFmtId="0" fontId="30" fillId="0" borderId="16" xfId="0" applyFont="1" applyBorder="1"/>
    <xf numFmtId="0" fontId="15" fillId="2" borderId="0" xfId="0" applyFont="1" applyFill="1" applyBorder="1" applyAlignment="1"/>
    <xf numFmtId="0" fontId="12" fillId="2" borderId="0" xfId="0" applyFont="1" applyFill="1" applyBorder="1" applyAlignment="1" applyProtection="1">
      <alignment horizontal="right"/>
    </xf>
    <xf numFmtId="0" fontId="30" fillId="0" borderId="15" xfId="0" applyFont="1" applyBorder="1" applyAlignment="1">
      <alignment wrapText="1"/>
    </xf>
    <xf numFmtId="0" fontId="30" fillId="0" borderId="16" xfId="0" applyFont="1" applyBorder="1" applyAlignment="1">
      <alignment wrapText="1"/>
    </xf>
    <xf numFmtId="4" fontId="30" fillId="2" borderId="0" xfId="0" applyNumberFormat="1" applyFont="1" applyFill="1" applyBorder="1" applyAlignment="1">
      <alignment wrapText="1"/>
    </xf>
    <xf numFmtId="15" fontId="15" fillId="2" borderId="9" xfId="1" applyNumberFormat="1" applyFont="1" applyFill="1" applyBorder="1"/>
    <xf numFmtId="0" fontId="15" fillId="2" borderId="9" xfId="1" applyFont="1" applyFill="1" applyBorder="1"/>
    <xf numFmtId="0" fontId="15" fillId="2" borderId="9" xfId="1" applyFont="1" applyFill="1" applyBorder="1" applyAlignment="1">
      <alignment horizontal="center"/>
    </xf>
    <xf numFmtId="0" fontId="30" fillId="2" borderId="9" xfId="0" applyFont="1" applyFill="1" applyBorder="1"/>
    <xf numFmtId="0" fontId="15" fillId="0" borderId="4" xfId="1" applyFont="1" applyBorder="1"/>
    <xf numFmtId="0" fontId="3" fillId="0" borderId="0" xfId="1" applyFont="1" applyBorder="1" applyAlignment="1" applyProtection="1">
      <alignment horizontal="right"/>
    </xf>
    <xf numFmtId="0" fontId="3" fillId="0" borderId="9" xfId="1" applyFont="1" applyFill="1" applyBorder="1" applyAlignment="1">
      <alignment horizontal="right"/>
    </xf>
    <xf numFmtId="0" fontId="11" fillId="0" borderId="0" xfId="0" applyFont="1" applyFill="1" applyBorder="1" applyAlignment="1">
      <alignment horizontal="center"/>
    </xf>
    <xf numFmtId="0" fontId="20" fillId="0" borderId="0" xfId="1" applyFont="1" applyBorder="1" applyAlignment="1" applyProtection="1">
      <protection locked="0"/>
    </xf>
    <xf numFmtId="0" fontId="20" fillId="0" borderId="15" xfId="1" applyFont="1" applyFill="1" applyBorder="1" applyAlignment="1">
      <alignment horizontal="center"/>
    </xf>
    <xf numFmtId="0" fontId="20" fillId="0" borderId="0" xfId="1" applyFont="1" applyFill="1" applyBorder="1" applyAlignment="1">
      <alignment horizontal="center"/>
    </xf>
    <xf numFmtId="0" fontId="12" fillId="0" borderId="0" xfId="1" applyFont="1" applyFill="1" applyBorder="1" applyAlignment="1" applyProtection="1"/>
    <xf numFmtId="0" fontId="20" fillId="0" borderId="0" xfId="1" applyFont="1" applyFill="1" applyBorder="1" applyAlignment="1" applyProtection="1">
      <alignment horizontal="center"/>
    </xf>
    <xf numFmtId="0" fontId="20" fillId="0" borderId="0" xfId="1" applyFont="1" applyFill="1" applyBorder="1" applyAlignment="1" applyProtection="1">
      <alignment horizontal="right"/>
    </xf>
    <xf numFmtId="0" fontId="2" fillId="0" borderId="0" xfId="1" applyFont="1" applyFill="1" applyBorder="1" applyAlignment="1" applyProtection="1"/>
    <xf numFmtId="0" fontId="12" fillId="0" borderId="0" xfId="1" applyFont="1" applyFill="1" applyBorder="1" applyAlignment="1" applyProtection="1">
      <alignment horizontal="center"/>
      <protection locked="0"/>
    </xf>
    <xf numFmtId="0" fontId="32" fillId="0" borderId="15" xfId="1" applyFont="1" applyFill="1" applyBorder="1"/>
    <xf numFmtId="0" fontId="49" fillId="0" borderId="0" xfId="1" applyFont="1" applyFill="1" applyBorder="1" applyAlignment="1" applyProtection="1">
      <alignment horizontal="center"/>
      <protection locked="0"/>
    </xf>
    <xf numFmtId="0" fontId="32" fillId="0" borderId="0" xfId="1" applyFont="1" applyFill="1"/>
    <xf numFmtId="0" fontId="22" fillId="0" borderId="0" xfId="1" applyFont="1" applyFill="1" applyBorder="1"/>
    <xf numFmtId="0" fontId="20" fillId="0" borderId="0" xfId="1" applyFont="1" applyFill="1" applyBorder="1" applyAlignment="1"/>
    <xf numFmtId="0" fontId="20" fillId="0" borderId="0" xfId="1" applyFont="1" applyFill="1" applyBorder="1" applyAlignment="1">
      <alignment horizontal="left"/>
    </xf>
    <xf numFmtId="173" fontId="46" fillId="0" borderId="0" xfId="0" applyNumberFormat="1" applyFont="1" applyFill="1" applyBorder="1" applyAlignment="1"/>
    <xf numFmtId="0" fontId="2" fillId="0" borderId="3" xfId="1" applyFont="1" applyFill="1" applyBorder="1"/>
    <xf numFmtId="0" fontId="2" fillId="0" borderId="9" xfId="1" applyFont="1" applyFill="1" applyBorder="1" applyAlignment="1"/>
    <xf numFmtId="0" fontId="2" fillId="0" borderId="27" xfId="1" applyFont="1" applyFill="1" applyBorder="1"/>
    <xf numFmtId="0" fontId="2" fillId="0" borderId="28" xfId="1" applyFont="1" applyFill="1" applyBorder="1"/>
    <xf numFmtId="0" fontId="2" fillId="0" borderId="29" xfId="1" applyFont="1" applyFill="1" applyBorder="1"/>
    <xf numFmtId="0" fontId="32" fillId="0" borderId="0" xfId="1" applyFont="1" applyFill="1" applyBorder="1"/>
    <xf numFmtId="0" fontId="32" fillId="0" borderId="16" xfId="1" applyFont="1" applyFill="1" applyBorder="1"/>
    <xf numFmtId="0" fontId="2" fillId="0" borderId="4" xfId="1" applyFont="1" applyFill="1" applyBorder="1"/>
    <xf numFmtId="0" fontId="2" fillId="0" borderId="14" xfId="1" applyFont="1" applyFill="1" applyBorder="1"/>
    <xf numFmtId="0" fontId="29" fillId="0" borderId="0" xfId="0" applyFont="1" applyBorder="1" applyAlignment="1"/>
    <xf numFmtId="173" fontId="30" fillId="0" borderId="0" xfId="0" applyNumberFormat="1" applyFont="1" applyBorder="1" applyAlignment="1"/>
    <xf numFmtId="0" fontId="15" fillId="0" borderId="0" xfId="3" applyFont="1" applyBorder="1" applyAlignment="1"/>
    <xf numFmtId="0" fontId="2" fillId="0" borderId="9" xfId="1" applyFont="1" applyBorder="1" applyAlignment="1">
      <alignment horizontal="center"/>
    </xf>
    <xf numFmtId="0" fontId="2" fillId="0" borderId="0" xfId="1" applyFont="1" applyBorder="1" applyAlignment="1">
      <alignment horizontal="center"/>
    </xf>
    <xf numFmtId="0" fontId="2" fillId="0" borderId="0" xfId="1" applyFont="1" applyFill="1" applyBorder="1"/>
    <xf numFmtId="0" fontId="12" fillId="0" borderId="15" xfId="15" applyFont="1" applyBorder="1" applyAlignment="1">
      <alignment horizontal="center"/>
    </xf>
    <xf numFmtId="0" fontId="12" fillId="0" borderId="0" xfId="15" applyFont="1" applyBorder="1" applyAlignment="1">
      <alignment horizontal="center"/>
    </xf>
    <xf numFmtId="0" fontId="12" fillId="0" borderId="16" xfId="15" applyFont="1" applyBorder="1" applyAlignment="1">
      <alignment horizontal="center"/>
    </xf>
    <xf numFmtId="0" fontId="22" fillId="2" borderId="0" xfId="11" applyFont="1" applyFill="1" applyBorder="1" applyAlignment="1">
      <alignment horizontal="center"/>
    </xf>
    <xf numFmtId="0" fontId="20" fillId="0" borderId="15" xfId="1" applyFont="1" applyBorder="1"/>
    <xf numFmtId="0" fontId="20" fillId="0" borderId="0" xfId="1" applyFont="1" applyBorder="1"/>
    <xf numFmtId="0" fontId="22" fillId="0" borderId="0" xfId="1" applyFont="1" applyBorder="1" applyAlignment="1"/>
    <xf numFmtId="0" fontId="52" fillId="2" borderId="0" xfId="1" applyFont="1" applyFill="1" applyBorder="1"/>
    <xf numFmtId="0" fontId="52" fillId="2" borderId="0" xfId="7" applyFont="1" applyFill="1" applyBorder="1"/>
    <xf numFmtId="0" fontId="57" fillId="4" borderId="0" xfId="1" applyFont="1" applyFill="1" applyBorder="1"/>
    <xf numFmtId="0" fontId="58" fillId="0" borderId="0" xfId="0" applyFont="1"/>
    <xf numFmtId="0" fontId="53" fillId="4" borderId="0" xfId="1" applyFont="1" applyFill="1" applyBorder="1"/>
    <xf numFmtId="173" fontId="58" fillId="0" borderId="0" xfId="0" applyNumberFormat="1" applyFont="1" applyBorder="1" applyAlignment="1"/>
    <xf numFmtId="0" fontId="52" fillId="4" borderId="0" xfId="1" applyFont="1" applyFill="1" applyBorder="1"/>
    <xf numFmtId="0" fontId="59" fillId="0" borderId="0" xfId="0" applyFont="1"/>
    <xf numFmtId="0" fontId="30" fillId="0" borderId="0" xfId="0" applyFont="1" applyBorder="1" applyAlignment="1"/>
    <xf numFmtId="0" fontId="20" fillId="0" borderId="0" xfId="3" applyFont="1" applyFill="1" applyBorder="1" applyAlignment="1"/>
    <xf numFmtId="0" fontId="11" fillId="0" borderId="0" xfId="0" applyFont="1" applyFill="1" applyBorder="1" applyAlignment="1"/>
    <xf numFmtId="0" fontId="11" fillId="0" borderId="0" xfId="0" applyFont="1" applyBorder="1" applyAlignment="1"/>
    <xf numFmtId="0" fontId="2" fillId="0" borderId="9" xfId="3" applyFont="1" applyBorder="1" applyAlignment="1">
      <alignment horizontal="center"/>
    </xf>
    <xf numFmtId="0" fontId="11" fillId="0" borderId="15" xfId="0" applyFont="1" applyBorder="1"/>
    <xf numFmtId="0" fontId="11" fillId="0" borderId="0" xfId="0" applyFont="1" applyBorder="1"/>
    <xf numFmtId="0" fontId="11" fillId="0" borderId="0" xfId="0" applyFont="1" applyBorder="1" applyAlignment="1">
      <alignment wrapText="1"/>
    </xf>
    <xf numFmtId="0" fontId="11" fillId="0" borderId="16" xfId="0" applyFont="1" applyBorder="1"/>
    <xf numFmtId="0" fontId="11" fillId="0" borderId="15" xfId="0" applyFont="1" applyFill="1" applyBorder="1"/>
    <xf numFmtId="0" fontId="11" fillId="0" borderId="0" xfId="0" applyFont="1" applyFill="1" applyBorder="1"/>
    <xf numFmtId="0" fontId="11" fillId="0" borderId="0" xfId="0" applyFont="1" applyFill="1" applyBorder="1" applyAlignment="1">
      <alignment wrapText="1"/>
    </xf>
    <xf numFmtId="0" fontId="11" fillId="0" borderId="16" xfId="0" applyFont="1" applyFill="1" applyBorder="1"/>
    <xf numFmtId="0" fontId="11" fillId="0" borderId="0" xfId="0" applyFont="1" applyFill="1"/>
    <xf numFmtId="172" fontId="11" fillId="0" borderId="15" xfId="0" applyNumberFormat="1" applyFont="1" applyBorder="1"/>
    <xf numFmtId="172" fontId="11" fillId="0" borderId="0" xfId="0" applyNumberFormat="1" applyFont="1" applyBorder="1"/>
    <xf numFmtId="172" fontId="11" fillId="0" borderId="0" xfId="0" applyNumberFormat="1" applyFont="1" applyBorder="1" applyAlignment="1">
      <alignment wrapText="1"/>
    </xf>
    <xf numFmtId="172" fontId="11" fillId="0" borderId="16" xfId="0" applyNumberFormat="1" applyFont="1" applyBorder="1"/>
    <xf numFmtId="172" fontId="11" fillId="0" borderId="0" xfId="0" applyNumberFormat="1" applyFont="1"/>
    <xf numFmtId="0" fontId="20" fillId="0" borderId="0" xfId="1" applyFont="1"/>
    <xf numFmtId="0" fontId="3" fillId="0" borderId="0" xfId="1" applyFont="1" applyBorder="1" applyAlignment="1">
      <alignment horizontal="right" vertical="center"/>
    </xf>
    <xf numFmtId="0" fontId="20" fillId="0" borderId="0" xfId="3" applyFont="1" applyFill="1" applyBorder="1" applyAlignment="1">
      <alignment horizontal="center"/>
    </xf>
    <xf numFmtId="0" fontId="49" fillId="0" borderId="15" xfId="1" applyFont="1" applyBorder="1" applyAlignment="1">
      <alignment horizontal="center"/>
    </xf>
    <xf numFmtId="0" fontId="49" fillId="0" borderId="0" xfId="1" applyFont="1" applyAlignment="1">
      <alignment horizontal="center"/>
    </xf>
    <xf numFmtId="0" fontId="20" fillId="0" borderId="16" xfId="3" applyFont="1" applyFill="1" applyBorder="1"/>
    <xf numFmtId="0" fontId="20" fillId="0" borderId="0" xfId="3" applyFont="1" applyFill="1"/>
    <xf numFmtId="173" fontId="10" fillId="0" borderId="0" xfId="0" applyNumberFormat="1" applyFont="1" applyFill="1" applyBorder="1" applyAlignment="1"/>
    <xf numFmtId="0" fontId="22" fillId="0" borderId="0" xfId="3" applyFont="1" applyFill="1" applyBorder="1" applyAlignment="1"/>
    <xf numFmtId="173" fontId="10" fillId="0" borderId="16" xfId="0" applyNumberFormat="1" applyFont="1" applyBorder="1" applyAlignment="1"/>
    <xf numFmtId="0" fontId="2" fillId="0" borderId="0" xfId="1" applyFont="1" applyFill="1" applyBorder="1"/>
    <xf numFmtId="0" fontId="12" fillId="0" borderId="0" xfId="1" applyFont="1" applyFill="1" applyBorder="1" applyAlignment="1">
      <alignment horizontal="center"/>
    </xf>
    <xf numFmtId="0" fontId="11" fillId="0" borderId="28" xfId="0" applyFont="1" applyFill="1" applyBorder="1" applyAlignment="1">
      <alignment horizontal="center"/>
    </xf>
    <xf numFmtId="0" fontId="20" fillId="0" borderId="28" xfId="20" applyFont="1" applyFill="1" applyBorder="1" applyAlignment="1">
      <alignment horizontal="center"/>
    </xf>
    <xf numFmtId="0" fontId="12" fillId="4" borderId="0" xfId="0" applyFont="1" applyFill="1" applyBorder="1" applyAlignment="1" applyProtection="1">
      <alignment horizontal="center"/>
    </xf>
    <xf numFmtId="165" fontId="20" fillId="0" borderId="0" xfId="6" applyFont="1" applyBorder="1" applyAlignment="1" applyProtection="1"/>
    <xf numFmtId="0" fontId="21" fillId="0" borderId="28" xfId="1" applyFont="1" applyBorder="1"/>
    <xf numFmtId="0" fontId="2" fillId="0" borderId="28" xfId="1" applyFont="1" applyBorder="1" applyAlignment="1">
      <alignment horizontal="right"/>
    </xf>
    <xf numFmtId="0" fontId="2" fillId="0" borderId="28" xfId="1" applyFont="1" applyBorder="1" applyAlignment="1">
      <alignment horizontal="center"/>
    </xf>
    <xf numFmtId="2" fontId="2" fillId="0" borderId="28" xfId="1" applyNumberFormat="1" applyFont="1" applyBorder="1" applyAlignment="1">
      <alignment wrapText="1"/>
    </xf>
    <xf numFmtId="0" fontId="12" fillId="2" borderId="0" xfId="8" applyFont="1" applyFill="1" applyBorder="1" applyAlignment="1">
      <alignment horizontal="center"/>
    </xf>
    <xf numFmtId="0" fontId="49" fillId="0" borderId="0" xfId="1" applyFont="1" applyBorder="1" applyAlignment="1"/>
    <xf numFmtId="0" fontId="20" fillId="2" borderId="0" xfId="11" applyFont="1" applyFill="1" applyBorder="1" applyAlignment="1">
      <alignment horizontal="center"/>
    </xf>
    <xf numFmtId="0" fontId="50" fillId="0" borderId="27" xfId="0" applyFont="1" applyBorder="1"/>
    <xf numFmtId="0" fontId="0" fillId="0" borderId="28" xfId="0" applyBorder="1"/>
    <xf numFmtId="0" fontId="0" fillId="0" borderId="29" xfId="0" applyBorder="1"/>
    <xf numFmtId="0" fontId="22" fillId="2" borderId="9" xfId="11" applyFont="1" applyFill="1" applyBorder="1"/>
    <xf numFmtId="0" fontId="27" fillId="2" borderId="28" xfId="0" applyFont="1" applyFill="1" applyBorder="1" applyAlignment="1">
      <alignment horizontal="center"/>
    </xf>
    <xf numFmtId="175" fontId="27" fillId="2" borderId="28" xfId="0" applyNumberFormat="1" applyFont="1" applyFill="1" applyBorder="1"/>
    <xf numFmtId="0" fontId="27" fillId="2" borderId="28" xfId="0" applyFont="1" applyFill="1" applyBorder="1"/>
    <xf numFmtId="0" fontId="27" fillId="2" borderId="28" xfId="0" applyFont="1" applyFill="1" applyBorder="1" applyAlignment="1">
      <alignment horizontal="left"/>
    </xf>
    <xf numFmtId="0" fontId="27" fillId="2" borderId="28" xfId="0" applyFont="1" applyFill="1" applyBorder="1" applyAlignment="1">
      <alignment wrapText="1"/>
    </xf>
    <xf numFmtId="0" fontId="11" fillId="0" borderId="9" xfId="0" applyFont="1" applyFill="1" applyBorder="1" applyAlignment="1"/>
    <xf numFmtId="0" fontId="20" fillId="0" borderId="9" xfId="1" applyFont="1" applyFill="1" applyBorder="1" applyAlignment="1"/>
    <xf numFmtId="173" fontId="10" fillId="0" borderId="9" xfId="0" applyNumberFormat="1" applyFont="1" applyFill="1" applyBorder="1" applyAlignment="1"/>
    <xf numFmtId="0" fontId="2" fillId="2" borderId="0" xfId="1" applyFont="1" applyFill="1" applyBorder="1" applyAlignment="1">
      <alignment horizontal="center"/>
    </xf>
    <xf numFmtId="0" fontId="21" fillId="2" borderId="0" xfId="1" applyFont="1" applyFill="1" applyBorder="1" applyAlignment="1">
      <alignment horizontal="center"/>
    </xf>
    <xf numFmtId="0" fontId="20" fillId="2" borderId="0" xfId="3" applyFont="1" applyFill="1" applyBorder="1" applyAlignment="1"/>
    <xf numFmtId="0" fontId="10" fillId="2" borderId="0" xfId="0" applyFont="1" applyFill="1" applyBorder="1" applyAlignment="1"/>
    <xf numFmtId="0" fontId="2" fillId="0" borderId="0" xfId="20" applyFont="1" applyBorder="1" applyAlignment="1"/>
    <xf numFmtId="0" fontId="2" fillId="0" borderId="0" xfId="8" applyFont="1" applyBorder="1"/>
    <xf numFmtId="0" fontId="2" fillId="0" borderId="0" xfId="8" applyFont="1"/>
    <xf numFmtId="0" fontId="15" fillId="2" borderId="0" xfId="8" applyFont="1" applyFill="1" applyBorder="1" applyAlignment="1" applyProtection="1">
      <protection locked="0"/>
    </xf>
    <xf numFmtId="0" fontId="6" fillId="2" borderId="0" xfId="8" applyFont="1" applyFill="1" applyBorder="1" applyAlignment="1"/>
    <xf numFmtId="0" fontId="2" fillId="0" borderId="0" xfId="8" applyFont="1" applyBorder="1" applyAlignment="1">
      <alignment horizontal="center"/>
    </xf>
    <xf numFmtId="0" fontId="12" fillId="2" borderId="0" xfId="8" applyFont="1" applyFill="1" applyBorder="1" applyAlignment="1" applyProtection="1">
      <alignment horizontal="center"/>
      <protection locked="0"/>
    </xf>
    <xf numFmtId="0" fontId="15" fillId="0" borderId="0" xfId="0" applyFont="1" applyBorder="1"/>
    <xf numFmtId="0" fontId="12" fillId="2" borderId="0" xfId="8" applyFont="1" applyFill="1" applyBorder="1" applyAlignment="1" applyProtection="1">
      <protection locked="0"/>
    </xf>
    <xf numFmtId="0" fontId="15" fillId="0" borderId="0" xfId="0" applyFont="1"/>
    <xf numFmtId="0" fontId="15" fillId="2" borderId="0" xfId="8" applyFont="1" applyFill="1" applyBorder="1"/>
    <xf numFmtId="0" fontId="15" fillId="0" borderId="0" xfId="8" applyFont="1" applyBorder="1"/>
    <xf numFmtId="0" fontId="15" fillId="0" borderId="0" xfId="8" applyFont="1" applyBorder="1" applyAlignment="1" applyProtection="1">
      <protection locked="0"/>
    </xf>
    <xf numFmtId="0" fontId="8" fillId="0" borderId="0" xfId="8" applyFont="1" applyBorder="1" applyAlignment="1"/>
    <xf numFmtId="0" fontId="6" fillId="2" borderId="0" xfId="8" applyFont="1" applyFill="1" applyBorder="1"/>
    <xf numFmtId="0" fontId="8" fillId="2" borderId="9" xfId="8" applyFont="1" applyFill="1" applyBorder="1" applyAlignment="1"/>
    <xf numFmtId="0" fontId="8" fillId="2" borderId="9" xfId="8" applyFont="1" applyFill="1" applyBorder="1" applyAlignment="1">
      <alignment horizontal="center"/>
    </xf>
    <xf numFmtId="0" fontId="4" fillId="2" borderId="0" xfId="8" applyFont="1" applyFill="1" applyBorder="1" applyAlignment="1">
      <alignment horizontal="center"/>
    </xf>
    <xf numFmtId="0" fontId="56" fillId="2" borderId="0" xfId="0" applyFont="1" applyFill="1" applyBorder="1" applyAlignment="1"/>
    <xf numFmtId="0" fontId="14" fillId="2" borderId="0" xfId="0" applyFont="1" applyFill="1" applyBorder="1" applyAlignment="1"/>
    <xf numFmtId="43" fontId="14" fillId="2" borderId="0" xfId="0" applyNumberFormat="1" applyFont="1" applyFill="1" applyBorder="1" applyAlignment="1"/>
    <xf numFmtId="0" fontId="14" fillId="0" borderId="0" xfId="0" applyFont="1" applyBorder="1" applyAlignment="1"/>
    <xf numFmtId="0" fontId="14" fillId="0" borderId="0" xfId="0" applyFont="1" applyAlignment="1">
      <alignment vertical="center"/>
    </xf>
    <xf numFmtId="0" fontId="2" fillId="2" borderId="28" xfId="1" applyFont="1" applyFill="1" applyBorder="1"/>
    <xf numFmtId="0" fontId="2" fillId="0" borderId="0" xfId="1" applyFont="1" applyFill="1" applyBorder="1"/>
    <xf numFmtId="174" fontId="22" fillId="0" borderId="15" xfId="1" applyNumberFormat="1" applyFont="1" applyFill="1" applyBorder="1" applyAlignment="1">
      <alignment horizontal="center"/>
    </xf>
    <xf numFmtId="174" fontId="22" fillId="0" borderId="0" xfId="1" applyNumberFormat="1" applyFont="1" applyFill="1" applyBorder="1" applyAlignment="1">
      <alignment horizontal="center"/>
    </xf>
    <xf numFmtId="0" fontId="20" fillId="4" borderId="0" xfId="1" applyFont="1" applyFill="1" applyBorder="1" applyAlignment="1">
      <alignment horizontal="right"/>
    </xf>
    <xf numFmtId="0" fontId="20" fillId="0" borderId="0" xfId="1" applyFont="1" applyFill="1" applyBorder="1" applyAlignment="1">
      <alignment horizontal="center"/>
    </xf>
    <xf numFmtId="173" fontId="22" fillId="0" borderId="15" xfId="0" applyNumberFormat="1" applyFont="1" applyBorder="1" applyAlignment="1">
      <alignment horizontal="center"/>
    </xf>
    <xf numFmtId="173" fontId="22" fillId="0" borderId="0" xfId="0" applyNumberFormat="1" applyFont="1" applyBorder="1" applyAlignment="1">
      <alignment horizontal="center"/>
    </xf>
    <xf numFmtId="173" fontId="22" fillId="0" borderId="16" xfId="0" applyNumberFormat="1" applyFont="1" applyBorder="1" applyAlignment="1">
      <alignment horizontal="center"/>
    </xf>
    <xf numFmtId="0" fontId="2" fillId="0" borderId="0" xfId="8" applyFont="1" applyAlignment="1">
      <alignment horizontal="center"/>
    </xf>
    <xf numFmtId="0" fontId="14" fillId="2" borderId="15" xfId="0" applyFont="1" applyFill="1" applyBorder="1" applyAlignment="1">
      <alignment horizontal="center"/>
    </xf>
    <xf numFmtId="0" fontId="14" fillId="0" borderId="15" xfId="0" applyFont="1" applyBorder="1" applyAlignment="1">
      <alignment horizontal="center"/>
    </xf>
    <xf numFmtId="0" fontId="14" fillId="0" borderId="15" xfId="0" applyFont="1" applyFill="1" applyBorder="1" applyAlignment="1">
      <alignment horizontal="center"/>
    </xf>
    <xf numFmtId="0" fontId="14" fillId="0" borderId="3" xfId="0" applyFont="1" applyBorder="1" applyAlignment="1">
      <alignment horizontal="center"/>
    </xf>
    <xf numFmtId="0" fontId="14" fillId="0" borderId="27" xfId="0" applyFont="1" applyBorder="1" applyAlignment="1">
      <alignment horizontal="center"/>
    </xf>
    <xf numFmtId="0" fontId="14" fillId="2" borderId="0" xfId="1" applyFont="1" applyFill="1" applyBorder="1" applyAlignment="1">
      <alignment horizontal="center" vertical="center" wrapText="1"/>
    </xf>
    <xf numFmtId="0" fontId="2" fillId="2" borderId="28" xfId="1" applyFont="1" applyFill="1" applyBorder="1" applyAlignment="1">
      <alignment horizontal="center"/>
    </xf>
    <xf numFmtId="0" fontId="2" fillId="2" borderId="9" xfId="1" applyFont="1" applyFill="1" applyBorder="1" applyAlignment="1">
      <alignment horizontal="center"/>
    </xf>
    <xf numFmtId="0" fontId="22" fillId="0" borderId="9" xfId="1" applyFont="1" applyBorder="1" applyAlignment="1">
      <alignment horizontal="center"/>
    </xf>
    <xf numFmtId="0" fontId="3" fillId="0" borderId="0" xfId="1" applyFont="1" applyAlignment="1">
      <alignment horizontal="center"/>
    </xf>
    <xf numFmtId="172" fontId="3" fillId="0" borderId="0" xfId="3" applyNumberFormat="1" applyFont="1" applyAlignment="1">
      <alignment horizontal="center"/>
    </xf>
    <xf numFmtId="0" fontId="4" fillId="0" borderId="16" xfId="1" applyFont="1" applyBorder="1"/>
    <xf numFmtId="0" fontId="6" fillId="0" borderId="16" xfId="1" applyFont="1" applyBorder="1" applyAlignment="1">
      <alignment horizontal="center"/>
    </xf>
    <xf numFmtId="0" fontId="14" fillId="0" borderId="16" xfId="1" applyFont="1" applyFill="1" applyBorder="1"/>
    <xf numFmtId="0" fontId="14" fillId="0" borderId="16" xfId="1" applyFont="1" applyBorder="1"/>
    <xf numFmtId="172" fontId="10" fillId="0" borderId="0" xfId="0" applyNumberFormat="1" applyFont="1" applyBorder="1" applyAlignment="1"/>
    <xf numFmtId="0" fontId="2" fillId="3" borderId="0" xfId="1" applyFont="1" applyFill="1"/>
    <xf numFmtId="4" fontId="2" fillId="0" borderId="25" xfId="1" applyNumberFormat="1" applyFont="1" applyFill="1" applyBorder="1"/>
    <xf numFmtId="165" fontId="20" fillId="0" borderId="0" xfId="6" applyFont="1" applyBorder="1" applyAlignment="1" applyProtection="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2" fillId="0" borderId="0" xfId="20" applyFont="1" applyFill="1" applyBorder="1" applyAlignment="1">
      <alignment horizontal="right"/>
    </xf>
    <xf numFmtId="165" fontId="12" fillId="0" borderId="15" xfId="6" applyFont="1" applyBorder="1" applyAlignment="1" applyProtection="1">
      <alignment horizontal="center"/>
    </xf>
    <xf numFmtId="165" fontId="12" fillId="0" borderId="0" xfId="6" applyFont="1" applyBorder="1" applyAlignment="1" applyProtection="1">
      <alignment horizontal="center"/>
    </xf>
    <xf numFmtId="165" fontId="12" fillId="0" borderId="16" xfId="6" applyFont="1" applyBorder="1" applyAlignment="1" applyProtection="1">
      <alignment horizontal="center"/>
    </xf>
    <xf numFmtId="173" fontId="10" fillId="0" borderId="15" xfId="0" applyNumberFormat="1" applyFont="1" applyBorder="1" applyAlignment="1"/>
    <xf numFmtId="0" fontId="16" fillId="0" borderId="0" xfId="1" applyFont="1"/>
    <xf numFmtId="172" fontId="10" fillId="0" borderId="32" xfId="0" applyNumberFormat="1" applyFont="1" applyBorder="1" applyAlignment="1"/>
    <xf numFmtId="165" fontId="20" fillId="4" borderId="2" xfId="6" applyFont="1" applyFill="1" applyBorder="1" applyAlignment="1">
      <alignment horizontal="right"/>
    </xf>
    <xf numFmtId="0" fontId="10" fillId="0" borderId="0" xfId="0" applyFont="1" applyFill="1" applyBorder="1" applyAlignment="1">
      <alignment wrapText="1"/>
    </xf>
    <xf numFmtId="0" fontId="12" fillId="0" borderId="15" xfId="20" applyFont="1" applyBorder="1" applyAlignment="1"/>
    <xf numFmtId="0" fontId="12" fillId="0" borderId="16" xfId="20" applyFont="1" applyBorder="1" applyAlignment="1"/>
    <xf numFmtId="165" fontId="12" fillId="0" borderId="0" xfId="6" applyFont="1" applyBorder="1" applyAlignment="1" applyProtection="1"/>
    <xf numFmtId="165" fontId="12" fillId="0" borderId="16" xfId="6" applyFont="1" applyBorder="1" applyAlignment="1" applyProtection="1"/>
    <xf numFmtId="165" fontId="2" fillId="0" borderId="25" xfId="2" applyFont="1" applyBorder="1" applyProtection="1">
      <protection locked="0"/>
    </xf>
    <xf numFmtId="0" fontId="13" fillId="4" borderId="14" xfId="11" applyFont="1" applyFill="1" applyBorder="1" applyAlignment="1">
      <alignment horizontal="center"/>
    </xf>
    <xf numFmtId="0" fontId="2" fillId="4" borderId="14" xfId="11" applyFont="1" applyFill="1" applyBorder="1"/>
    <xf numFmtId="0" fontId="13" fillId="4" borderId="14" xfId="11" applyFont="1" applyFill="1" applyBorder="1" applyAlignment="1">
      <alignment horizontal="center" vertical="center"/>
    </xf>
    <xf numFmtId="39" fontId="2" fillId="5" borderId="2" xfId="1" applyNumberFormat="1" applyFont="1" applyFill="1" applyBorder="1" applyAlignment="1" applyProtection="1">
      <alignment wrapText="1"/>
      <protection locked="0"/>
    </xf>
    <xf numFmtId="0" fontId="12" fillId="0" borderId="3" xfId="1" applyFont="1" applyBorder="1" applyAlignment="1"/>
    <xf numFmtId="0" fontId="22" fillId="0" borderId="14" xfId="0" applyFont="1" applyBorder="1"/>
    <xf numFmtId="0" fontId="3" fillId="6" borderId="25" xfId="1" applyFont="1" applyFill="1" applyBorder="1" applyAlignment="1">
      <alignment horizontal="center" vertical="center"/>
    </xf>
    <xf numFmtId="0" fontId="3" fillId="6" borderId="25" xfId="1" applyFont="1" applyFill="1" applyBorder="1" applyAlignment="1">
      <alignment horizontal="center" vertical="center" wrapText="1"/>
    </xf>
    <xf numFmtId="0" fontId="3" fillId="6" borderId="32"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2" fillId="0" borderId="0" xfId="20" applyFont="1" applyFill="1" applyBorder="1" applyAlignment="1">
      <alignment horizontal="left"/>
    </xf>
    <xf numFmtId="0" fontId="12" fillId="0" borderId="0" xfId="20" applyFont="1" applyFill="1" applyBorder="1" applyAlignment="1"/>
    <xf numFmtId="0" fontId="12" fillId="0" borderId="0" xfId="20" applyFont="1" applyFill="1" applyBorder="1" applyAlignment="1">
      <alignment horizontal="left"/>
    </xf>
    <xf numFmtId="0" fontId="22" fillId="2" borderId="27" xfId="0" applyFont="1" applyFill="1" applyBorder="1"/>
    <xf numFmtId="0" fontId="2" fillId="2" borderId="28" xfId="1" applyFont="1" applyFill="1" applyBorder="1" applyAlignment="1">
      <alignment wrapText="1"/>
    </xf>
    <xf numFmtId="0" fontId="22" fillId="2" borderId="29" xfId="0" applyFont="1" applyFill="1" applyBorder="1"/>
    <xf numFmtId="0" fontId="3" fillId="0" borderId="15" xfId="0" applyFont="1" applyBorder="1"/>
    <xf numFmtId="0" fontId="3" fillId="0" borderId="16" xfId="0" applyFont="1" applyBorder="1"/>
    <xf numFmtId="0" fontId="3" fillId="0" borderId="0" xfId="0" applyFont="1"/>
    <xf numFmtId="171" fontId="63" fillId="0" borderId="15" xfId="0" applyNumberFormat="1" applyFont="1" applyBorder="1"/>
    <xf numFmtId="171" fontId="63" fillId="0" borderId="16" xfId="0" applyNumberFormat="1" applyFont="1" applyBorder="1"/>
    <xf numFmtId="171" fontId="63" fillId="0" borderId="0" xfId="0" applyNumberFormat="1" applyFont="1"/>
    <xf numFmtId="0" fontId="2" fillId="0" borderId="3" xfId="0" applyFont="1" applyBorder="1"/>
    <xf numFmtId="0" fontId="2" fillId="0" borderId="9" xfId="0" applyFont="1" applyBorder="1"/>
    <xf numFmtId="0" fontId="2" fillId="0" borderId="9" xfId="0" applyFont="1" applyBorder="1" applyAlignment="1">
      <alignment wrapText="1"/>
    </xf>
    <xf numFmtId="0" fontId="2" fillId="0" borderId="4" xfId="0" applyFont="1" applyBorder="1"/>
    <xf numFmtId="0" fontId="2" fillId="0" borderId="0" xfId="8" applyFont="1" applyAlignment="1">
      <alignment wrapText="1"/>
    </xf>
    <xf numFmtId="0" fontId="2" fillId="0" borderId="0" xfId="8" applyFont="1" applyBorder="1" applyAlignment="1">
      <alignment wrapText="1"/>
    </xf>
    <xf numFmtId="0" fontId="2" fillId="0" borderId="27" xfId="8" applyFont="1" applyBorder="1"/>
    <xf numFmtId="0" fontId="2" fillId="0" borderId="28" xfId="8" applyFont="1" applyBorder="1"/>
    <xf numFmtId="0" fontId="2" fillId="0" borderId="28" xfId="8" applyFont="1" applyBorder="1" applyAlignment="1">
      <alignment horizontal="center"/>
    </xf>
    <xf numFmtId="0" fontId="2" fillId="0" borderId="28" xfId="8" applyFont="1" applyBorder="1" applyAlignment="1">
      <alignment wrapText="1"/>
    </xf>
    <xf numFmtId="0" fontId="2" fillId="0" borderId="29" xfId="8" applyFont="1" applyBorder="1"/>
    <xf numFmtId="0" fontId="2" fillId="0" borderId="15" xfId="8" applyFont="1" applyBorder="1"/>
    <xf numFmtId="0" fontId="2" fillId="0" borderId="16" xfId="8" applyFont="1" applyBorder="1"/>
    <xf numFmtId="0" fontId="4" fillId="0" borderId="15" xfId="8" applyFont="1" applyBorder="1"/>
    <xf numFmtId="0" fontId="4" fillId="0" borderId="0" xfId="8" applyFont="1" applyBorder="1"/>
    <xf numFmtId="0" fontId="4" fillId="0" borderId="0" xfId="8" applyFont="1" applyBorder="1" applyAlignment="1">
      <alignment horizontal="center"/>
    </xf>
    <xf numFmtId="0" fontId="4" fillId="0" borderId="0" xfId="8" applyFont="1" applyBorder="1" applyAlignment="1">
      <alignment wrapText="1"/>
    </xf>
    <xf numFmtId="0" fontId="5" fillId="0" borderId="0" xfId="8" applyFont="1" applyBorder="1" applyAlignment="1">
      <alignment horizontal="center" wrapText="1"/>
    </xf>
    <xf numFmtId="0" fontId="4" fillId="0" borderId="16" xfId="8" applyFont="1" applyBorder="1"/>
    <xf numFmtId="0" fontId="4" fillId="0" borderId="0" xfId="8" applyFont="1"/>
    <xf numFmtId="0" fontId="4" fillId="0" borderId="0" xfId="8" applyFont="1" applyBorder="1" applyAlignment="1"/>
    <xf numFmtId="0" fontId="4" fillId="0" borderId="0" xfId="8" applyFont="1" applyBorder="1" applyAlignment="1">
      <alignment horizontal="right"/>
    </xf>
    <xf numFmtId="0" fontId="4" fillId="0" borderId="0" xfId="8" applyFont="1" applyBorder="1" applyAlignment="1" applyProtection="1">
      <alignment wrapText="1"/>
      <protection locked="0"/>
    </xf>
    <xf numFmtId="0" fontId="6" fillId="0" borderId="0" xfId="8" applyFont="1" applyBorder="1"/>
    <xf numFmtId="165" fontId="10" fillId="2" borderId="0" xfId="6" applyFont="1" applyFill="1" applyBorder="1" applyAlignment="1">
      <alignment horizontal="left"/>
    </xf>
    <xf numFmtId="0" fontId="13" fillId="0" borderId="15" xfId="8" applyFont="1" applyFill="1" applyBorder="1" applyAlignment="1">
      <alignment horizontal="center" vertical="center" wrapText="1"/>
    </xf>
    <xf numFmtId="0" fontId="13" fillId="0" borderId="0" xfId="8" applyFont="1" applyFill="1" applyBorder="1" applyAlignment="1">
      <alignment horizontal="center" vertical="center" wrapText="1"/>
    </xf>
    <xf numFmtId="0" fontId="14" fillId="0" borderId="15" xfId="8" applyFont="1" applyFill="1" applyBorder="1"/>
    <xf numFmtId="0" fontId="14" fillId="0" borderId="0" xfId="8" applyFont="1" applyFill="1" applyBorder="1"/>
    <xf numFmtId="0" fontId="14" fillId="0" borderId="16" xfId="8" applyFont="1" applyFill="1" applyBorder="1"/>
    <xf numFmtId="0" fontId="14" fillId="0" borderId="15" xfId="8" applyFont="1" applyBorder="1"/>
    <xf numFmtId="0" fontId="14" fillId="0" borderId="16" xfId="8" applyFont="1" applyBorder="1"/>
    <xf numFmtId="0" fontId="14" fillId="0" borderId="0" xfId="8" applyFont="1"/>
    <xf numFmtId="0" fontId="3" fillId="0" borderId="0" xfId="8" applyFont="1" applyBorder="1" applyAlignment="1">
      <alignment horizontal="right" wrapText="1"/>
    </xf>
    <xf numFmtId="0" fontId="20" fillId="0" borderId="0" xfId="8" applyFont="1" applyBorder="1"/>
    <xf numFmtId="0" fontId="20" fillId="0" borderId="0" xfId="8" applyFont="1" applyFill="1" applyBorder="1"/>
    <xf numFmtId="0" fontId="8" fillId="0" borderId="0" xfId="8" applyFont="1" applyBorder="1" applyAlignment="1">
      <alignment horizontal="center"/>
    </xf>
    <xf numFmtId="0" fontId="15" fillId="0" borderId="0" xfId="8" applyFont="1" applyBorder="1" applyAlignment="1" applyProtection="1">
      <alignment horizontal="center"/>
      <protection locked="0"/>
    </xf>
    <xf numFmtId="0" fontId="25" fillId="2" borderId="0" xfId="0" applyFont="1" applyFill="1" applyBorder="1" applyAlignment="1">
      <alignment horizontal="right"/>
    </xf>
    <xf numFmtId="0" fontId="15" fillId="2" borderId="0" xfId="8" applyFont="1" applyFill="1" applyBorder="1" applyAlignment="1" applyProtection="1">
      <alignment horizontal="center"/>
      <protection locked="0"/>
    </xf>
    <xf numFmtId="0" fontId="2" fillId="4" borderId="0" xfId="1" applyFont="1" applyFill="1" applyProtection="1"/>
    <xf numFmtId="0" fontId="2" fillId="4" borderId="27" xfId="1" applyFont="1" applyFill="1" applyBorder="1" applyProtection="1"/>
    <xf numFmtId="0" fontId="2" fillId="4" borderId="28" xfId="1" applyFont="1" applyFill="1" applyBorder="1" applyProtection="1"/>
    <xf numFmtId="0" fontId="2" fillId="4" borderId="28" xfId="1" applyFont="1" applyFill="1" applyBorder="1" applyAlignment="1" applyProtection="1">
      <alignment wrapText="1"/>
    </xf>
    <xf numFmtId="4" fontId="2" fillId="4" borderId="28" xfId="1" applyNumberFormat="1" applyFont="1" applyFill="1" applyBorder="1" applyProtection="1"/>
    <xf numFmtId="0" fontId="2" fillId="4" borderId="29" xfId="1" applyFont="1" applyFill="1" applyBorder="1" applyProtection="1"/>
    <xf numFmtId="0" fontId="2" fillId="4" borderId="15" xfId="1" applyFont="1" applyFill="1" applyBorder="1" applyProtection="1"/>
    <xf numFmtId="0" fontId="2" fillId="4" borderId="0" xfId="1" applyFont="1" applyFill="1" applyBorder="1" applyProtection="1"/>
    <xf numFmtId="0" fontId="2" fillId="4" borderId="0" xfId="1" applyFont="1" applyFill="1" applyBorder="1" applyAlignment="1" applyProtection="1">
      <alignment wrapText="1"/>
    </xf>
    <xf numFmtId="4" fontId="2" fillId="4" borderId="0" xfId="1" applyNumberFormat="1" applyFont="1" applyFill="1" applyBorder="1" applyProtection="1"/>
    <xf numFmtId="0" fontId="2" fillId="4" borderId="16" xfId="1" applyFont="1" applyFill="1" applyBorder="1" applyProtection="1"/>
    <xf numFmtId="165" fontId="20" fillId="4" borderId="0" xfId="6" applyFont="1" applyFill="1" applyBorder="1" applyAlignment="1" applyProtection="1">
      <alignment horizontal="center"/>
    </xf>
    <xf numFmtId="0" fontId="2" fillId="4" borderId="0" xfId="1" applyFont="1" applyFill="1" applyProtection="1">
      <protection locked="0"/>
    </xf>
    <xf numFmtId="0" fontId="2" fillId="4" borderId="15" xfId="1" applyFont="1" applyFill="1" applyBorder="1" applyProtection="1">
      <protection locked="0"/>
    </xf>
    <xf numFmtId="0" fontId="2" fillId="4" borderId="0" xfId="1" applyFont="1" applyFill="1" applyBorder="1" applyProtection="1">
      <protection locked="0"/>
    </xf>
    <xf numFmtId="4" fontId="2" fillId="4" borderId="0" xfId="1" applyNumberFormat="1" applyFont="1" applyFill="1" applyBorder="1" applyProtection="1">
      <protection locked="0"/>
    </xf>
    <xf numFmtId="0" fontId="2" fillId="4" borderId="16" xfId="1" applyFont="1" applyFill="1" applyBorder="1" applyProtection="1">
      <protection locked="0"/>
    </xf>
    <xf numFmtId="0" fontId="3" fillId="4" borderId="15" xfId="1" applyFont="1" applyFill="1" applyBorder="1" applyAlignment="1" applyProtection="1">
      <alignment horizontal="center" wrapText="1"/>
      <protection locked="0"/>
    </xf>
    <xf numFmtId="0" fontId="3" fillId="4" borderId="16" xfId="1" applyFont="1" applyFill="1" applyBorder="1" applyAlignment="1" applyProtection="1">
      <alignment horizontal="center" wrapText="1"/>
      <protection locked="0"/>
    </xf>
    <xf numFmtId="0" fontId="3" fillId="4" borderId="0" xfId="1" applyFont="1" applyFill="1" applyAlignment="1" applyProtection="1">
      <alignment horizontal="center" wrapText="1"/>
      <protection locked="0"/>
    </xf>
    <xf numFmtId="0" fontId="3" fillId="4" borderId="0" xfId="1" applyFont="1" applyFill="1" applyAlignment="1" applyProtection="1">
      <alignment horizontal="center"/>
      <protection locked="0"/>
    </xf>
    <xf numFmtId="169" fontId="2" fillId="4" borderId="0" xfId="1" applyNumberFormat="1" applyFont="1" applyFill="1" applyAlignment="1" applyProtection="1">
      <alignment horizontal="center" wrapText="1"/>
      <protection locked="0"/>
    </xf>
    <xf numFmtId="0" fontId="3" fillId="4" borderId="0" xfId="1" applyFont="1" applyFill="1" applyBorder="1" applyAlignment="1" applyProtection="1">
      <alignment horizontal="center"/>
      <protection locked="0"/>
    </xf>
    <xf numFmtId="0" fontId="3" fillId="4" borderId="0" xfId="1" applyFont="1" applyFill="1" applyBorder="1" applyAlignment="1" applyProtection="1">
      <alignment horizontal="right"/>
      <protection locked="0"/>
    </xf>
    <xf numFmtId="0" fontId="19" fillId="2" borderId="0" xfId="1" applyFont="1" applyFill="1" applyBorder="1" applyAlignment="1" applyProtection="1">
      <alignment horizontal="right"/>
      <protection locked="0"/>
    </xf>
    <xf numFmtId="0" fontId="20" fillId="0" borderId="0" xfId="1" applyFont="1" applyFill="1" applyBorder="1" applyAlignment="1" applyProtection="1">
      <protection locked="0"/>
    </xf>
    <xf numFmtId="0" fontId="11" fillId="0" borderId="0" xfId="0" applyFont="1" applyFill="1" applyBorder="1" applyAlignment="1" applyProtection="1">
      <protection locked="0"/>
    </xf>
    <xf numFmtId="173" fontId="10" fillId="0" borderId="0" xfId="0" applyNumberFormat="1" applyFont="1" applyFill="1" applyBorder="1" applyAlignment="1" applyProtection="1">
      <protection locked="0"/>
    </xf>
    <xf numFmtId="0" fontId="21" fillId="2" borderId="16" xfId="1" applyFont="1" applyFill="1" applyBorder="1" applyAlignment="1" applyProtection="1">
      <alignment horizontal="center"/>
      <protection locked="0"/>
    </xf>
    <xf numFmtId="0" fontId="21" fillId="2" borderId="15" xfId="1" applyFont="1" applyFill="1" applyBorder="1" applyProtection="1">
      <protection locked="0"/>
    </xf>
    <xf numFmtId="0" fontId="21" fillId="2" borderId="16" xfId="1" applyFont="1" applyFill="1" applyBorder="1" applyProtection="1">
      <protection locked="0"/>
    </xf>
    <xf numFmtId="0" fontId="21" fillId="2" borderId="0" xfId="1" applyFont="1" applyFill="1" applyProtection="1">
      <protection locked="0"/>
    </xf>
    <xf numFmtId="0" fontId="0" fillId="2" borderId="3" xfId="0" applyFill="1" applyBorder="1" applyProtection="1">
      <protection locked="0"/>
    </xf>
    <xf numFmtId="0" fontId="10" fillId="2" borderId="9" xfId="0" applyFont="1" applyFill="1" applyBorder="1" applyProtection="1">
      <protection locked="0"/>
    </xf>
    <xf numFmtId="0" fontId="0" fillId="2" borderId="4" xfId="0" applyFill="1" applyBorder="1" applyProtection="1">
      <protection locked="0"/>
    </xf>
    <xf numFmtId="0" fontId="0" fillId="2" borderId="0" xfId="0" applyFill="1" applyProtection="1">
      <protection locked="0"/>
    </xf>
    <xf numFmtId="0" fontId="0" fillId="0" borderId="0" xfId="0" applyProtection="1">
      <protection locked="0"/>
    </xf>
    <xf numFmtId="0" fontId="2" fillId="2" borderId="0" xfId="1" applyFont="1" applyFill="1" applyProtection="1">
      <protection locked="0"/>
    </xf>
    <xf numFmtId="0" fontId="2" fillId="2" borderId="0" xfId="1" applyFont="1" applyFill="1" applyAlignment="1" applyProtection="1">
      <alignment wrapText="1"/>
      <protection locked="0"/>
    </xf>
    <xf numFmtId="4" fontId="2" fillId="2" borderId="0" xfId="1" applyNumberFormat="1" applyFont="1" applyFill="1" applyProtection="1">
      <protection locked="0"/>
    </xf>
    <xf numFmtId="0" fontId="22" fillId="2" borderId="0" xfId="1" applyFont="1" applyFill="1" applyBorder="1" applyAlignment="1">
      <alignment horizontal="center" wrapText="1"/>
    </xf>
    <xf numFmtId="0" fontId="20" fillId="2" borderId="0" xfId="1" applyFont="1" applyFill="1" applyBorder="1" applyAlignment="1">
      <alignment wrapText="1"/>
    </xf>
    <xf numFmtId="0" fontId="10" fillId="2" borderId="0" xfId="1" applyFont="1" applyFill="1" applyBorder="1" applyAlignment="1">
      <alignment wrapText="1"/>
    </xf>
    <xf numFmtId="0" fontId="8" fillId="2" borderId="0" xfId="1" applyFont="1" applyFill="1" applyBorder="1" applyAlignment="1"/>
    <xf numFmtId="1" fontId="64" fillId="2" borderId="0" xfId="18" applyNumberFormat="1" applyFont="1" applyFill="1" applyBorder="1" applyAlignment="1">
      <alignment horizontal="right" wrapText="1"/>
    </xf>
    <xf numFmtId="165" fontId="10" fillId="2" borderId="0" xfId="6" applyFont="1" applyFill="1" applyBorder="1" applyAlignment="1">
      <alignment horizontal="center"/>
    </xf>
    <xf numFmtId="173" fontId="10" fillId="0" borderId="0" xfId="0" applyNumberFormat="1" applyFont="1" applyBorder="1" applyAlignment="1">
      <alignment horizontal="left"/>
    </xf>
    <xf numFmtId="49" fontId="46" fillId="2" borderId="25" xfId="1" applyNumberFormat="1" applyFont="1" applyFill="1" applyBorder="1" applyAlignment="1">
      <alignment horizontal="center" vertical="top"/>
    </xf>
    <xf numFmtId="49" fontId="37" fillId="2" borderId="25" xfId="1" applyNumberFormat="1" applyFont="1" applyFill="1" applyBorder="1" applyAlignment="1">
      <alignment vertical="top" wrapText="1"/>
    </xf>
    <xf numFmtId="0" fontId="2" fillId="0" borderId="0" xfId="1" applyFont="1" applyProtection="1">
      <protection locked="0"/>
    </xf>
    <xf numFmtId="4" fontId="30" fillId="2" borderId="25" xfId="9" applyNumberFormat="1" applyFont="1" applyFill="1" applyBorder="1" applyAlignment="1" applyProtection="1">
      <alignment wrapText="1"/>
      <protection locked="0"/>
    </xf>
    <xf numFmtId="4" fontId="46" fillId="2" borderId="25" xfId="9" applyNumberFormat="1" applyFont="1" applyFill="1" applyBorder="1" applyAlignment="1" applyProtection="1">
      <alignment wrapText="1"/>
      <protection locked="0"/>
    </xf>
    <xf numFmtId="49" fontId="19" fillId="2" borderId="25" xfId="8" applyNumberFormat="1" applyFont="1" applyFill="1" applyBorder="1" applyAlignment="1" applyProtection="1">
      <alignment horizontal="center" wrapText="1"/>
      <protection locked="0"/>
    </xf>
    <xf numFmtId="49" fontId="22" fillId="2" borderId="25" xfId="0" applyNumberFormat="1" applyFont="1" applyFill="1" applyBorder="1" applyAlignment="1" applyProtection="1">
      <alignment horizontal="left"/>
      <protection locked="0"/>
    </xf>
    <xf numFmtId="0" fontId="22" fillId="2" borderId="0" xfId="8" applyFont="1" applyFill="1" applyBorder="1" applyAlignment="1"/>
    <xf numFmtId="173" fontId="10" fillId="0" borderId="25" xfId="0" applyNumberFormat="1" applyFont="1" applyBorder="1" applyAlignment="1" applyProtection="1">
      <alignment horizontal="center" vertical="center"/>
    </xf>
    <xf numFmtId="0" fontId="19" fillId="0" borderId="0" xfId="1" applyFont="1" applyFill="1" applyBorder="1" applyAlignment="1">
      <alignment horizontal="right"/>
    </xf>
    <xf numFmtId="0" fontId="11" fillId="2" borderId="0" xfId="0" applyFont="1" applyFill="1" applyBorder="1" applyAlignment="1">
      <alignment horizontal="center"/>
    </xf>
    <xf numFmtId="0" fontId="20" fillId="2" borderId="0" xfId="3" applyFont="1" applyFill="1" applyBorder="1" applyAlignment="1">
      <alignment horizontal="center"/>
    </xf>
    <xf numFmtId="0" fontId="2" fillId="2" borderId="0" xfId="7" applyFont="1" applyFill="1" applyBorder="1"/>
    <xf numFmtId="0" fontId="20" fillId="2" borderId="0" xfId="7" applyFont="1" applyFill="1" applyBorder="1" applyAlignment="1">
      <alignment horizontal="center"/>
    </xf>
    <xf numFmtId="0" fontId="2" fillId="0" borderId="0" xfId="1" applyFont="1" applyFill="1" applyBorder="1"/>
    <xf numFmtId="0" fontId="20" fillId="2" borderId="0" xfId="0" applyFont="1" applyFill="1" applyBorder="1" applyAlignment="1">
      <alignment horizontal="right"/>
    </xf>
    <xf numFmtId="0" fontId="20" fillId="2" borderId="0" xfId="1" applyFont="1" applyFill="1" applyBorder="1" applyAlignment="1">
      <alignment horizontal="right"/>
    </xf>
    <xf numFmtId="171" fontId="20" fillId="2" borderId="0" xfId="0" applyNumberFormat="1" applyFont="1" applyFill="1" applyBorder="1" applyAlignment="1">
      <alignment horizontal="right"/>
    </xf>
    <xf numFmtId="0" fontId="29" fillId="2" borderId="0" xfId="0" applyFont="1" applyFill="1" applyBorder="1" applyAlignment="1">
      <alignment horizontal="right"/>
    </xf>
    <xf numFmtId="173" fontId="10" fillId="0" borderId="0" xfId="0" applyNumberFormat="1" applyFont="1" applyBorder="1" applyAlignment="1">
      <alignment horizontal="center"/>
    </xf>
    <xf numFmtId="0" fontId="65" fillId="7" borderId="25" xfId="0" applyFont="1" applyFill="1" applyBorder="1" applyAlignment="1">
      <alignment horizontal="center" vertical="center" wrapText="1"/>
    </xf>
    <xf numFmtId="0" fontId="12" fillId="2" borderId="0" xfId="0" applyFont="1" applyFill="1" applyBorder="1" applyAlignment="1">
      <alignment horizontal="right"/>
    </xf>
    <xf numFmtId="0" fontId="14" fillId="0" borderId="0" xfId="0" applyFont="1" applyFill="1" applyBorder="1"/>
    <xf numFmtId="0" fontId="14" fillId="0" borderId="9" xfId="0" applyFont="1" applyBorder="1"/>
    <xf numFmtId="0" fontId="15" fillId="0" borderId="15" xfId="0" applyFont="1" applyBorder="1" applyAlignment="1">
      <alignment horizontal="center"/>
    </xf>
    <xf numFmtId="165" fontId="65" fillId="7" borderId="30" xfId="9" applyFont="1" applyFill="1" applyBorder="1" applyAlignment="1">
      <alignment horizontal="center" vertical="center" wrapText="1"/>
    </xf>
    <xf numFmtId="0" fontId="22" fillId="0" borderId="0" xfId="1" applyFont="1" applyBorder="1" applyAlignment="1">
      <alignment horizontal="center"/>
    </xf>
    <xf numFmtId="0" fontId="22" fillId="0" borderId="0" xfId="1" applyFont="1" applyFill="1" applyBorder="1" applyAlignment="1">
      <alignment horizontal="center"/>
    </xf>
    <xf numFmtId="0" fontId="22" fillId="0" borderId="0" xfId="1" applyFont="1" applyFill="1" applyBorder="1"/>
    <xf numFmtId="0" fontId="12" fillId="0" borderId="0" xfId="1" applyFont="1" applyFill="1" applyBorder="1" applyAlignment="1" applyProtection="1">
      <alignment horizontal="right"/>
    </xf>
    <xf numFmtId="0" fontId="2" fillId="0" borderId="9" xfId="1" applyFont="1" applyBorder="1" applyAlignment="1">
      <alignment horizontal="center"/>
    </xf>
    <xf numFmtId="0" fontId="15" fillId="0" borderId="0" xfId="1" applyFont="1" applyBorder="1" applyAlignment="1" applyProtection="1">
      <alignment horizontal="center"/>
    </xf>
    <xf numFmtId="165" fontId="20" fillId="0" borderId="0" xfId="6" applyFont="1" applyBorder="1" applyAlignment="1" applyProtection="1">
      <alignment horizontal="center"/>
    </xf>
    <xf numFmtId="0" fontId="3" fillId="0" borderId="0" xfId="20" applyFont="1" applyAlignment="1">
      <alignment horizontal="left"/>
    </xf>
    <xf numFmtId="0" fontId="3" fillId="0" borderId="0" xfId="20" applyFont="1" applyBorder="1" applyAlignment="1">
      <alignment horizontal="center" vertical="center" wrapText="1"/>
    </xf>
    <xf numFmtId="49" fontId="65" fillId="7" borderId="25" xfId="20" applyNumberFormat="1" applyFont="1" applyFill="1" applyBorder="1" applyAlignment="1">
      <alignment horizontal="center" vertical="center" wrapText="1"/>
    </xf>
    <xf numFmtId="172" fontId="65" fillId="7" borderId="25" xfId="20" applyNumberFormat="1" applyFont="1" applyFill="1" applyBorder="1" applyAlignment="1">
      <alignment horizontal="center" vertical="center" wrapText="1"/>
    </xf>
    <xf numFmtId="4" fontId="65" fillId="7" borderId="25" xfId="0" applyNumberFormat="1" applyFont="1" applyFill="1" applyBorder="1" applyAlignment="1">
      <alignment horizontal="center" vertical="center" wrapText="1"/>
    </xf>
    <xf numFmtId="4" fontId="65" fillId="7" borderId="2" xfId="0" applyNumberFormat="1" applyFont="1" applyFill="1" applyBorder="1" applyAlignment="1">
      <alignment horizontal="center" vertical="center" wrapText="1"/>
    </xf>
    <xf numFmtId="0" fontId="66" fillId="7" borderId="25" xfId="15" applyFont="1" applyFill="1" applyBorder="1" applyAlignment="1">
      <alignment horizontal="center" vertical="center" wrapText="1"/>
    </xf>
    <xf numFmtId="15" fontId="33" fillId="0" borderId="0" xfId="1" applyNumberFormat="1" applyFont="1" applyBorder="1" applyAlignment="1">
      <alignment horizontal="center"/>
    </xf>
    <xf numFmtId="15" fontId="21" fillId="0" borderId="0" xfId="1" applyNumberFormat="1" applyFont="1" applyBorder="1" applyAlignment="1">
      <alignment horizontal="center"/>
    </xf>
    <xf numFmtId="15" fontId="42" fillId="0" borderId="0" xfId="1" applyNumberFormat="1" applyFont="1" applyBorder="1" applyAlignment="1">
      <alignment horizontal="center"/>
    </xf>
    <xf numFmtId="0" fontId="10" fillId="0" borderId="15" xfId="0" applyFont="1" applyFill="1" applyBorder="1" applyAlignment="1">
      <alignment wrapText="1"/>
    </xf>
    <xf numFmtId="0" fontId="10" fillId="2" borderId="28" xfId="0" applyFont="1" applyFill="1" applyBorder="1" applyAlignment="1">
      <alignment horizontal="center"/>
    </xf>
    <xf numFmtId="0" fontId="10" fillId="2" borderId="0" xfId="0" applyFont="1" applyFill="1" applyBorder="1" applyAlignment="1">
      <alignment horizontal="center"/>
    </xf>
    <xf numFmtId="0" fontId="10" fillId="2" borderId="9" xfId="0" applyFont="1" applyFill="1" applyBorder="1" applyAlignment="1">
      <alignment horizontal="center"/>
    </xf>
    <xf numFmtId="15" fontId="21" fillId="0" borderId="0" xfId="1" applyNumberFormat="1" applyFont="1" applyAlignment="1">
      <alignment horizontal="center"/>
    </xf>
    <xf numFmtId="0" fontId="10" fillId="2" borderId="0" xfId="0" applyFont="1" applyFill="1" applyAlignment="1">
      <alignment horizontal="center"/>
    </xf>
    <xf numFmtId="165" fontId="61" fillId="2" borderId="0" xfId="6" applyFont="1" applyFill="1" applyBorder="1" applyAlignment="1"/>
    <xf numFmtId="173" fontId="61" fillId="0" borderId="0" xfId="0" applyNumberFormat="1" applyFont="1" applyBorder="1" applyAlignment="1">
      <alignment horizontal="center"/>
    </xf>
    <xf numFmtId="165" fontId="25" fillId="2" borderId="0" xfId="6" applyFont="1" applyFill="1" applyBorder="1"/>
    <xf numFmtId="165" fontId="61" fillId="2" borderId="0" xfId="6" applyFont="1" applyFill="1" applyBorder="1" applyAlignment="1">
      <alignment horizontal="left"/>
    </xf>
    <xf numFmtId="165" fontId="25" fillId="2" borderId="0" xfId="6" applyFont="1" applyFill="1" applyBorder="1" applyAlignment="1">
      <alignment horizontal="left"/>
    </xf>
    <xf numFmtId="165" fontId="11" fillId="2" borderId="0" xfId="6" applyFont="1" applyFill="1" applyBorder="1"/>
    <xf numFmtId="0" fontId="13" fillId="0" borderId="0" xfId="8" applyFont="1" applyFill="1" applyBorder="1"/>
    <xf numFmtId="0" fontId="62" fillId="2" borderId="0" xfId="16" applyNumberFormat="1" applyFont="1" applyFill="1" applyBorder="1" applyAlignment="1" applyProtection="1">
      <alignment wrapText="1"/>
      <protection locked="0"/>
    </xf>
    <xf numFmtId="165" fontId="30" fillId="2" borderId="25" xfId="6" applyFont="1" applyFill="1" applyBorder="1"/>
    <xf numFmtId="0" fontId="2" fillId="5" borderId="25" xfId="1" applyNumberFormat="1" applyFont="1" applyFill="1" applyBorder="1" applyAlignment="1" applyProtection="1">
      <alignment wrapText="1"/>
      <protection locked="0"/>
    </xf>
    <xf numFmtId="169" fontId="2" fillId="5" borderId="25" xfId="1" applyNumberFormat="1" applyFont="1" applyFill="1" applyBorder="1" applyAlignment="1" applyProtection="1">
      <alignment wrapText="1"/>
      <protection locked="0"/>
    </xf>
    <xf numFmtId="0" fontId="66" fillId="7" borderId="25" xfId="1" applyFont="1" applyFill="1" applyBorder="1" applyAlignment="1">
      <alignment horizontal="center" vertical="center"/>
    </xf>
    <xf numFmtId="49" fontId="20" fillId="2" borderId="0" xfId="7" applyNumberFormat="1" applyFont="1" applyFill="1" applyBorder="1" applyAlignment="1">
      <alignment horizontal="right"/>
    </xf>
    <xf numFmtId="49" fontId="20" fillId="2" borderId="0" xfId="7" applyNumberFormat="1" applyFont="1" applyFill="1" applyBorder="1" applyAlignment="1"/>
    <xf numFmtId="0" fontId="20" fillId="2" borderId="0" xfId="7" applyFont="1" applyFill="1" applyBorder="1" applyAlignment="1">
      <alignment vertical="center"/>
    </xf>
    <xf numFmtId="173" fontId="58" fillId="0" borderId="0" xfId="0" applyNumberFormat="1" applyFont="1" applyBorder="1" applyAlignment="1">
      <alignment horizontal="center"/>
    </xf>
    <xf numFmtId="4" fontId="2" fillId="2" borderId="0" xfId="7" applyNumberFormat="1" applyFont="1" applyFill="1" applyBorder="1"/>
    <xf numFmtId="0" fontId="3" fillId="4" borderId="9" xfId="1" applyFont="1" applyFill="1" applyBorder="1" applyAlignment="1">
      <alignment horizontal="right"/>
    </xf>
    <xf numFmtId="0" fontId="58" fillId="0" borderId="0" xfId="0" applyFont="1" applyBorder="1"/>
    <xf numFmtId="0" fontId="59" fillId="0" borderId="0" xfId="0" applyFont="1" applyBorder="1"/>
    <xf numFmtId="0" fontId="66" fillId="7" borderId="25" xfId="7" applyFont="1" applyFill="1" applyBorder="1" applyAlignment="1">
      <alignment horizontal="center"/>
    </xf>
    <xf numFmtId="165" fontId="20" fillId="2" borderId="0" xfId="6" applyFont="1" applyFill="1" applyBorder="1" applyAlignment="1">
      <alignment horizontal="right"/>
    </xf>
    <xf numFmtId="0" fontId="3" fillId="2" borderId="0" xfId="7" applyFont="1" applyFill="1" applyBorder="1" applyAlignment="1">
      <alignment horizontal="left" wrapText="1"/>
    </xf>
    <xf numFmtId="0" fontId="42" fillId="0" borderId="27" xfId="7" applyFont="1" applyBorder="1"/>
    <xf numFmtId="0" fontId="2" fillId="0" borderId="28" xfId="7" applyFont="1" applyBorder="1"/>
    <xf numFmtId="0" fontId="42" fillId="0" borderId="15" xfId="7" applyFont="1" applyBorder="1"/>
    <xf numFmtId="0" fontId="42" fillId="0" borderId="15" xfId="7" applyFont="1" applyFill="1" applyBorder="1"/>
    <xf numFmtId="49" fontId="42" fillId="0" borderId="15" xfId="7" applyNumberFormat="1" applyFont="1" applyFill="1" applyBorder="1"/>
    <xf numFmtId="0" fontId="10" fillId="4" borderId="15" xfId="0" applyFont="1" applyFill="1" applyBorder="1"/>
    <xf numFmtId="0" fontId="57" fillId="4" borderId="15" xfId="1" applyFont="1" applyFill="1" applyBorder="1"/>
    <xf numFmtId="0" fontId="58" fillId="0" borderId="16" xfId="0" applyFont="1" applyBorder="1"/>
    <xf numFmtId="0" fontId="53" fillId="4" borderId="15" xfId="1" applyFont="1" applyFill="1" applyBorder="1"/>
    <xf numFmtId="0" fontId="52" fillId="4" borderId="15" xfId="1" applyFont="1" applyFill="1" applyBorder="1"/>
    <xf numFmtId="0" fontId="59" fillId="0" borderId="16" xfId="0" applyFont="1" applyBorder="1"/>
    <xf numFmtId="0" fontId="21" fillId="4" borderId="15" xfId="1" applyFont="1" applyFill="1" applyBorder="1"/>
    <xf numFmtId="0" fontId="42" fillId="0" borderId="3" xfId="7" applyFont="1" applyBorder="1"/>
    <xf numFmtId="0" fontId="20" fillId="4" borderId="0" xfId="0" applyFont="1" applyFill="1" applyBorder="1" applyAlignment="1">
      <alignment horizontal="right"/>
    </xf>
    <xf numFmtId="0" fontId="50" fillId="0" borderId="15" xfId="0" applyFont="1" applyBorder="1"/>
    <xf numFmtId="0" fontId="67" fillId="7" borderId="25" xfId="11" applyFont="1" applyFill="1" applyBorder="1" applyAlignment="1">
      <alignment horizontal="center"/>
    </xf>
    <xf numFmtId="0" fontId="50" fillId="0" borderId="28" xfId="0" applyFont="1" applyBorder="1"/>
    <xf numFmtId="0" fontId="50" fillId="0" borderId="0" xfId="0" applyFont="1" applyBorder="1"/>
    <xf numFmtId="0" fontId="14" fillId="4" borderId="0" xfId="11" applyFont="1" applyFill="1" applyBorder="1" applyAlignment="1">
      <alignment horizontal="center" vertical="center"/>
    </xf>
    <xf numFmtId="0" fontId="14" fillId="0" borderId="0" xfId="11" applyFont="1" applyFill="1" applyBorder="1" applyAlignment="1">
      <alignment horizontal="center" vertical="center"/>
    </xf>
    <xf numFmtId="0" fontId="14" fillId="4" borderId="9" xfId="11" applyFont="1" applyFill="1" applyBorder="1" applyAlignment="1">
      <alignment horizontal="center" vertical="center"/>
    </xf>
    <xf numFmtId="0" fontId="2" fillId="0" borderId="25" xfId="1" applyFont="1" applyBorder="1" applyAlignment="1" applyProtection="1">
      <protection locked="0"/>
    </xf>
    <xf numFmtId="0" fontId="2" fillId="0" borderId="28" xfId="1" applyFont="1" applyBorder="1" applyAlignment="1" applyProtection="1">
      <alignment horizontal="center"/>
      <protection locked="0"/>
    </xf>
    <xf numFmtId="0" fontId="2" fillId="0" borderId="28" xfId="1" applyFont="1" applyBorder="1" applyAlignment="1" applyProtection="1">
      <alignment horizontal="center" wrapText="1"/>
      <protection locked="0"/>
    </xf>
    <xf numFmtId="0" fontId="3" fillId="0" borderId="28" xfId="1" applyFont="1" applyBorder="1" applyAlignment="1" applyProtection="1">
      <alignment horizontal="center"/>
      <protection locked="0"/>
    </xf>
    <xf numFmtId="165" fontId="2" fillId="0" borderId="28" xfId="2" applyFont="1" applyBorder="1" applyProtection="1">
      <protection locked="0"/>
    </xf>
    <xf numFmtId="0" fontId="66" fillId="7" borderId="25" xfId="1" applyFont="1" applyFill="1" applyBorder="1" applyAlignment="1">
      <alignment horizontal="center"/>
    </xf>
    <xf numFmtId="174" fontId="29" fillId="0" borderId="1" xfId="0" applyNumberFormat="1" applyFont="1" applyFill="1" applyBorder="1" applyAlignment="1">
      <alignment horizontal="left"/>
    </xf>
    <xf numFmtId="173" fontId="30" fillId="0" borderId="1" xfId="0" applyNumberFormat="1" applyFont="1" applyFill="1" applyBorder="1" applyAlignment="1">
      <alignment horizontal="left"/>
    </xf>
    <xf numFmtId="172" fontId="66" fillId="7" borderId="25" xfId="1" applyNumberFormat="1" applyFont="1" applyFill="1" applyBorder="1" applyAlignment="1">
      <alignment horizontal="center" vertical="center" wrapText="1"/>
    </xf>
    <xf numFmtId="0" fontId="66" fillId="7" borderId="25" xfId="1" applyFont="1" applyFill="1" applyBorder="1" applyAlignment="1">
      <alignment horizontal="center" vertical="center" textRotation="90"/>
    </xf>
    <xf numFmtId="0" fontId="20" fillId="0" borderId="0" xfId="1" applyFont="1" applyBorder="1" applyAlignment="1">
      <alignment horizontal="right"/>
    </xf>
    <xf numFmtId="0" fontId="20" fillId="0" borderId="0" xfId="1" applyFont="1" applyBorder="1" applyAlignment="1" applyProtection="1">
      <alignment horizontal="center"/>
    </xf>
    <xf numFmtId="0" fontId="3" fillId="0" borderId="0" xfId="1" applyFont="1" applyBorder="1" applyAlignment="1">
      <alignment horizontal="right"/>
    </xf>
    <xf numFmtId="0" fontId="19" fillId="0" borderId="9" xfId="1" applyFont="1" applyFill="1" applyBorder="1" applyAlignment="1">
      <alignment horizontal="right"/>
    </xf>
    <xf numFmtId="0" fontId="12" fillId="0" borderId="0" xfId="1" applyFont="1" applyBorder="1" applyAlignment="1" applyProtection="1">
      <alignment horizontal="center"/>
    </xf>
    <xf numFmtId="0" fontId="11" fillId="2" borderId="0" xfId="0" applyFont="1" applyFill="1" applyBorder="1" applyAlignment="1">
      <alignment horizontal="center"/>
    </xf>
    <xf numFmtId="0" fontId="2" fillId="0" borderId="0" xfId="1" applyFont="1" applyFill="1" applyBorder="1" applyAlignment="1">
      <alignment horizontal="center"/>
    </xf>
    <xf numFmtId="0" fontId="2" fillId="0" borderId="0" xfId="1" applyFont="1" applyFill="1" applyBorder="1"/>
    <xf numFmtId="0" fontId="12" fillId="0" borderId="0" xfId="1" applyFont="1" applyFill="1" applyBorder="1" applyAlignment="1" applyProtection="1">
      <alignment horizontal="right"/>
    </xf>
    <xf numFmtId="0" fontId="15" fillId="0" borderId="0" xfId="20" applyFont="1" applyBorder="1" applyAlignment="1">
      <alignment horizontal="center"/>
    </xf>
    <xf numFmtId="0" fontId="12" fillId="4" borderId="15"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16" xfId="0" applyFont="1" applyFill="1" applyBorder="1" applyAlignment="1" applyProtection="1">
      <alignment horizontal="center"/>
    </xf>
    <xf numFmtId="173" fontId="10" fillId="0" borderId="25" xfId="0" applyNumberFormat="1" applyFont="1" applyBorder="1" applyAlignment="1">
      <alignment horizontal="center"/>
    </xf>
    <xf numFmtId="0" fontId="22" fillId="0" borderId="0" xfId="1" applyFont="1" applyBorder="1" applyProtection="1">
      <protection locked="0"/>
    </xf>
    <xf numFmtId="165" fontId="12" fillId="0" borderId="28" xfId="6" applyFont="1" applyBorder="1" applyProtection="1">
      <protection locked="0"/>
    </xf>
    <xf numFmtId="165" fontId="65" fillId="7" borderId="12" xfId="6" applyFont="1" applyFill="1" applyBorder="1" applyProtection="1">
      <protection locked="0"/>
    </xf>
    <xf numFmtId="0" fontId="20" fillId="0" borderId="0" xfId="1" applyFont="1" applyBorder="1" applyProtection="1">
      <protection locked="0"/>
    </xf>
    <xf numFmtId="0" fontId="22" fillId="0" borderId="0" xfId="1" applyFont="1" applyBorder="1" applyAlignment="1" applyProtection="1">
      <protection locked="0"/>
    </xf>
    <xf numFmtId="0" fontId="15" fillId="0" borderId="0" xfId="1" applyFont="1" applyProtection="1"/>
    <xf numFmtId="0" fontId="15" fillId="0" borderId="0" xfId="1" applyFont="1" applyBorder="1" applyProtection="1"/>
    <xf numFmtId="4" fontId="15" fillId="0" borderId="0" xfId="2" applyNumberFormat="1" applyFont="1" applyBorder="1" applyProtection="1"/>
    <xf numFmtId="0" fontId="15" fillId="0" borderId="27" xfId="1" applyFont="1" applyBorder="1" applyProtection="1"/>
    <xf numFmtId="0" fontId="15" fillId="0" borderId="28" xfId="1" applyFont="1" applyBorder="1" applyProtection="1"/>
    <xf numFmtId="4" fontId="15" fillId="0" borderId="28" xfId="2" applyNumberFormat="1" applyFont="1" applyBorder="1" applyProtection="1"/>
    <xf numFmtId="0" fontId="15" fillId="0" borderId="29" xfId="1" applyFont="1" applyBorder="1" applyProtection="1"/>
    <xf numFmtId="0" fontId="15" fillId="4" borderId="15" xfId="1" applyFont="1" applyFill="1" applyBorder="1" applyAlignment="1" applyProtection="1"/>
    <xf numFmtId="0" fontId="15" fillId="4" borderId="0" xfId="1" applyFont="1" applyFill="1" applyBorder="1" applyAlignment="1" applyProtection="1"/>
    <xf numFmtId="0" fontId="15" fillId="0" borderId="16" xfId="1" applyFont="1" applyBorder="1" applyProtection="1"/>
    <xf numFmtId="0" fontId="23" fillId="4" borderId="15" xfId="1" applyFont="1" applyFill="1" applyBorder="1" applyAlignment="1" applyProtection="1">
      <alignment horizontal="center"/>
    </xf>
    <xf numFmtId="0" fontId="23" fillId="4" borderId="0" xfId="1" applyFont="1" applyFill="1" applyBorder="1" applyAlignment="1" applyProtection="1">
      <alignment horizontal="center"/>
    </xf>
    <xf numFmtId="4" fontId="23" fillId="4" borderId="0" xfId="1" applyNumberFormat="1" applyFont="1" applyFill="1" applyBorder="1" applyAlignment="1" applyProtection="1">
      <alignment horizontal="center"/>
    </xf>
    <xf numFmtId="0" fontId="15" fillId="0" borderId="15" xfId="1" applyFont="1" applyBorder="1" applyProtection="1"/>
    <xf numFmtId="0" fontId="22" fillId="0" borderId="0" xfId="1" applyFont="1" applyBorder="1" applyProtection="1"/>
    <xf numFmtId="0" fontId="20" fillId="0" borderId="0" xfId="0" applyFont="1" applyBorder="1" applyAlignment="1" applyProtection="1">
      <alignment horizontal="right"/>
    </xf>
    <xf numFmtId="0" fontId="20" fillId="0" borderId="0" xfId="1" applyFont="1" applyBorder="1" applyAlignment="1" applyProtection="1">
      <alignment horizontal="right"/>
    </xf>
    <xf numFmtId="0" fontId="20" fillId="0" borderId="0" xfId="1" applyFont="1" applyBorder="1" applyAlignment="1" applyProtection="1"/>
    <xf numFmtId="0" fontId="20" fillId="4" borderId="0" xfId="1" applyFont="1" applyFill="1" applyBorder="1" applyAlignment="1" applyProtection="1">
      <alignment horizontal="right"/>
    </xf>
    <xf numFmtId="0" fontId="10" fillId="0" borderId="0" xfId="0" applyFont="1" applyProtection="1"/>
    <xf numFmtId="0" fontId="20" fillId="4" borderId="0" xfId="0" applyFont="1" applyFill="1" applyBorder="1" applyAlignment="1" applyProtection="1">
      <alignment horizontal="left"/>
    </xf>
    <xf numFmtId="0" fontId="20" fillId="4" borderId="0" xfId="1" applyFont="1" applyFill="1" applyBorder="1" applyAlignment="1" applyProtection="1">
      <alignment horizontal="left"/>
    </xf>
    <xf numFmtId="4" fontId="20" fillId="4" borderId="0" xfId="1" applyNumberFormat="1" applyFont="1" applyFill="1" applyBorder="1" applyAlignment="1" applyProtection="1">
      <alignment horizontal="left"/>
    </xf>
    <xf numFmtId="0" fontId="15" fillId="0" borderId="9" xfId="1" applyFont="1" applyBorder="1" applyProtection="1"/>
    <xf numFmtId="0" fontId="20" fillId="0" borderId="9" xfId="1" applyFont="1" applyBorder="1" applyAlignment="1" applyProtection="1">
      <alignment horizontal="right"/>
    </xf>
    <xf numFmtId="0" fontId="3" fillId="0" borderId="9" xfId="1" applyFont="1" applyBorder="1" applyAlignment="1" applyProtection="1">
      <alignment horizontal="left"/>
    </xf>
    <xf numFmtId="4" fontId="15" fillId="0" borderId="9" xfId="2" applyNumberFormat="1" applyFont="1" applyBorder="1" applyProtection="1"/>
    <xf numFmtId="4" fontId="65" fillId="7" borderId="0" xfId="2" applyNumberFormat="1" applyFont="1" applyFill="1" applyBorder="1" applyAlignment="1" applyProtection="1">
      <alignment horizontal="center"/>
    </xf>
    <xf numFmtId="0" fontId="12" fillId="0" borderId="0" xfId="1" applyFont="1" applyBorder="1" applyProtection="1"/>
    <xf numFmtId="0" fontId="15" fillId="0" borderId="4" xfId="1" applyFont="1" applyBorder="1" applyProtection="1"/>
    <xf numFmtId="0" fontId="22" fillId="0" borderId="0" xfId="1" applyFont="1" applyBorder="1" applyAlignment="1" applyProtection="1">
      <alignment horizontal="left"/>
    </xf>
    <xf numFmtId="0" fontId="19" fillId="0" borderId="0" xfId="1" applyFont="1" applyBorder="1" applyAlignment="1" applyProtection="1">
      <alignment horizontal="right"/>
    </xf>
    <xf numFmtId="0" fontId="22" fillId="0" borderId="16" xfId="1" applyFont="1" applyBorder="1" applyAlignment="1" applyProtection="1">
      <alignment horizontal="left"/>
    </xf>
    <xf numFmtId="0" fontId="22" fillId="0" borderId="0" xfId="1" applyFont="1" applyAlignment="1" applyProtection="1">
      <alignment horizontal="left"/>
    </xf>
    <xf numFmtId="0" fontId="22" fillId="0" borderId="15" xfId="1" applyFont="1" applyBorder="1" applyAlignment="1" applyProtection="1">
      <alignment horizontal="left"/>
    </xf>
    <xf numFmtId="0" fontId="22" fillId="0" borderId="16" xfId="1" applyFont="1" applyBorder="1" applyProtection="1"/>
    <xf numFmtId="0" fontId="22" fillId="0" borderId="0" xfId="1" applyFont="1" applyProtection="1"/>
    <xf numFmtId="0" fontId="22" fillId="0" borderId="15" xfId="1" applyFont="1" applyBorder="1" applyProtection="1"/>
    <xf numFmtId="0" fontId="20" fillId="0" borderId="0" xfId="1" applyFont="1" applyBorder="1" applyProtection="1"/>
    <xf numFmtId="0" fontId="22" fillId="0" borderId="0" xfId="1" applyFont="1" applyBorder="1" applyAlignment="1" applyProtection="1">
      <alignment horizontal="center"/>
    </xf>
    <xf numFmtId="0" fontId="22" fillId="0" borderId="0" xfId="1" applyFont="1" applyBorder="1" applyAlignment="1" applyProtection="1"/>
    <xf numFmtId="0" fontId="15" fillId="0" borderId="0" xfId="1" applyFont="1" applyBorder="1" applyAlignment="1" applyProtection="1"/>
    <xf numFmtId="172" fontId="30" fillId="0" borderId="0" xfId="0" applyNumberFormat="1" applyFont="1" applyBorder="1" applyAlignment="1" applyProtection="1">
      <alignment horizontal="center"/>
    </xf>
    <xf numFmtId="0" fontId="15" fillId="0" borderId="3" xfId="1" applyFont="1" applyBorder="1" applyProtection="1"/>
    <xf numFmtId="0" fontId="19" fillId="0" borderId="9" xfId="1" applyFont="1" applyBorder="1" applyProtection="1"/>
    <xf numFmtId="0" fontId="19" fillId="0" borderId="9" xfId="1" applyFont="1" applyBorder="1" applyAlignment="1" applyProtection="1">
      <alignment horizontal="center"/>
    </xf>
    <xf numFmtId="4" fontId="15" fillId="0" borderId="0" xfId="1" applyNumberFormat="1" applyFont="1" applyBorder="1" applyAlignment="1" applyProtection="1">
      <alignment horizontal="center"/>
    </xf>
    <xf numFmtId="0" fontId="10" fillId="0" borderId="0" xfId="0" applyFont="1" applyBorder="1" applyProtection="1"/>
    <xf numFmtId="4" fontId="15" fillId="0" borderId="0" xfId="2" applyNumberFormat="1" applyFont="1" applyProtection="1"/>
    <xf numFmtId="0" fontId="22" fillId="0" borderId="31" xfId="1" applyFont="1" applyBorder="1" applyAlignment="1" applyProtection="1">
      <alignment horizontal="center"/>
      <protection locked="0"/>
    </xf>
    <xf numFmtId="0" fontId="3" fillId="0" borderId="0" xfId="1" applyFont="1" applyBorder="1" applyProtection="1"/>
    <xf numFmtId="0" fontId="2" fillId="0" borderId="0" xfId="1" applyFont="1" applyBorder="1" applyProtection="1"/>
    <xf numFmtId="0" fontId="22" fillId="2" borderId="0" xfId="11" applyFont="1" applyFill="1" applyBorder="1" applyProtection="1">
      <protection locked="0"/>
    </xf>
    <xf numFmtId="165" fontId="10" fillId="2" borderId="0" xfId="6" applyFont="1" applyFill="1" applyBorder="1" applyProtection="1">
      <protection locked="0"/>
    </xf>
    <xf numFmtId="0" fontId="51" fillId="2" borderId="0" xfId="0" applyFont="1" applyFill="1" applyBorder="1" applyProtection="1">
      <protection locked="0"/>
    </xf>
    <xf numFmtId="0" fontId="22" fillId="2" borderId="25" xfId="7" applyFont="1" applyFill="1" applyBorder="1" applyAlignment="1" applyProtection="1">
      <alignment horizontal="center"/>
      <protection locked="0"/>
    </xf>
    <xf numFmtId="0" fontId="2" fillId="0" borderId="0" xfId="7" applyFont="1" applyBorder="1" applyProtection="1">
      <protection locked="0"/>
    </xf>
    <xf numFmtId="0" fontId="2" fillId="2" borderId="0" xfId="7" applyFont="1" applyFill="1" applyBorder="1" applyProtection="1">
      <protection locked="0"/>
    </xf>
    <xf numFmtId="0" fontId="14" fillId="2" borderId="0" xfId="7" applyFont="1" applyFill="1" applyBorder="1" applyProtection="1">
      <protection locked="0"/>
    </xf>
    <xf numFmtId="4" fontId="3" fillId="2" borderId="0" xfId="7" applyNumberFormat="1" applyFont="1" applyFill="1" applyBorder="1" applyProtection="1">
      <protection locked="0"/>
    </xf>
    <xf numFmtId="0" fontId="3" fillId="2" borderId="0" xfId="7" applyFont="1" applyFill="1" applyBorder="1" applyProtection="1">
      <protection locked="0"/>
    </xf>
    <xf numFmtId="0" fontId="12" fillId="2" borderId="0" xfId="7" applyFont="1" applyFill="1" applyBorder="1" applyAlignment="1" applyProtection="1">
      <alignment horizontal="right"/>
      <protection locked="0"/>
    </xf>
    <xf numFmtId="4" fontId="2" fillId="2" borderId="0" xfId="7" applyNumberFormat="1" applyFont="1" applyFill="1" applyBorder="1" applyProtection="1">
      <protection locked="0"/>
    </xf>
    <xf numFmtId="0" fontId="12" fillId="2" borderId="0" xfId="7" applyFont="1" applyFill="1" applyBorder="1" applyProtection="1">
      <protection locked="0"/>
    </xf>
    <xf numFmtId="49" fontId="12" fillId="2" borderId="0" xfId="7" applyNumberFormat="1" applyFont="1" applyFill="1" applyBorder="1" applyAlignment="1" applyProtection="1">
      <alignment horizontal="right"/>
    </xf>
    <xf numFmtId="49" fontId="20" fillId="2" borderId="0" xfId="7" applyNumberFormat="1" applyFont="1" applyFill="1" applyBorder="1" applyAlignment="1" applyProtection="1">
      <alignment horizontal="right"/>
    </xf>
    <xf numFmtId="165" fontId="22" fillId="0" borderId="25" xfId="6" applyFont="1" applyFill="1" applyBorder="1" applyAlignment="1" applyProtection="1"/>
    <xf numFmtId="0" fontId="2" fillId="0" borderId="14" xfId="1" applyFont="1" applyFill="1" applyBorder="1" applyAlignment="1" applyProtection="1">
      <protection locked="0"/>
    </xf>
    <xf numFmtId="4" fontId="2" fillId="0" borderId="14" xfId="1" applyNumberFormat="1" applyFont="1" applyFill="1" applyBorder="1" applyAlignment="1" applyProtection="1">
      <protection locked="0"/>
    </xf>
    <xf numFmtId="0" fontId="2" fillId="0" borderId="2" xfId="1" applyFont="1" applyFill="1" applyBorder="1" applyAlignment="1" applyProtection="1">
      <protection locked="0"/>
    </xf>
    <xf numFmtId="0" fontId="49" fillId="0" borderId="0" xfId="1" applyFont="1" applyBorder="1" applyAlignment="1" applyProtection="1">
      <alignment horizontal="center"/>
      <protection locked="0"/>
    </xf>
    <xf numFmtId="0" fontId="49" fillId="0" borderId="0" xfId="1" applyFont="1" applyBorder="1" applyAlignment="1" applyProtection="1">
      <protection locked="0"/>
    </xf>
    <xf numFmtId="0" fontId="2" fillId="5" borderId="26" xfId="2" applyNumberFormat="1" applyFont="1" applyFill="1" applyBorder="1" applyAlignment="1" applyProtection="1">
      <alignment wrapText="1"/>
      <protection locked="0"/>
    </xf>
    <xf numFmtId="0" fontId="2" fillId="5" borderId="25" xfId="2" applyNumberFormat="1" applyFont="1" applyFill="1" applyBorder="1" applyAlignment="1" applyProtection="1">
      <alignment wrapText="1"/>
      <protection locked="0"/>
    </xf>
    <xf numFmtId="0" fontId="10" fillId="2" borderId="25" xfId="0" applyFont="1" applyFill="1" applyBorder="1" applyAlignment="1" applyProtection="1">
      <alignment wrapText="1"/>
      <protection locked="0"/>
    </xf>
    <xf numFmtId="0" fontId="22" fillId="0" borderId="25" xfId="1" applyFont="1" applyBorder="1" applyProtection="1">
      <protection locked="0"/>
    </xf>
    <xf numFmtId="165" fontId="22" fillId="0" borderId="25" xfId="2" applyFont="1" applyBorder="1" applyAlignment="1" applyProtection="1">
      <alignment horizontal="right"/>
      <protection locked="0"/>
    </xf>
    <xf numFmtId="165" fontId="22" fillId="0" borderId="26" xfId="2" applyFont="1" applyBorder="1" applyAlignment="1" applyProtection="1">
      <alignment horizontal="right" wrapText="1"/>
      <protection locked="0"/>
    </xf>
    <xf numFmtId="173" fontId="11" fillId="0" borderId="0" xfId="0" applyNumberFormat="1" applyFont="1" applyFill="1" applyBorder="1" applyAlignment="1"/>
    <xf numFmtId="4" fontId="66" fillId="9" borderId="25" xfId="1" applyNumberFormat="1" applyFont="1" applyFill="1" applyBorder="1" applyAlignment="1" applyProtection="1">
      <alignment horizontal="right"/>
      <protection locked="0"/>
    </xf>
    <xf numFmtId="165" fontId="15" fillId="0" borderId="25" xfId="6" applyFont="1" applyBorder="1" applyProtection="1"/>
    <xf numFmtId="0" fontId="70" fillId="7" borderId="31" xfId="1" applyFont="1" applyFill="1" applyBorder="1" applyProtection="1">
      <protection locked="0"/>
    </xf>
    <xf numFmtId="0" fontId="66" fillId="7" borderId="26" xfId="1" applyFont="1" applyFill="1" applyBorder="1" applyAlignment="1" applyProtection="1">
      <alignment horizontal="center"/>
      <protection locked="0"/>
    </xf>
    <xf numFmtId="4" fontId="66" fillId="7" borderId="25" xfId="1" applyNumberFormat="1" applyFont="1" applyFill="1" applyBorder="1" applyAlignment="1" applyProtection="1">
      <alignment wrapText="1"/>
      <protection locked="0"/>
    </xf>
    <xf numFmtId="0" fontId="70" fillId="7" borderId="26" xfId="1" applyFont="1" applyFill="1" applyBorder="1" applyProtection="1">
      <protection locked="0"/>
    </xf>
    <xf numFmtId="4" fontId="66" fillId="7" borderId="26" xfId="1" applyNumberFormat="1" applyFont="1" applyFill="1" applyBorder="1" applyAlignment="1" applyProtection="1">
      <alignment wrapText="1"/>
      <protection locked="0"/>
    </xf>
    <xf numFmtId="165" fontId="22" fillId="0" borderId="32" xfId="2" applyFont="1" applyBorder="1" applyAlignment="1" applyProtection="1">
      <alignment vertical="center" wrapText="1"/>
      <protection locked="0"/>
    </xf>
    <xf numFmtId="0" fontId="22" fillId="0" borderId="0" xfId="8" applyFont="1"/>
    <xf numFmtId="2" fontId="22" fillId="0" borderId="0" xfId="1" applyNumberFormat="1" applyFont="1" applyBorder="1"/>
    <xf numFmtId="0" fontId="22" fillId="0" borderId="0" xfId="1" applyFont="1" applyBorder="1" applyAlignment="1" applyProtection="1">
      <alignment horizontal="center"/>
      <protection locked="0"/>
    </xf>
    <xf numFmtId="0" fontId="66" fillId="7" borderId="31" xfId="1" applyFont="1" applyFill="1" applyBorder="1" applyAlignment="1" applyProtection="1">
      <alignment horizontal="center"/>
      <protection locked="0"/>
    </xf>
    <xf numFmtId="0" fontId="22" fillId="0" borderId="0" xfId="1" applyFont="1" applyFill="1" applyBorder="1" applyAlignment="1">
      <alignment wrapText="1"/>
    </xf>
    <xf numFmtId="0" fontId="22" fillId="0" borderId="0" xfId="1" applyFont="1" applyFill="1" applyBorder="1" applyAlignment="1">
      <alignment horizontal="right"/>
    </xf>
    <xf numFmtId="0" fontId="22" fillId="0" borderId="25" xfId="1" applyFont="1" applyBorder="1" applyAlignment="1">
      <alignment horizontal="center"/>
    </xf>
    <xf numFmtId="0" fontId="22" fillId="0" borderId="25" xfId="1" applyFont="1" applyBorder="1" applyAlignment="1" applyProtection="1">
      <alignment horizontal="right" vertical="justify"/>
      <protection locked="0"/>
    </xf>
    <xf numFmtId="0" fontId="22" fillId="0" borderId="25" xfId="1" applyFont="1" applyBorder="1" applyAlignment="1" applyProtection="1">
      <alignment wrapText="1"/>
      <protection locked="0"/>
    </xf>
    <xf numFmtId="0" fontId="22" fillId="0" borderId="25" xfId="1" applyFont="1" applyBorder="1" applyAlignment="1" applyProtection="1">
      <alignment horizontal="center"/>
      <protection locked="0"/>
    </xf>
    <xf numFmtId="39" fontId="22" fillId="0" borderId="25" xfId="1" applyNumberFormat="1" applyFont="1" applyBorder="1" applyAlignment="1" applyProtection="1">
      <alignment horizontal="right"/>
      <protection locked="0"/>
    </xf>
    <xf numFmtId="0" fontId="20" fillId="0" borderId="0" xfId="1" applyFont="1" applyBorder="1" applyAlignment="1">
      <alignment horizontal="right" vertical="center"/>
    </xf>
    <xf numFmtId="0" fontId="0" fillId="0" borderId="15" xfId="0" applyBorder="1" applyAlignment="1">
      <alignment vertical="center"/>
    </xf>
    <xf numFmtId="0" fontId="2" fillId="0" borderId="0" xfId="1" applyFont="1" applyAlignment="1">
      <alignment vertical="center"/>
    </xf>
    <xf numFmtId="0" fontId="4" fillId="0" borderId="0" xfId="1" applyFont="1" applyBorder="1" applyAlignment="1">
      <alignment vertical="center"/>
    </xf>
    <xf numFmtId="0" fontId="10" fillId="2" borderId="0" xfId="1" applyFont="1" applyFill="1" applyBorder="1" applyAlignment="1">
      <alignment vertical="center"/>
    </xf>
    <xf numFmtId="165" fontId="30" fillId="2" borderId="25" xfId="6" applyFont="1" applyFill="1" applyBorder="1" applyAlignment="1">
      <alignment vertical="center"/>
    </xf>
    <xf numFmtId="165" fontId="30" fillId="2" borderId="25" xfId="6" applyFont="1" applyFill="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29" fillId="2" borderId="0" xfId="0" applyFont="1" applyFill="1" applyBorder="1" applyAlignment="1">
      <alignment horizontal="right" vertical="center"/>
    </xf>
    <xf numFmtId="0" fontId="15" fillId="0" borderId="0" xfId="1" applyFont="1" applyAlignment="1">
      <alignment vertical="center"/>
    </xf>
    <xf numFmtId="1" fontId="66" fillId="7" borderId="32" xfId="1" applyNumberFormat="1" applyFont="1" applyFill="1" applyBorder="1" applyAlignment="1">
      <alignment horizontal="center" vertical="center"/>
    </xf>
    <xf numFmtId="49" fontId="66" fillId="7" borderId="25" xfId="8" applyNumberFormat="1" applyFont="1" applyFill="1" applyBorder="1" applyAlignment="1">
      <alignment horizontal="center" vertical="center" wrapText="1"/>
    </xf>
    <xf numFmtId="49" fontId="66" fillId="7" borderId="25" xfId="1" applyNumberFormat="1" applyFont="1" applyFill="1" applyBorder="1" applyAlignment="1">
      <alignment horizontal="center" vertical="center" wrapText="1"/>
    </xf>
    <xf numFmtId="49" fontId="66" fillId="7" borderId="27" xfId="8" applyNumberFormat="1" applyFont="1" applyFill="1" applyBorder="1" applyAlignment="1">
      <alignment horizontal="center" vertical="center" wrapText="1"/>
    </xf>
    <xf numFmtId="4" fontId="66" fillId="7" borderId="32" xfId="8" applyNumberFormat="1" applyFont="1" applyFill="1" applyBorder="1" applyAlignment="1">
      <alignment horizontal="center" vertical="center"/>
    </xf>
    <xf numFmtId="4" fontId="66" fillId="7" borderId="32" xfId="8" applyNumberFormat="1" applyFont="1" applyFill="1" applyBorder="1" applyAlignment="1">
      <alignment horizontal="center" vertical="center" wrapText="1"/>
    </xf>
    <xf numFmtId="49" fontId="66" fillId="7" borderId="32" xfId="8" applyNumberFormat="1" applyFont="1" applyFill="1" applyBorder="1" applyAlignment="1">
      <alignment horizontal="center" vertical="center" wrapText="1"/>
    </xf>
    <xf numFmtId="173" fontId="10" fillId="0" borderId="32" xfId="0" applyNumberFormat="1" applyFont="1" applyBorder="1" applyAlignment="1">
      <alignment horizontal="left"/>
    </xf>
    <xf numFmtId="165" fontId="22" fillId="2" borderId="2" xfId="6" applyFont="1" applyFill="1" applyBorder="1" applyAlignment="1">
      <alignment horizontal="left"/>
    </xf>
    <xf numFmtId="0" fontId="20" fillId="2" borderId="0" xfId="1" applyFont="1" applyFill="1" applyBorder="1" applyAlignment="1">
      <alignment horizontal="left"/>
    </xf>
    <xf numFmtId="165" fontId="22" fillId="2" borderId="25" xfId="6" applyFont="1" applyFill="1" applyBorder="1" applyAlignment="1"/>
    <xf numFmtId="165" fontId="22" fillId="0" borderId="25" xfId="6" applyFont="1" applyBorder="1"/>
    <xf numFmtId="0" fontId="66" fillId="7" borderId="25" xfId="0" applyFont="1" applyFill="1" applyBorder="1" applyAlignment="1">
      <alignment horizontal="center" vertical="center" wrapText="1"/>
    </xf>
    <xf numFmtId="4" fontId="66" fillId="9" borderId="25" xfId="1" applyNumberFormat="1" applyFont="1" applyFill="1" applyBorder="1" applyAlignment="1" applyProtection="1">
      <alignment horizontal="center" vertical="center" wrapText="1"/>
    </xf>
    <xf numFmtId="4" fontId="66" fillId="9" borderId="4" xfId="2" applyNumberFormat="1" applyFont="1" applyFill="1" applyBorder="1" applyAlignment="1" applyProtection="1">
      <alignment horizontal="center" vertical="center" wrapText="1"/>
    </xf>
    <xf numFmtId="4" fontId="66" fillId="9" borderId="2" xfId="2" applyNumberFormat="1" applyFont="1" applyFill="1" applyBorder="1" applyAlignment="1" applyProtection="1">
      <alignment horizontal="center" vertical="center"/>
    </xf>
    <xf numFmtId="0" fontId="22" fillId="0" borderId="25" xfId="1" applyFont="1" applyBorder="1" applyAlignment="1" applyProtection="1">
      <protection locked="0"/>
    </xf>
    <xf numFmtId="0" fontId="23" fillId="4" borderId="28" xfId="1" applyFont="1" applyFill="1" applyBorder="1" applyAlignment="1" applyProtection="1">
      <alignment horizontal="center"/>
    </xf>
    <xf numFmtId="0" fontId="23" fillId="4" borderId="9" xfId="1" applyFont="1" applyFill="1" applyBorder="1" applyAlignment="1" applyProtection="1">
      <alignment horizontal="center"/>
    </xf>
    <xf numFmtId="0" fontId="15" fillId="4" borderId="31" xfId="1" applyFont="1" applyFill="1" applyBorder="1" applyAlignment="1" applyProtection="1">
      <alignment horizontal="center"/>
    </xf>
    <xf numFmtId="0" fontId="15" fillId="4" borderId="28" xfId="1" applyFont="1" applyFill="1" applyBorder="1" applyAlignment="1" applyProtection="1">
      <alignment horizontal="center"/>
    </xf>
    <xf numFmtId="1" fontId="22" fillId="0" borderId="0" xfId="6" applyNumberFormat="1" applyFont="1" applyBorder="1" applyProtection="1"/>
    <xf numFmtId="1" fontId="22" fillId="0" borderId="28" xfId="6" applyNumberFormat="1" applyFont="1" applyBorder="1" applyProtection="1"/>
    <xf numFmtId="0" fontId="22" fillId="0" borderId="31" xfId="1" applyFont="1" applyBorder="1" applyAlignment="1" applyProtection="1">
      <protection locked="0"/>
    </xf>
    <xf numFmtId="4" fontId="22" fillId="4" borderId="25" xfId="1" applyNumberFormat="1" applyFont="1" applyFill="1" applyBorder="1" applyAlignment="1" applyProtection="1">
      <alignment horizontal="left"/>
      <protection locked="0"/>
    </xf>
    <xf numFmtId="4" fontId="22" fillId="4" borderId="0" xfId="1" applyNumberFormat="1" applyFont="1" applyFill="1" applyBorder="1" applyAlignment="1" applyProtection="1">
      <alignment horizontal="left"/>
      <protection locked="0"/>
    </xf>
    <xf numFmtId="0" fontId="66" fillId="7" borderId="25" xfId="11" applyFont="1" applyFill="1" applyBorder="1" applyAlignment="1">
      <alignment horizontal="center" vertical="center" wrapText="1"/>
    </xf>
    <xf numFmtId="0" fontId="66" fillId="7" borderId="26" xfId="11" applyFont="1" applyFill="1" applyBorder="1" applyAlignment="1">
      <alignment horizontal="center" vertical="center" wrapText="1"/>
    </xf>
    <xf numFmtId="0" fontId="66" fillId="7" borderId="26" xfId="11" applyFont="1" applyFill="1" applyBorder="1" applyAlignment="1">
      <alignment horizontal="center" wrapText="1"/>
    </xf>
    <xf numFmtId="165" fontId="2" fillId="0" borderId="0" xfId="6" applyFont="1" applyBorder="1" applyAlignment="1" applyProtection="1">
      <alignment horizontal="center" vertical="center" wrapText="1"/>
    </xf>
    <xf numFmtId="165" fontId="2" fillId="0" borderId="0" xfId="6" applyFont="1" applyBorder="1" applyAlignment="1" applyProtection="1">
      <alignment vertical="center"/>
    </xf>
    <xf numFmtId="0" fontId="11" fillId="0" borderId="0" xfId="0" applyFont="1" applyAlignment="1">
      <alignment horizontal="right"/>
    </xf>
    <xf numFmtId="0" fontId="3" fillId="2" borderId="0" xfId="11" applyFont="1" applyFill="1" applyBorder="1" applyAlignment="1">
      <alignment horizontal="center"/>
    </xf>
    <xf numFmtId="165" fontId="22" fillId="0" borderId="25" xfId="6" applyFont="1" applyBorder="1" applyAlignment="1" applyProtection="1">
      <alignment vertical="center"/>
    </xf>
    <xf numFmtId="165" fontId="10" fillId="2" borderId="2" xfId="6" applyFont="1" applyFill="1" applyBorder="1" applyProtection="1"/>
    <xf numFmtId="165" fontId="22" fillId="2" borderId="25" xfId="6" applyFont="1" applyFill="1" applyBorder="1" applyAlignment="1" applyProtection="1"/>
    <xf numFmtId="165" fontId="22" fillId="2" borderId="25" xfId="6" applyFont="1" applyFill="1" applyBorder="1" applyAlignment="1" applyProtection="1">
      <alignment horizontal="left"/>
    </xf>
    <xf numFmtId="0" fontId="12" fillId="0" borderId="0" xfId="1" applyFont="1" applyFill="1" applyBorder="1" applyAlignment="1" applyProtection="1">
      <alignment horizontal="center"/>
    </xf>
    <xf numFmtId="0" fontId="12" fillId="0" borderId="0" xfId="1" applyFont="1" applyFill="1" applyBorder="1" applyAlignment="1">
      <alignment horizontal="right"/>
    </xf>
    <xf numFmtId="0" fontId="11" fillId="0" borderId="0" xfId="0" applyFont="1" applyFill="1" applyBorder="1" applyAlignment="1">
      <alignment horizontal="right"/>
    </xf>
    <xf numFmtId="0" fontId="3" fillId="0" borderId="28" xfId="1" applyFont="1" applyBorder="1" applyAlignment="1">
      <alignment horizontal="right"/>
    </xf>
    <xf numFmtId="0" fontId="12" fillId="0" borderId="0" xfId="15" applyFont="1" applyFill="1" applyBorder="1" applyAlignment="1">
      <alignment horizontal="right"/>
    </xf>
    <xf numFmtId="0" fontId="12" fillId="0" borderId="0" xfId="20" applyFont="1" applyFill="1" applyBorder="1" applyAlignment="1">
      <alignment wrapText="1"/>
    </xf>
    <xf numFmtId="0" fontId="20" fillId="0" borderId="25" xfId="20" applyFont="1" applyBorder="1" applyAlignment="1">
      <alignment horizontal="center"/>
    </xf>
    <xf numFmtId="0" fontId="15" fillId="0" borderId="0" xfId="20" applyFont="1" applyAlignment="1">
      <alignment horizontal="left"/>
    </xf>
    <xf numFmtId="0" fontId="12" fillId="4" borderId="0" xfId="0" applyFont="1" applyFill="1" applyBorder="1" applyAlignment="1" applyProtection="1">
      <alignment horizontal="right"/>
    </xf>
    <xf numFmtId="0" fontId="20" fillId="0" borderId="0" xfId="1" applyFont="1" applyBorder="1" applyAlignment="1" applyProtection="1">
      <alignment horizontal="right"/>
    </xf>
    <xf numFmtId="0" fontId="22" fillId="0" borderId="25" xfId="1" applyFont="1" applyBorder="1" applyAlignment="1" applyProtection="1">
      <alignment horizontal="center"/>
      <protection locked="0"/>
    </xf>
    <xf numFmtId="0" fontId="8" fillId="0" borderId="0" xfId="1" applyFont="1" applyBorder="1" applyAlignment="1">
      <alignment horizontal="center"/>
    </xf>
    <xf numFmtId="0" fontId="20" fillId="0" borderId="0" xfId="1" applyFont="1" applyBorder="1" applyAlignment="1">
      <alignment horizontal="center"/>
    </xf>
    <xf numFmtId="0" fontId="66" fillId="7" borderId="25" xfId="1" applyFont="1" applyFill="1" applyBorder="1" applyAlignment="1">
      <alignment horizontal="center" vertical="center" wrapText="1"/>
    </xf>
    <xf numFmtId="0" fontId="22" fillId="0" borderId="0" xfId="1" applyFont="1" applyFill="1" applyBorder="1" applyAlignment="1">
      <alignment horizontal="center"/>
    </xf>
    <xf numFmtId="0" fontId="22" fillId="0" borderId="0" xfId="1" applyFont="1" applyFill="1" applyBorder="1"/>
    <xf numFmtId="0" fontId="65" fillId="7" borderId="25" xfId="1" applyFont="1" applyFill="1" applyBorder="1" applyAlignment="1">
      <alignment horizontal="center" vertical="center" wrapText="1"/>
    </xf>
    <xf numFmtId="0" fontId="20" fillId="0" borderId="0" xfId="1" applyFont="1" applyBorder="1" applyAlignment="1">
      <alignment horizontal="right"/>
    </xf>
    <xf numFmtId="0" fontId="15" fillId="4" borderId="0" xfId="1" applyFont="1" applyFill="1" applyBorder="1" applyAlignment="1">
      <alignment horizontal="center"/>
    </xf>
    <xf numFmtId="165" fontId="12" fillId="2" borderId="0" xfId="6" applyNumberFormat="1" applyFont="1" applyFill="1" applyBorder="1" applyAlignment="1">
      <alignment horizontal="center" vertical="center"/>
    </xf>
    <xf numFmtId="0" fontId="65" fillId="7" borderId="25" xfId="0" applyFont="1" applyFill="1" applyBorder="1" applyAlignment="1">
      <alignment horizontal="center" vertical="center" wrapText="1"/>
    </xf>
    <xf numFmtId="165" fontId="65" fillId="7" borderId="25" xfId="9" applyFont="1" applyFill="1" applyBorder="1" applyAlignment="1">
      <alignment horizontal="center" vertical="center" wrapText="1"/>
    </xf>
    <xf numFmtId="0" fontId="65" fillId="7" borderId="25" xfId="20" applyFont="1" applyFill="1" applyBorder="1" applyAlignment="1">
      <alignment horizontal="center" vertical="center" wrapText="1"/>
    </xf>
    <xf numFmtId="0" fontId="15" fillId="0" borderId="0" xfId="20" applyFont="1" applyBorder="1" applyAlignment="1">
      <alignment horizontal="center"/>
    </xf>
    <xf numFmtId="0" fontId="12" fillId="4" borderId="0" xfId="0" applyFont="1" applyFill="1" applyBorder="1" applyAlignment="1" applyProtection="1">
      <alignment horizontal="center"/>
    </xf>
    <xf numFmtId="0" fontId="2" fillId="0" borderId="0" xfId="1" applyFont="1" applyBorder="1" applyAlignment="1">
      <alignment horizontal="center"/>
    </xf>
    <xf numFmtId="165" fontId="66" fillId="7" borderId="25" xfId="6" applyFont="1" applyFill="1" applyBorder="1" applyAlignment="1" applyProtection="1">
      <alignment horizontal="center"/>
      <protection locked="0"/>
    </xf>
    <xf numFmtId="0" fontId="12" fillId="0" borderId="0" xfId="1" applyFont="1" applyBorder="1" applyAlignment="1">
      <alignment horizontal="center"/>
    </xf>
    <xf numFmtId="0" fontId="13" fillId="0" borderId="0" xfId="1" applyFont="1" applyFill="1" applyBorder="1" applyAlignment="1">
      <alignment horizontal="right"/>
    </xf>
    <xf numFmtId="0" fontId="15" fillId="0" borderId="25" xfId="1" applyFont="1" applyBorder="1" applyAlignment="1" applyProtection="1">
      <alignment horizontal="left"/>
      <protection locked="0"/>
    </xf>
    <xf numFmtId="169" fontId="2" fillId="5" borderId="26" xfId="1" applyNumberFormat="1" applyFont="1" applyFill="1" applyBorder="1" applyAlignment="1" applyProtection="1">
      <alignment horizontal="center" wrapText="1"/>
      <protection locked="0"/>
    </xf>
    <xf numFmtId="175" fontId="30" fillId="2" borderId="25" xfId="0" applyNumberFormat="1" applyFont="1" applyFill="1" applyBorder="1" applyProtection="1">
      <protection locked="0"/>
    </xf>
    <xf numFmtId="0" fontId="72" fillId="2" borderId="25" xfId="0" applyFont="1" applyFill="1" applyBorder="1" applyAlignment="1" applyProtection="1">
      <alignment horizontal="left"/>
      <protection locked="0"/>
    </xf>
    <xf numFmtId="0" fontId="30" fillId="2" borderId="25" xfId="0" applyFont="1" applyFill="1" applyBorder="1" applyAlignment="1" applyProtection="1">
      <alignment wrapText="1"/>
      <protection locked="0"/>
    </xf>
    <xf numFmtId="0" fontId="65" fillId="7" borderId="4" xfId="8" applyFont="1" applyFill="1" applyBorder="1" applyAlignment="1">
      <alignment horizontal="center" vertical="center" wrapText="1"/>
    </xf>
    <xf numFmtId="49" fontId="55" fillId="0" borderId="25" xfId="8" applyNumberFormat="1" applyFont="1" applyBorder="1" applyAlignment="1" applyProtection="1">
      <alignment horizontal="center"/>
      <protection locked="0"/>
    </xf>
    <xf numFmtId="0" fontId="22" fillId="0" borderId="25" xfId="8" applyFont="1" applyBorder="1" applyAlignment="1" applyProtection="1">
      <alignment wrapText="1"/>
      <protection locked="0"/>
    </xf>
    <xf numFmtId="0" fontId="22" fillId="0" borderId="25" xfId="8" applyFont="1" applyBorder="1" applyAlignment="1" applyProtection="1">
      <protection locked="0"/>
    </xf>
    <xf numFmtId="14" fontId="22" fillId="0" borderId="25" xfId="8" applyNumberFormat="1" applyFont="1" applyBorder="1" applyAlignment="1" applyProtection="1">
      <protection locked="0"/>
    </xf>
    <xf numFmtId="165" fontId="22" fillId="0" borderId="25" xfId="16" applyFont="1" applyBorder="1" applyAlignment="1" applyProtection="1">
      <protection locked="0"/>
    </xf>
    <xf numFmtId="165" fontId="22" fillId="0" borderId="25" xfId="16" applyFont="1" applyBorder="1" applyAlignment="1" applyProtection="1">
      <alignment horizontal="right"/>
      <protection locked="0"/>
    </xf>
    <xf numFmtId="165" fontId="22" fillId="0" borderId="25" xfId="16" applyFont="1" applyBorder="1" applyAlignment="1" applyProtection="1">
      <alignment horizontal="left" vertical="center" wrapText="1"/>
      <protection locked="0"/>
    </xf>
    <xf numFmtId="165" fontId="55" fillId="0" borderId="25" xfId="16" applyFont="1" applyBorder="1" applyAlignment="1" applyProtection="1">
      <alignment horizontal="right" wrapText="1"/>
      <protection locked="0"/>
    </xf>
    <xf numFmtId="165" fontId="22" fillId="0" borderId="25" xfId="16" applyFont="1" applyBorder="1" applyAlignment="1" applyProtection="1">
      <alignment horizontal="right" wrapText="1"/>
      <protection locked="0"/>
    </xf>
    <xf numFmtId="173" fontId="30" fillId="0" borderId="25" xfId="0" applyNumberFormat="1" applyFont="1" applyBorder="1" applyAlignment="1"/>
    <xf numFmtId="0" fontId="22" fillId="0" borderId="0" xfId="8" applyFont="1" applyFill="1" applyBorder="1"/>
    <xf numFmtId="0" fontId="68" fillId="7" borderId="3" xfId="8" applyFont="1" applyFill="1" applyBorder="1" applyProtection="1">
      <protection locked="0"/>
    </xf>
    <xf numFmtId="0" fontId="68" fillId="7" borderId="9" xfId="8" applyFont="1" applyFill="1" applyBorder="1" applyProtection="1">
      <protection locked="0"/>
    </xf>
    <xf numFmtId="0" fontId="68" fillId="7" borderId="9" xfId="8" applyFont="1" applyFill="1" applyBorder="1" applyAlignment="1" applyProtection="1">
      <alignment horizontal="center"/>
      <protection locked="0"/>
    </xf>
    <xf numFmtId="0" fontId="65" fillId="7" borderId="9" xfId="8" applyFont="1" applyFill="1" applyBorder="1" applyAlignment="1" applyProtection="1">
      <protection locked="0"/>
    </xf>
    <xf numFmtId="0" fontId="65" fillId="7" borderId="4" xfId="8" applyFont="1" applyFill="1" applyBorder="1" applyAlignment="1" applyProtection="1">
      <protection locked="0"/>
    </xf>
    <xf numFmtId="0" fontId="65" fillId="7" borderId="3" xfId="8" applyFont="1" applyFill="1" applyBorder="1" applyAlignment="1" applyProtection="1">
      <alignment wrapText="1"/>
      <protection locked="0"/>
    </xf>
    <xf numFmtId="0" fontId="65" fillId="7" borderId="9" xfId="8" applyFont="1" applyFill="1" applyBorder="1" applyAlignment="1" applyProtection="1">
      <alignment horizontal="center"/>
      <protection locked="0"/>
    </xf>
    <xf numFmtId="165" fontId="65" fillId="7" borderId="9" xfId="16" applyFont="1" applyFill="1" applyBorder="1" applyAlignment="1" applyProtection="1">
      <alignment horizontal="center"/>
      <protection locked="0"/>
    </xf>
    <xf numFmtId="4" fontId="65" fillId="7" borderId="2" xfId="8" applyNumberFormat="1" applyFont="1" applyFill="1" applyBorder="1" applyAlignment="1" applyProtection="1">
      <alignment wrapText="1"/>
      <protection locked="0"/>
    </xf>
    <xf numFmtId="14" fontId="22" fillId="0" borderId="2" xfId="1" applyNumberFormat="1" applyFont="1" applyBorder="1" applyAlignment="1" applyProtection="1">
      <protection locked="0"/>
    </xf>
    <xf numFmtId="0" fontId="22" fillId="0" borderId="9" xfId="1" applyFont="1" applyBorder="1" applyAlignment="1" applyProtection="1">
      <protection locked="0"/>
    </xf>
    <xf numFmtId="165" fontId="55" fillId="0" borderId="2" xfId="6" applyFont="1" applyBorder="1" applyAlignment="1" applyProtection="1">
      <alignment horizontal="right"/>
      <protection locked="0"/>
    </xf>
    <xf numFmtId="0" fontId="15" fillId="0" borderId="0" xfId="1" applyFont="1" applyBorder="1" applyAlignment="1" applyProtection="1">
      <alignment horizontal="center"/>
      <protection locked="0"/>
    </xf>
    <xf numFmtId="0" fontId="12" fillId="0" borderId="0" xfId="8" applyFont="1" applyBorder="1" applyAlignment="1"/>
    <xf numFmtId="49" fontId="73" fillId="0" borderId="2" xfId="1" applyNumberFormat="1" applyFont="1" applyBorder="1" applyAlignment="1" applyProtection="1">
      <alignment horizontal="center"/>
      <protection locked="0"/>
    </xf>
    <xf numFmtId="0" fontId="15" fillId="0" borderId="3" xfId="1" applyFont="1" applyBorder="1" applyAlignment="1" applyProtection="1">
      <alignment horizontal="center"/>
      <protection locked="0"/>
    </xf>
    <xf numFmtId="0" fontId="15" fillId="0" borderId="3" xfId="1" applyFont="1" applyBorder="1" applyProtection="1">
      <protection locked="0"/>
    </xf>
    <xf numFmtId="0" fontId="15" fillId="0" borderId="2" xfId="1" applyFont="1" applyBorder="1" applyProtection="1">
      <protection locked="0"/>
    </xf>
    <xf numFmtId="0" fontId="15" fillId="0" borderId="2" xfId="1" applyFont="1" applyBorder="1" applyAlignment="1" applyProtection="1">
      <protection locked="0"/>
    </xf>
    <xf numFmtId="0" fontId="68" fillId="7" borderId="31" xfId="1" applyFont="1" applyFill="1" applyBorder="1" applyAlignment="1" applyProtection="1">
      <alignment horizontal="center"/>
      <protection locked="0"/>
    </xf>
    <xf numFmtId="0" fontId="65" fillId="7" borderId="31" xfId="1" applyFont="1" applyFill="1" applyBorder="1" applyAlignment="1" applyProtection="1">
      <protection locked="0"/>
    </xf>
    <xf numFmtId="0" fontId="65" fillId="7" borderId="31" xfId="1" applyFont="1" applyFill="1" applyBorder="1" applyAlignment="1" applyProtection="1">
      <alignment horizontal="center"/>
      <protection locked="0"/>
    </xf>
    <xf numFmtId="0" fontId="65" fillId="7" borderId="2" xfId="1" applyFont="1" applyFill="1" applyBorder="1" applyAlignment="1">
      <alignment horizontal="center" vertical="center" wrapText="1"/>
    </xf>
    <xf numFmtId="165" fontId="15" fillId="0" borderId="25" xfId="6" applyFont="1" applyBorder="1" applyAlignment="1" applyProtection="1">
      <alignment horizontal="right"/>
      <protection locked="0"/>
    </xf>
    <xf numFmtId="0" fontId="29" fillId="2" borderId="0" xfId="0" applyFont="1" applyFill="1" applyBorder="1" applyAlignment="1"/>
    <xf numFmtId="14" fontId="22" fillId="0" borderId="25" xfId="1" applyNumberFormat="1" applyFont="1" applyBorder="1" applyAlignment="1" applyProtection="1">
      <alignment horizontal="center"/>
      <protection locked="0"/>
    </xf>
    <xf numFmtId="0" fontId="24" fillId="0" borderId="0" xfId="1" applyFont="1" applyBorder="1" applyAlignment="1">
      <alignment horizontal="center"/>
    </xf>
    <xf numFmtId="0" fontId="12" fillId="0" borderId="0" xfId="3" applyFont="1" applyFill="1" applyBorder="1" applyAlignment="1">
      <alignment horizontal="center"/>
    </xf>
    <xf numFmtId="0" fontId="29" fillId="0" borderId="0" xfId="0" applyFont="1" applyFill="1" applyBorder="1" applyAlignment="1">
      <alignment horizontal="center"/>
    </xf>
    <xf numFmtId="0" fontId="12" fillId="0" borderId="0" xfId="3" applyFont="1" applyFill="1" applyBorder="1"/>
    <xf numFmtId="165" fontId="65" fillId="7" borderId="26" xfId="2" applyFont="1" applyFill="1" applyBorder="1" applyAlignment="1" applyProtection="1">
      <alignment horizontal="right"/>
      <protection locked="0"/>
    </xf>
    <xf numFmtId="165" fontId="12" fillId="0" borderId="9" xfId="2" applyFont="1" applyBorder="1" applyAlignment="1" applyProtection="1">
      <alignment horizontal="right"/>
      <protection locked="0"/>
    </xf>
    <xf numFmtId="0" fontId="15" fillId="0" borderId="0" xfId="1" applyFont="1" applyBorder="1" applyAlignment="1">
      <alignment horizontal="right"/>
    </xf>
    <xf numFmtId="165" fontId="12" fillId="0" borderId="12" xfId="2" applyFont="1" applyBorder="1" applyAlignment="1" applyProtection="1">
      <alignment horizontal="right"/>
      <protection locked="0"/>
    </xf>
    <xf numFmtId="0" fontId="65" fillId="7" borderId="25" xfId="1" applyFont="1" applyFill="1" applyBorder="1" applyAlignment="1" applyProtection="1">
      <alignment horizontal="right"/>
    </xf>
    <xf numFmtId="165" fontId="15" fillId="0" borderId="25" xfId="6" applyFont="1" applyBorder="1" applyAlignment="1">
      <alignment horizontal="left" wrapText="1"/>
    </xf>
    <xf numFmtId="0" fontId="15" fillId="0" borderId="0" xfId="1" applyFont="1" applyAlignment="1">
      <alignment wrapText="1"/>
    </xf>
    <xf numFmtId="0" fontId="65" fillId="7" borderId="25" xfId="1" applyFont="1" applyFill="1" applyBorder="1" applyAlignment="1" applyProtection="1">
      <alignment horizontal="right" wrapText="1"/>
    </xf>
    <xf numFmtId="2" fontId="15" fillId="4" borderId="25" xfId="1" applyNumberFormat="1" applyFont="1" applyFill="1" applyBorder="1" applyAlignment="1" applyProtection="1">
      <alignment horizontal="left" wrapText="1"/>
      <protection locked="0"/>
    </xf>
    <xf numFmtId="165" fontId="15" fillId="0" borderId="25" xfId="6" applyFont="1" applyBorder="1" applyAlignment="1">
      <alignment wrapText="1"/>
    </xf>
    <xf numFmtId="0" fontId="15" fillId="0" borderId="0" xfId="1" applyFont="1" applyFill="1" applyBorder="1"/>
    <xf numFmtId="0" fontId="15" fillId="0" borderId="0" xfId="1" applyFont="1" applyFill="1"/>
    <xf numFmtId="2" fontId="15" fillId="4" borderId="25" xfId="2" applyNumberFormat="1" applyFont="1" applyFill="1" applyBorder="1" applyAlignment="1" applyProtection="1">
      <alignment horizontal="left" wrapText="1"/>
      <protection locked="0"/>
    </xf>
    <xf numFmtId="165" fontId="15" fillId="0" borderId="25" xfId="6" applyFont="1" applyFill="1" applyBorder="1" applyAlignment="1">
      <alignment wrapText="1"/>
    </xf>
    <xf numFmtId="0" fontId="12" fillId="4" borderId="0" xfId="1" applyFont="1" applyFill="1" applyBorder="1" applyAlignment="1" applyProtection="1">
      <alignment horizontal="right"/>
    </xf>
    <xf numFmtId="0" fontId="12" fillId="4" borderId="0" xfId="1" applyFont="1" applyFill="1" applyBorder="1" applyAlignment="1" applyProtection="1">
      <alignment wrapText="1"/>
    </xf>
    <xf numFmtId="2" fontId="12" fillId="4" borderId="0" xfId="1" applyNumberFormat="1" applyFont="1" applyFill="1" applyBorder="1" applyAlignment="1">
      <alignment horizontal="center" wrapText="1"/>
    </xf>
    <xf numFmtId="0" fontId="65" fillId="7" borderId="25" xfId="1" applyFont="1" applyFill="1" applyBorder="1" applyAlignment="1">
      <alignment vertical="center" wrapText="1"/>
    </xf>
    <xf numFmtId="2" fontId="65" fillId="7" borderId="25" xfId="1" applyNumberFormat="1" applyFont="1" applyFill="1" applyBorder="1" applyAlignment="1">
      <alignment horizontal="center" vertical="center" wrapText="1"/>
    </xf>
    <xf numFmtId="165" fontId="65" fillId="7" borderId="25" xfId="6" applyFont="1" applyFill="1" applyBorder="1" applyAlignment="1" applyProtection="1">
      <alignment wrapText="1"/>
      <protection locked="0"/>
    </xf>
    <xf numFmtId="0" fontId="65" fillId="7" borderId="1" xfId="1" applyFont="1" applyFill="1" applyBorder="1" applyAlignment="1" applyProtection="1">
      <alignment horizontal="center" vertical="center" wrapText="1"/>
    </xf>
    <xf numFmtId="0" fontId="65" fillId="7" borderId="3" xfId="1" applyFont="1" applyFill="1" applyBorder="1" applyAlignment="1">
      <alignment horizontal="center" vertical="center" wrapText="1"/>
    </xf>
    <xf numFmtId="49" fontId="73" fillId="0" borderId="2" xfId="1" applyNumberFormat="1" applyFont="1" applyBorder="1" applyAlignment="1" applyProtection="1">
      <alignment wrapText="1"/>
      <protection locked="0"/>
    </xf>
    <xf numFmtId="49" fontId="73" fillId="2" borderId="2" xfId="1" applyNumberFormat="1" applyFont="1" applyFill="1" applyBorder="1" applyAlignment="1" applyProtection="1">
      <alignment wrapText="1"/>
      <protection locked="0"/>
    </xf>
    <xf numFmtId="0" fontId="15" fillId="0" borderId="4" xfId="1" applyFont="1" applyBorder="1" applyAlignment="1" applyProtection="1">
      <alignment wrapText="1"/>
      <protection locked="0"/>
    </xf>
    <xf numFmtId="14" fontId="15" fillId="0" borderId="4" xfId="1" applyNumberFormat="1" applyFont="1" applyBorder="1" applyAlignment="1" applyProtection="1">
      <alignment wrapText="1"/>
      <protection locked="0"/>
    </xf>
    <xf numFmtId="165" fontId="15" fillId="0" borderId="2" xfId="2" applyFont="1" applyBorder="1" applyAlignment="1" applyProtection="1">
      <alignment wrapText="1"/>
      <protection locked="0"/>
    </xf>
    <xf numFmtId="165" fontId="15" fillId="0" borderId="4" xfId="2" applyFont="1" applyBorder="1" applyAlignment="1" applyProtection="1">
      <alignment wrapText="1"/>
      <protection locked="0"/>
    </xf>
    <xf numFmtId="165" fontId="73" fillId="0" borderId="4" xfId="2" applyFont="1" applyBorder="1" applyAlignment="1" applyProtection="1">
      <alignment wrapText="1"/>
      <protection locked="0"/>
    </xf>
    <xf numFmtId="165" fontId="73" fillId="0" borderId="6" xfId="2" applyFont="1" applyBorder="1" applyAlignment="1" applyProtection="1">
      <alignment wrapText="1"/>
      <protection locked="0"/>
    </xf>
    <xf numFmtId="165" fontId="15" fillId="0" borderId="6" xfId="2" applyFont="1" applyBorder="1" applyAlignment="1" applyProtection="1">
      <alignment wrapText="1"/>
      <protection locked="0"/>
    </xf>
    <xf numFmtId="0" fontId="68" fillId="7" borderId="5" xfId="1" applyFont="1" applyFill="1" applyBorder="1" applyProtection="1">
      <protection locked="0"/>
    </xf>
    <xf numFmtId="0" fontId="68" fillId="7" borderId="10" xfId="1" applyFont="1" applyFill="1" applyBorder="1" applyAlignment="1" applyProtection="1">
      <alignment horizontal="center"/>
      <protection locked="0"/>
    </xf>
    <xf numFmtId="0" fontId="65" fillId="7" borderId="10" xfId="1" applyFont="1" applyFill="1" applyBorder="1" applyAlignment="1" applyProtection="1">
      <protection locked="0"/>
    </xf>
    <xf numFmtId="0" fontId="68" fillId="7" borderId="10" xfId="1" applyFont="1" applyFill="1" applyBorder="1" applyProtection="1">
      <protection locked="0"/>
    </xf>
    <xf numFmtId="0" fontId="65" fillId="7" borderId="10" xfId="1" applyFont="1" applyFill="1" applyBorder="1" applyAlignment="1" applyProtection="1">
      <alignment horizontal="center"/>
      <protection locked="0"/>
    </xf>
    <xf numFmtId="0" fontId="65" fillId="7" borderId="6" xfId="1" applyFont="1" applyFill="1" applyBorder="1" applyAlignment="1" applyProtection="1">
      <alignment horizontal="center"/>
      <protection locked="0"/>
    </xf>
    <xf numFmtId="39" fontId="65" fillId="7" borderId="1" xfId="2" applyNumberFormat="1" applyFont="1" applyFill="1" applyBorder="1" applyAlignment="1" applyProtection="1">
      <alignment horizontal="right"/>
      <protection locked="0"/>
    </xf>
    <xf numFmtId="39" fontId="65" fillId="7" borderId="1" xfId="2" applyNumberFormat="1" applyFont="1" applyFill="1" applyBorder="1" applyProtection="1">
      <protection locked="0"/>
    </xf>
    <xf numFmtId="0" fontId="74" fillId="0" borderId="0" xfId="0" applyFont="1" applyAlignment="1">
      <alignment horizontal="center"/>
    </xf>
    <xf numFmtId="0" fontId="74" fillId="0" borderId="0" xfId="0" applyFont="1" applyBorder="1" applyAlignment="1">
      <alignment horizontal="center"/>
    </xf>
    <xf numFmtId="169" fontId="65" fillId="7" borderId="25" xfId="1" applyNumberFormat="1" applyFont="1" applyFill="1" applyBorder="1" applyAlignment="1" applyProtection="1">
      <alignment horizontal="center" vertical="center" wrapText="1"/>
      <protection locked="0"/>
    </xf>
    <xf numFmtId="165" fontId="15" fillId="4" borderId="25" xfId="6" applyFont="1" applyFill="1" applyBorder="1" applyProtection="1">
      <protection locked="0"/>
    </xf>
    <xf numFmtId="0" fontId="15" fillId="4" borderId="25" xfId="1" applyFont="1" applyFill="1" applyBorder="1" applyProtection="1">
      <protection locked="0"/>
    </xf>
    <xf numFmtId="4" fontId="65" fillId="7" borderId="25" xfId="5" applyNumberFormat="1" applyFont="1" applyFill="1" applyBorder="1" applyProtection="1">
      <protection locked="0"/>
    </xf>
    <xf numFmtId="0" fontId="68" fillId="7" borderId="25" xfId="1" applyFont="1" applyFill="1" applyBorder="1" applyProtection="1">
      <protection locked="0"/>
    </xf>
    <xf numFmtId="0" fontId="12" fillId="0" borderId="0" xfId="1" applyFont="1" applyFill="1" applyBorder="1" applyAlignment="1" applyProtection="1">
      <protection locked="0"/>
    </xf>
    <xf numFmtId="0" fontId="29" fillId="0" borderId="0" xfId="0" applyFont="1" applyFill="1" applyBorder="1" applyAlignment="1" applyProtection="1">
      <protection locked="0"/>
    </xf>
    <xf numFmtId="173" fontId="30" fillId="0" borderId="0" xfId="0" applyNumberFormat="1" applyFont="1" applyFill="1" applyBorder="1" applyAlignment="1" applyProtection="1">
      <protection locked="0"/>
    </xf>
    <xf numFmtId="0" fontId="12" fillId="0" borderId="0" xfId="8" applyFont="1" applyFill="1" applyBorder="1" applyAlignment="1" applyProtection="1">
      <protection locked="0"/>
    </xf>
    <xf numFmtId="0" fontId="12" fillId="0" borderId="0" xfId="8" applyFont="1" applyFill="1" applyBorder="1" applyAlignment="1" applyProtection="1">
      <alignment horizontal="center"/>
      <protection locked="0"/>
    </xf>
    <xf numFmtId="172" fontId="30" fillId="0" borderId="9" xfId="0" applyNumberFormat="1" applyFont="1" applyBorder="1" applyAlignment="1" applyProtection="1">
      <alignment horizontal="center"/>
      <protection locked="0"/>
    </xf>
    <xf numFmtId="0" fontId="27" fillId="2" borderId="25" xfId="0" applyFont="1" applyFill="1" applyBorder="1" applyAlignment="1" applyProtection="1">
      <alignment horizontal="center" wrapText="1"/>
      <protection locked="0"/>
    </xf>
    <xf numFmtId="0" fontId="10" fillId="2" borderId="25" xfId="0" applyFont="1" applyFill="1" applyBorder="1" applyAlignment="1" applyProtection="1">
      <alignment horizontal="center" wrapText="1"/>
      <protection locked="0"/>
    </xf>
    <xf numFmtId="165" fontId="10" fillId="2" borderId="25" xfId="6" applyFont="1" applyFill="1" applyBorder="1" applyAlignment="1" applyProtection="1">
      <alignment wrapText="1"/>
      <protection locked="0"/>
    </xf>
    <xf numFmtId="14" fontId="10" fillId="2" borderId="25" xfId="0" applyNumberFormat="1" applyFont="1" applyFill="1" applyBorder="1" applyAlignment="1" applyProtection="1">
      <alignment wrapText="1"/>
      <protection locked="0"/>
    </xf>
    <xf numFmtId="4" fontId="66" fillId="7" borderId="25" xfId="1" applyNumberFormat="1" applyFont="1" applyFill="1" applyBorder="1" applyAlignment="1" applyProtection="1">
      <alignment vertical="center" wrapText="1"/>
      <protection locked="0"/>
    </xf>
    <xf numFmtId="0" fontId="25" fillId="2" borderId="0" xfId="1" applyFont="1" applyFill="1" applyBorder="1" applyAlignment="1">
      <alignment horizontal="center"/>
    </xf>
    <xf numFmtId="0" fontId="21" fillId="2" borderId="25" xfId="8" applyNumberFormat="1" applyFont="1" applyFill="1" applyBorder="1" applyAlignment="1">
      <alignment horizontal="center" wrapText="1"/>
    </xf>
    <xf numFmtId="0" fontId="10" fillId="2" borderId="0" xfId="1" applyFont="1" applyFill="1" applyBorder="1" applyAlignment="1">
      <alignment horizontal="center"/>
    </xf>
    <xf numFmtId="0" fontId="0" fillId="0" borderId="0" xfId="0" applyAlignment="1">
      <alignment horizontal="center"/>
    </xf>
    <xf numFmtId="165" fontId="10" fillId="2" borderId="25" xfId="6" applyFont="1" applyFill="1" applyBorder="1" applyAlignment="1" applyProtection="1">
      <alignment horizontal="left" vertical="center"/>
    </xf>
    <xf numFmtId="4" fontId="66" fillId="7" borderId="25" xfId="1" applyNumberFormat="1" applyFont="1" applyFill="1" applyBorder="1" applyProtection="1">
      <protection locked="0"/>
    </xf>
    <xf numFmtId="49" fontId="66" fillId="7" borderId="25" xfId="8" applyNumberFormat="1" applyFont="1" applyFill="1" applyBorder="1" applyAlignment="1" applyProtection="1">
      <alignment horizontal="left" vertical="top" wrapText="1"/>
      <protection locked="0"/>
    </xf>
    <xf numFmtId="0" fontId="22" fillId="2" borderId="25" xfId="8" applyNumberFormat="1" applyFont="1" applyFill="1" applyBorder="1" applyAlignment="1">
      <alignment horizontal="center" wrapText="1"/>
    </xf>
    <xf numFmtId="49" fontId="22" fillId="2" borderId="25" xfId="19" applyNumberFormat="1" applyFont="1" applyFill="1" applyBorder="1" applyAlignment="1" applyProtection="1">
      <alignment horizontal="center" wrapText="1"/>
      <protection locked="0"/>
    </xf>
    <xf numFmtId="49" fontId="71" fillId="2" borderId="25" xfId="10" applyNumberFormat="1" applyFont="1" applyFill="1" applyBorder="1" applyAlignment="1" applyProtection="1">
      <alignment horizontal="right"/>
      <protection locked="0"/>
    </xf>
    <xf numFmtId="49" fontId="10" fillId="2" borderId="25" xfId="1" applyNumberFormat="1" applyFont="1" applyFill="1" applyBorder="1" applyAlignment="1" applyProtection="1">
      <alignment horizontal="center" vertical="center"/>
      <protection locked="0"/>
    </xf>
    <xf numFmtId="49" fontId="10" fillId="2" borderId="25" xfId="1" applyNumberFormat="1" applyFont="1" applyFill="1" applyBorder="1" applyAlignment="1" applyProtection="1">
      <alignment wrapText="1"/>
      <protection locked="0"/>
    </xf>
    <xf numFmtId="4" fontId="10" fillId="2" borderId="25" xfId="9" applyNumberFormat="1" applyFont="1" applyFill="1" applyBorder="1" applyAlignment="1" applyProtection="1">
      <alignment wrapText="1"/>
      <protection locked="0"/>
    </xf>
    <xf numFmtId="49" fontId="20" fillId="2" borderId="25" xfId="8" applyNumberFormat="1" applyFont="1" applyFill="1" applyBorder="1" applyAlignment="1" applyProtection="1">
      <alignment horizontal="center" wrapText="1"/>
      <protection locked="0"/>
    </xf>
    <xf numFmtId="49" fontId="22" fillId="2" borderId="25" xfId="19" applyNumberFormat="1" applyFont="1" applyFill="1" applyBorder="1" applyAlignment="1">
      <alignment horizontal="center" wrapText="1"/>
    </xf>
    <xf numFmtId="49" fontId="71" fillId="2" borderId="25" xfId="10" applyNumberFormat="1" applyFont="1" applyFill="1" applyBorder="1" applyAlignment="1">
      <alignment horizontal="right"/>
    </xf>
    <xf numFmtId="4" fontId="66" fillId="9" borderId="25" xfId="15" applyNumberFormat="1" applyFont="1" applyFill="1" applyBorder="1" applyAlignment="1" applyProtection="1">
      <alignment horizontal="right"/>
      <protection locked="0"/>
    </xf>
    <xf numFmtId="0" fontId="10" fillId="0" borderId="0" xfId="0" applyFont="1" applyFill="1" applyBorder="1" applyAlignment="1">
      <alignment horizontal="center"/>
    </xf>
    <xf numFmtId="0" fontId="22" fillId="0" borderId="0" xfId="20" applyFont="1" applyFill="1" applyBorder="1" applyAlignment="1">
      <alignment horizontal="center"/>
    </xf>
    <xf numFmtId="0" fontId="22" fillId="0" borderId="0" xfId="20" applyFont="1" applyAlignment="1">
      <alignment horizontal="center"/>
    </xf>
    <xf numFmtId="173" fontId="30" fillId="0" borderId="25" xfId="0" applyNumberFormat="1" applyFont="1" applyBorder="1" applyAlignment="1" applyProtection="1">
      <alignment horizontal="left" vertical="center"/>
    </xf>
    <xf numFmtId="172" fontId="66" fillId="9" borderId="25" xfId="15" applyNumberFormat="1" applyFont="1" applyFill="1" applyBorder="1" applyAlignment="1" applyProtection="1">
      <alignment horizontal="center" vertical="center" wrapText="1"/>
    </xf>
    <xf numFmtId="4" fontId="66" fillId="9" borderId="25" xfId="15" applyNumberFormat="1" applyFont="1" applyFill="1" applyBorder="1" applyAlignment="1" applyProtection="1">
      <alignment horizontal="center" vertical="center" wrapText="1"/>
    </xf>
    <xf numFmtId="39" fontId="22" fillId="5" borderId="25" xfId="15" applyNumberFormat="1" applyFont="1" applyFill="1" applyBorder="1" applyAlignment="1" applyProtection="1">
      <alignment horizontal="left"/>
      <protection locked="0"/>
    </xf>
    <xf numFmtId="165" fontId="22" fillId="5" borderId="25" xfId="6" applyFont="1" applyFill="1" applyBorder="1" applyAlignment="1" applyProtection="1">
      <alignment horizontal="center"/>
      <protection locked="0"/>
    </xf>
    <xf numFmtId="165" fontId="15" fillId="0" borderId="25" xfId="6" applyFont="1" applyBorder="1" applyAlignment="1" applyProtection="1">
      <alignment horizontal="left"/>
    </xf>
    <xf numFmtId="0" fontId="75" fillId="0" borderId="0" xfId="15" applyFont="1" applyBorder="1" applyAlignment="1">
      <alignment horizontal="left"/>
    </xf>
    <xf numFmtId="173" fontId="10" fillId="0" borderId="25" xfId="0" applyNumberFormat="1" applyFont="1" applyBorder="1" applyAlignment="1" applyProtection="1">
      <alignment horizontal="center" vertical="center"/>
      <protection locked="0"/>
    </xf>
    <xf numFmtId="173" fontId="15" fillId="0" borderId="25" xfId="0" applyNumberFormat="1" applyFont="1" applyBorder="1" applyAlignment="1">
      <alignment horizontal="center"/>
    </xf>
    <xf numFmtId="0" fontId="12" fillId="2" borderId="0" xfId="0" applyFont="1" applyFill="1" applyBorder="1" applyAlignment="1">
      <alignment horizontal="right" vertical="center"/>
    </xf>
    <xf numFmtId="0" fontId="12" fillId="2" borderId="0" xfId="0" applyFont="1" applyFill="1" applyBorder="1" applyAlignment="1">
      <alignment wrapText="1"/>
    </xf>
    <xf numFmtId="165" fontId="15" fillId="2" borderId="25" xfId="6" applyFont="1" applyFill="1" applyBorder="1" applyAlignment="1">
      <alignment vertical="center"/>
    </xf>
    <xf numFmtId="165" fontId="15" fillId="2" borderId="25" xfId="6" applyFont="1" applyFill="1" applyBorder="1"/>
    <xf numFmtId="0" fontId="15" fillId="0" borderId="15" xfId="0" applyFont="1" applyBorder="1"/>
    <xf numFmtId="165" fontId="15" fillId="0" borderId="0" xfId="6" applyFont="1"/>
    <xf numFmtId="0" fontId="15" fillId="0" borderId="0" xfId="0" applyFont="1" applyFill="1"/>
    <xf numFmtId="0" fontId="15" fillId="0" borderId="0" xfId="0" applyFont="1" applyAlignment="1">
      <alignment horizontal="center"/>
    </xf>
    <xf numFmtId="0" fontId="15" fillId="0" borderId="15" xfId="0" applyFont="1" applyFill="1" applyBorder="1"/>
    <xf numFmtId="0" fontId="15" fillId="0" borderId="0" xfId="0" applyFont="1" applyFill="1" applyBorder="1"/>
    <xf numFmtId="0" fontId="30" fillId="0" borderId="16" xfId="0" applyFont="1" applyFill="1" applyBorder="1"/>
    <xf numFmtId="173" fontId="15" fillId="0" borderId="0" xfId="0" applyNumberFormat="1" applyFont="1" applyBorder="1" applyAlignment="1"/>
    <xf numFmtId="0" fontId="15" fillId="0" borderId="0" xfId="0" applyFont="1" applyBorder="1" applyAlignment="1">
      <alignment horizontal="center"/>
    </xf>
    <xf numFmtId="165" fontId="15" fillId="0" borderId="0" xfId="6" applyFont="1" applyAlignment="1">
      <alignment horizontal="center"/>
    </xf>
    <xf numFmtId="43" fontId="15" fillId="2" borderId="0" xfId="0" applyNumberFormat="1" applyFont="1" applyFill="1" applyBorder="1" applyAlignment="1">
      <alignment horizontal="center"/>
    </xf>
    <xf numFmtId="43" fontId="15" fillId="0" borderId="16" xfId="0" applyNumberFormat="1" applyFont="1" applyBorder="1" applyAlignment="1">
      <alignment horizontal="center"/>
    </xf>
    <xf numFmtId="0" fontId="15" fillId="0" borderId="0" xfId="0" applyFont="1" applyFill="1" applyAlignment="1">
      <alignment horizontal="center"/>
    </xf>
    <xf numFmtId="0" fontId="15" fillId="0" borderId="0" xfId="0" applyFont="1" applyFill="1" applyBorder="1" applyAlignment="1">
      <alignment horizontal="center"/>
    </xf>
    <xf numFmtId="0" fontId="30" fillId="2" borderId="0" xfId="0" applyFont="1" applyFill="1" applyBorder="1" applyAlignment="1">
      <alignment horizontal="center"/>
    </xf>
    <xf numFmtId="0" fontId="30" fillId="0" borderId="16" xfId="0" applyFont="1" applyFill="1" applyBorder="1" applyAlignment="1">
      <alignment horizontal="center"/>
    </xf>
    <xf numFmtId="0" fontId="30" fillId="0" borderId="16" xfId="0" applyFont="1" applyBorder="1" applyAlignment="1">
      <alignment horizontal="center"/>
    </xf>
    <xf numFmtId="165" fontId="65" fillId="7" borderId="25" xfId="0" applyNumberFormat="1" applyFont="1" applyFill="1" applyBorder="1" applyAlignment="1" applyProtection="1">
      <alignment vertical="center"/>
      <protection locked="0"/>
    </xf>
    <xf numFmtId="0" fontId="15" fillId="2" borderId="25" xfId="0" applyFont="1" applyFill="1" applyBorder="1" applyAlignment="1" applyProtection="1">
      <alignment horizontal="center" vertical="center" wrapText="1"/>
      <protection locked="0"/>
    </xf>
    <xf numFmtId="0" fontId="15" fillId="2" borderId="26" xfId="0" applyFont="1" applyFill="1" applyBorder="1" applyAlignment="1" applyProtection="1">
      <alignment horizontal="center" vertical="center"/>
      <protection locked="0"/>
    </xf>
    <xf numFmtId="0" fontId="15" fillId="2" borderId="25" xfId="0" applyFont="1" applyFill="1" applyBorder="1" applyAlignment="1" applyProtection="1">
      <alignment vertical="center" wrapText="1"/>
      <protection locked="0"/>
    </xf>
    <xf numFmtId="165" fontId="15" fillId="2" borderId="25" xfId="6" applyFont="1" applyFill="1" applyBorder="1" applyAlignment="1" applyProtection="1">
      <alignment vertical="center" wrapText="1"/>
      <protection locked="0"/>
    </xf>
    <xf numFmtId="173" fontId="15" fillId="2" borderId="25" xfId="0" applyNumberFormat="1" applyFont="1" applyFill="1" applyBorder="1" applyAlignment="1" applyProtection="1">
      <alignment vertical="center"/>
      <protection locked="0"/>
    </xf>
    <xf numFmtId="49" fontId="15" fillId="2" borderId="25" xfId="0" applyNumberFormat="1" applyFont="1" applyFill="1" applyBorder="1" applyAlignment="1" applyProtection="1">
      <alignment horizontal="right" vertical="center"/>
      <protection locked="0"/>
    </xf>
    <xf numFmtId="49" fontId="15" fillId="2" borderId="30" xfId="0" applyNumberFormat="1" applyFont="1" applyFill="1" applyBorder="1" applyAlignment="1" applyProtection="1">
      <alignment horizontal="center" vertical="center"/>
      <protection locked="0"/>
    </xf>
    <xf numFmtId="4" fontId="15" fillId="2" borderId="25" xfId="0" applyNumberFormat="1" applyFont="1" applyFill="1" applyBorder="1" applyAlignment="1" applyProtection="1">
      <alignment vertical="center"/>
      <protection locked="0"/>
    </xf>
    <xf numFmtId="176" fontId="15" fillId="2" borderId="25" xfId="0" applyNumberFormat="1" applyFont="1" applyFill="1" applyBorder="1" applyAlignment="1" applyProtection="1">
      <alignment vertical="center"/>
      <protection locked="0"/>
    </xf>
    <xf numFmtId="176" fontId="15" fillId="2" borderId="26" xfId="0" applyNumberFormat="1" applyFont="1" applyFill="1" applyBorder="1" applyAlignment="1" applyProtection="1">
      <alignment vertical="center"/>
      <protection locked="0"/>
    </xf>
    <xf numFmtId="1" fontId="15" fillId="2" borderId="25" xfId="0" applyNumberFormat="1" applyFont="1" applyFill="1" applyBorder="1" applyAlignment="1" applyProtection="1">
      <alignment horizontal="center" vertical="center"/>
      <protection locked="0"/>
    </xf>
    <xf numFmtId="1" fontId="15" fillId="2" borderId="30" xfId="0" applyNumberFormat="1" applyFont="1" applyFill="1" applyBorder="1" applyAlignment="1" applyProtection="1">
      <alignment horizontal="center" vertical="center"/>
      <protection locked="0"/>
    </xf>
    <xf numFmtId="43" fontId="15" fillId="2" borderId="25" xfId="0" applyNumberFormat="1" applyFont="1" applyFill="1" applyBorder="1" applyAlignment="1" applyProtection="1">
      <alignment vertical="center"/>
      <protection locked="0"/>
    </xf>
    <xf numFmtId="49" fontId="15" fillId="2" borderId="25" xfId="0" applyNumberFormat="1" applyFont="1" applyFill="1" applyBorder="1" applyAlignment="1" applyProtection="1">
      <alignment horizontal="center" vertical="center"/>
      <protection locked="0"/>
    </xf>
    <xf numFmtId="49" fontId="15" fillId="2" borderId="30" xfId="0" applyNumberFormat="1" applyFont="1" applyFill="1" applyBorder="1" applyAlignment="1" applyProtection="1">
      <alignment horizontal="left" vertical="center" wrapText="1"/>
      <protection locked="0"/>
    </xf>
    <xf numFmtId="49" fontId="15" fillId="2" borderId="25" xfId="0" applyNumberFormat="1" applyFont="1" applyFill="1" applyBorder="1" applyAlignment="1" applyProtection="1">
      <alignment horizontal="center" vertical="center" wrapText="1"/>
      <protection locked="0"/>
    </xf>
    <xf numFmtId="49" fontId="15" fillId="2" borderId="25" xfId="0" applyNumberFormat="1" applyFont="1" applyFill="1" applyBorder="1" applyAlignment="1" applyProtection="1">
      <alignment horizontal="left" vertical="center" wrapText="1"/>
      <protection locked="0"/>
    </xf>
    <xf numFmtId="1" fontId="15" fillId="2" borderId="32" xfId="0" applyNumberFormat="1" applyFont="1" applyFill="1" applyBorder="1" applyAlignment="1" applyProtection="1">
      <alignment horizontal="center" vertical="center"/>
      <protection locked="0"/>
    </xf>
    <xf numFmtId="1" fontId="15" fillId="2" borderId="27" xfId="0" applyNumberFormat="1" applyFont="1" applyFill="1" applyBorder="1" applyAlignment="1" applyProtection="1">
      <alignment horizontal="center" vertical="center"/>
      <protection locked="0"/>
    </xf>
    <xf numFmtId="49" fontId="15" fillId="2" borderId="32" xfId="0" applyNumberFormat="1" applyFont="1" applyFill="1" applyBorder="1" applyAlignment="1" applyProtection="1">
      <alignment horizontal="left" vertical="center" wrapText="1"/>
      <protection locked="0"/>
    </xf>
    <xf numFmtId="0" fontId="15" fillId="2" borderId="25" xfId="9" applyNumberFormat="1" applyFont="1" applyFill="1" applyBorder="1" applyAlignment="1" applyProtection="1">
      <alignment vertical="center"/>
      <protection locked="0"/>
    </xf>
    <xf numFmtId="0" fontId="2" fillId="0" borderId="0" xfId="0" applyFont="1" applyFill="1" applyProtection="1">
      <protection locked="0"/>
    </xf>
    <xf numFmtId="0" fontId="15" fillId="2" borderId="25" xfId="0" applyFont="1" applyFill="1" applyBorder="1" applyAlignment="1" applyProtection="1">
      <alignment horizontal="center" vertical="center"/>
      <protection locked="0"/>
    </xf>
    <xf numFmtId="0" fontId="15" fillId="2" borderId="25" xfId="0" applyFont="1" applyFill="1" applyBorder="1" applyAlignment="1" applyProtection="1">
      <alignment vertical="center"/>
      <protection locked="0"/>
    </xf>
    <xf numFmtId="49" fontId="15" fillId="0" borderId="25"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left" vertical="center" wrapText="1"/>
      <protection locked="0"/>
    </xf>
    <xf numFmtId="49" fontId="15" fillId="0" borderId="25" xfId="0" applyNumberFormat="1" applyFont="1" applyBorder="1" applyAlignment="1" applyProtection="1">
      <alignment horizontal="center" vertical="center" wrapText="1"/>
      <protection locked="0"/>
    </xf>
    <xf numFmtId="165" fontId="65" fillId="7" borderId="25" xfId="0" applyNumberFormat="1" applyFont="1" applyFill="1" applyBorder="1" applyProtection="1">
      <protection locked="0"/>
    </xf>
    <xf numFmtId="14" fontId="15" fillId="0" borderId="25" xfId="0" applyNumberFormat="1" applyFont="1" applyBorder="1" applyAlignment="1" applyProtection="1">
      <alignment horizontal="center" vertical="center" wrapText="1"/>
      <protection locked="0"/>
    </xf>
    <xf numFmtId="165" fontId="15" fillId="2" borderId="25" xfId="6" applyFont="1" applyFill="1" applyBorder="1" applyAlignment="1" applyProtection="1">
      <alignment horizontal="center"/>
    </xf>
    <xf numFmtId="0" fontId="15" fillId="0" borderId="15"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16" xfId="0" applyFont="1" applyBorder="1" applyAlignment="1">
      <alignment vertical="center"/>
    </xf>
    <xf numFmtId="0" fontId="15" fillId="0" borderId="16" xfId="0" applyFont="1" applyFill="1" applyBorder="1"/>
    <xf numFmtId="0" fontId="15" fillId="0" borderId="25" xfId="0" applyFont="1" applyFill="1" applyBorder="1" applyProtection="1">
      <protection locked="0"/>
    </xf>
    <xf numFmtId="0" fontId="15" fillId="0" borderId="32" xfId="20" applyFont="1" applyFill="1" applyBorder="1" applyAlignment="1" applyProtection="1">
      <alignment vertical="center" wrapText="1"/>
      <protection locked="0"/>
    </xf>
    <xf numFmtId="0" fontId="15" fillId="0" borderId="25" xfId="20" applyFont="1" applyFill="1" applyBorder="1" applyAlignment="1" applyProtection="1">
      <alignment vertical="center" wrapText="1"/>
      <protection locked="0"/>
    </xf>
    <xf numFmtId="173" fontId="15" fillId="0" borderId="0" xfId="0" applyNumberFormat="1" applyFont="1" applyBorder="1" applyAlignment="1">
      <alignment horizontal="left"/>
    </xf>
    <xf numFmtId="0" fontId="12" fillId="0" borderId="0" xfId="20" applyFont="1" applyFill="1" applyBorder="1" applyAlignment="1">
      <alignment horizontal="center"/>
    </xf>
    <xf numFmtId="0" fontId="15" fillId="0" borderId="0" xfId="20" applyFont="1" applyFill="1"/>
    <xf numFmtId="0" fontId="30" fillId="0" borderId="0" xfId="0" applyFont="1" applyFill="1" applyBorder="1" applyAlignment="1"/>
    <xf numFmtId="0" fontId="15" fillId="0" borderId="0" xfId="20" applyFont="1" applyFill="1" applyBorder="1" applyAlignment="1">
      <alignment horizontal="center"/>
    </xf>
    <xf numFmtId="0" fontId="15" fillId="0" borderId="0" xfId="20" applyFont="1" applyFill="1" applyAlignment="1">
      <alignment horizontal="center"/>
    </xf>
    <xf numFmtId="0" fontId="15" fillId="0" borderId="25" xfId="20" applyFont="1" applyBorder="1" applyAlignment="1" applyProtection="1">
      <alignment horizontal="center"/>
      <protection locked="0"/>
    </xf>
    <xf numFmtId="165" fontId="15" fillId="0" borderId="25" xfId="21" applyFont="1" applyBorder="1" applyProtection="1">
      <protection locked="0"/>
    </xf>
    <xf numFmtId="14" fontId="15" fillId="2" borderId="25" xfId="0" applyNumberFormat="1" applyFont="1" applyFill="1" applyBorder="1" applyAlignment="1" applyProtection="1">
      <alignment vertical="center"/>
      <protection locked="0"/>
    </xf>
    <xf numFmtId="0" fontId="12" fillId="0" borderId="0" xfId="20" applyFont="1" applyFill="1" applyBorder="1" applyAlignment="1" applyProtection="1">
      <alignment horizontal="center"/>
    </xf>
    <xf numFmtId="0" fontId="15" fillId="0" borderId="0" xfId="20" applyFont="1" applyBorder="1"/>
    <xf numFmtId="0" fontId="15" fillId="0" borderId="0" xfId="20" applyFont="1" applyBorder="1" applyAlignment="1"/>
    <xf numFmtId="0" fontId="12" fillId="0" borderId="28" xfId="20" applyFont="1" applyFill="1" applyBorder="1" applyAlignment="1">
      <alignment horizontal="center"/>
    </xf>
    <xf numFmtId="0" fontId="65" fillId="7" borderId="26" xfId="20" applyFont="1" applyFill="1" applyBorder="1" applyAlignment="1">
      <alignment horizontal="center"/>
    </xf>
    <xf numFmtId="0" fontId="65" fillId="7" borderId="25" xfId="20" applyFont="1" applyFill="1" applyBorder="1" applyAlignment="1">
      <alignment horizontal="center"/>
    </xf>
    <xf numFmtId="0" fontId="15" fillId="0" borderId="25" xfId="20" applyFont="1" applyBorder="1" applyAlignment="1">
      <alignment horizontal="center"/>
    </xf>
    <xf numFmtId="0" fontId="15" fillId="0" borderId="2" xfId="20" applyFont="1" applyBorder="1" applyAlignment="1" applyProtection="1">
      <alignment horizontal="center"/>
      <protection locked="0"/>
    </xf>
    <xf numFmtId="0" fontId="15" fillId="0" borderId="25" xfId="20" applyFont="1" applyBorder="1" applyAlignment="1" applyProtection="1">
      <alignment horizontal="left" vertical="center" wrapText="1"/>
      <protection locked="0"/>
    </xf>
    <xf numFmtId="0" fontId="12" fillId="0" borderId="0" xfId="20" applyFont="1" applyBorder="1" applyAlignment="1">
      <alignment horizontal="left" vertical="center" wrapText="1"/>
    </xf>
    <xf numFmtId="0" fontId="12" fillId="4" borderId="0" xfId="20" applyFont="1" applyFill="1" applyBorder="1" applyAlignment="1" applyProtection="1">
      <alignment horizontal="right" wrapText="1"/>
    </xf>
    <xf numFmtId="0" fontId="12" fillId="0" borderId="0" xfId="20" applyFont="1" applyBorder="1" applyAlignment="1">
      <alignment horizontal="right" wrapText="1"/>
    </xf>
    <xf numFmtId="49" fontId="15" fillId="0" borderId="25" xfId="20" applyNumberFormat="1" applyFont="1" applyBorder="1" applyAlignment="1" applyProtection="1">
      <alignment horizontal="center" vertical="justify"/>
      <protection locked="0"/>
    </xf>
    <xf numFmtId="172" fontId="15" fillId="0" borderId="25" xfId="20" applyNumberFormat="1" applyFont="1" applyBorder="1" applyAlignment="1" applyProtection="1">
      <alignment horizontal="right" vertical="justify"/>
      <protection locked="0"/>
    </xf>
    <xf numFmtId="39" fontId="15" fillId="0" borderId="25" xfId="20" applyNumberFormat="1" applyFont="1" applyBorder="1" applyAlignment="1" applyProtection="1">
      <protection locked="0"/>
    </xf>
    <xf numFmtId="49" fontId="15" fillId="0" borderId="0" xfId="20" applyNumberFormat="1" applyFont="1" applyBorder="1" applyAlignment="1">
      <alignment horizontal="center"/>
    </xf>
    <xf numFmtId="165" fontId="12" fillId="0" borderId="0" xfId="2" applyFont="1" applyBorder="1" applyAlignment="1" applyProtection="1">
      <alignment horizontal="right"/>
    </xf>
    <xf numFmtId="39" fontId="12" fillId="0" borderId="0" xfId="20" applyNumberFormat="1" applyFont="1" applyBorder="1" applyAlignment="1" applyProtection="1">
      <alignment horizontal="right"/>
    </xf>
    <xf numFmtId="0" fontId="29" fillId="0" borderId="28" xfId="0" applyFont="1" applyFill="1" applyBorder="1" applyAlignment="1">
      <alignment horizontal="center"/>
    </xf>
    <xf numFmtId="173" fontId="12" fillId="0" borderId="0" xfId="0" applyNumberFormat="1" applyFont="1" applyBorder="1" applyAlignment="1">
      <alignment horizontal="right"/>
    </xf>
    <xf numFmtId="173" fontId="15" fillId="0" borderId="25" xfId="0" applyNumberFormat="1" applyFont="1" applyBorder="1" applyAlignment="1">
      <alignment horizontal="left"/>
    </xf>
    <xf numFmtId="0" fontId="12" fillId="0" borderId="28" xfId="20" applyFont="1" applyFill="1" applyBorder="1" applyAlignment="1" applyProtection="1">
      <alignment horizontal="center"/>
    </xf>
    <xf numFmtId="0" fontId="15" fillId="0" borderId="32" xfId="20" applyFont="1" applyBorder="1" applyAlignment="1" applyProtection="1">
      <alignment horizontal="left"/>
      <protection locked="0"/>
    </xf>
    <xf numFmtId="0" fontId="15" fillId="0" borderId="25" xfId="20" applyFont="1" applyFill="1" applyBorder="1" applyAlignment="1" applyProtection="1">
      <alignment horizontal="left"/>
      <protection locked="0"/>
    </xf>
    <xf numFmtId="165" fontId="15" fillId="0" borderId="25" xfId="6" applyFont="1" applyBorder="1" applyProtection="1">
      <protection locked="0"/>
    </xf>
    <xf numFmtId="0" fontId="15" fillId="0" borderId="25" xfId="20" applyFont="1" applyBorder="1" applyAlignment="1" applyProtection="1">
      <alignment horizontal="left"/>
      <protection locked="0"/>
    </xf>
    <xf numFmtId="0" fontId="29" fillId="2" borderId="0" xfId="0" applyFont="1" applyFill="1" applyBorder="1" applyAlignment="1">
      <alignment wrapText="1"/>
    </xf>
    <xf numFmtId="49" fontId="30" fillId="0" borderId="25" xfId="0" applyNumberFormat="1" applyFont="1" applyBorder="1" applyAlignment="1" applyProtection="1">
      <alignment wrapText="1"/>
      <protection locked="0"/>
    </xf>
    <xf numFmtId="4" fontId="65" fillId="7" borderId="26" xfId="0" applyNumberFormat="1" applyFont="1" applyFill="1" applyBorder="1" applyAlignment="1" applyProtection="1">
      <alignment wrapText="1"/>
      <protection locked="0"/>
    </xf>
    <xf numFmtId="0" fontId="30" fillId="2" borderId="25" xfId="0" applyFont="1" applyFill="1" applyBorder="1" applyAlignment="1" applyProtection="1">
      <alignment horizontal="left"/>
      <protection locked="0"/>
    </xf>
    <xf numFmtId="173" fontId="30" fillId="0" borderId="1" xfId="0" applyNumberFormat="1" applyFont="1" applyFill="1" applyBorder="1" applyAlignment="1" applyProtection="1">
      <alignment horizontal="left"/>
      <protection locked="0"/>
    </xf>
    <xf numFmtId="0" fontId="30" fillId="0" borderId="1" xfId="0" applyFont="1" applyFill="1" applyBorder="1" applyProtection="1">
      <protection locked="0"/>
    </xf>
    <xf numFmtId="49" fontId="30" fillId="0" borderId="1" xfId="0" applyNumberFormat="1" applyFont="1" applyFill="1" applyBorder="1" applyAlignment="1" applyProtection="1">
      <alignment horizontal="left"/>
      <protection locked="0"/>
    </xf>
    <xf numFmtId="165" fontId="22" fillId="0" borderId="25" xfId="6" applyFont="1" applyBorder="1" applyProtection="1"/>
    <xf numFmtId="165" fontId="15" fillId="0" borderId="25" xfId="6" applyFont="1" applyBorder="1"/>
    <xf numFmtId="165" fontId="30" fillId="2" borderId="0" xfId="6" applyFont="1" applyFill="1" applyBorder="1" applyAlignment="1">
      <alignment horizontal="left"/>
    </xf>
    <xf numFmtId="165" fontId="30" fillId="2" borderId="0" xfId="6" applyFont="1" applyFill="1" applyBorder="1"/>
    <xf numFmtId="165" fontId="10" fillId="0" borderId="0" xfId="6" applyFont="1" applyBorder="1" applyAlignment="1"/>
    <xf numFmtId="39" fontId="65" fillId="7" borderId="25" xfId="2" applyNumberFormat="1" applyFont="1" applyFill="1" applyBorder="1" applyAlignment="1" applyProtection="1">
      <alignment horizontal="right"/>
      <protection locked="0"/>
    </xf>
    <xf numFmtId="172" fontId="30" fillId="0" borderId="0" xfId="0" applyNumberFormat="1" applyFont="1" applyBorder="1" applyAlignment="1" applyProtection="1">
      <alignment horizontal="center"/>
      <protection locked="0"/>
    </xf>
    <xf numFmtId="0" fontId="13" fillId="0" borderId="0" xfId="1" applyFont="1" applyFill="1" applyBorder="1" applyAlignment="1"/>
    <xf numFmtId="0" fontId="22" fillId="0" borderId="25" xfId="1" applyFont="1" applyBorder="1" applyAlignment="1" applyProtection="1">
      <alignment horizontal="center"/>
      <protection locked="0"/>
    </xf>
    <xf numFmtId="0" fontId="2" fillId="0" borderId="25" xfId="1" applyFont="1" applyBorder="1" applyAlignment="1" applyProtection="1">
      <alignment horizontal="center"/>
      <protection locked="0"/>
    </xf>
    <xf numFmtId="172" fontId="22" fillId="0" borderId="25" xfId="15" applyNumberFormat="1" applyFont="1" applyFill="1" applyBorder="1" applyAlignment="1" applyProtection="1">
      <alignment horizontal="left"/>
      <protection locked="0"/>
    </xf>
    <xf numFmtId="14" fontId="22" fillId="0" borderId="25" xfId="15" applyNumberFormat="1" applyFont="1" applyFill="1" applyBorder="1" applyAlignment="1" applyProtection="1">
      <alignment horizontal="center"/>
      <protection locked="0"/>
    </xf>
    <xf numFmtId="165" fontId="22" fillId="0" borderId="25" xfId="16" applyFont="1" applyFill="1" applyBorder="1" applyProtection="1">
      <protection locked="0"/>
    </xf>
    <xf numFmtId="10" fontId="22" fillId="0" borderId="25" xfId="16" applyNumberFormat="1" applyFont="1" applyFill="1" applyBorder="1" applyAlignment="1" applyProtection="1">
      <alignment horizontal="center"/>
      <protection locked="0"/>
    </xf>
    <xf numFmtId="165" fontId="55" fillId="0" borderId="25" xfId="17" applyFont="1" applyFill="1" applyBorder="1" applyProtection="1">
      <protection locked="0"/>
    </xf>
    <xf numFmtId="165" fontId="15" fillId="0" borderId="25" xfId="6" applyFont="1" applyFill="1" applyBorder="1" applyAlignment="1" applyProtection="1">
      <alignment horizontal="left"/>
      <protection locked="0"/>
    </xf>
    <xf numFmtId="0" fontId="15" fillId="0" borderId="25" xfId="1" applyNumberFormat="1" applyFont="1" applyBorder="1" applyAlignment="1" applyProtection="1">
      <alignment horizontal="left" wrapText="1"/>
      <protection locked="0"/>
    </xf>
    <xf numFmtId="0" fontId="22" fillId="0" borderId="25" xfId="8" applyNumberFormat="1" applyFont="1" applyBorder="1" applyAlignment="1" applyProtection="1">
      <protection locked="0"/>
    </xf>
    <xf numFmtId="175" fontId="10" fillId="0" borderId="25" xfId="0" applyNumberFormat="1" applyFont="1" applyBorder="1" applyAlignment="1" applyProtection="1">
      <alignment horizontal="center"/>
      <protection locked="0"/>
    </xf>
    <xf numFmtId="165" fontId="14" fillId="2" borderId="25" xfId="6" applyFont="1" applyFill="1" applyBorder="1" applyAlignment="1" applyProtection="1">
      <alignment horizontal="center"/>
      <protection locked="0"/>
    </xf>
    <xf numFmtId="0" fontId="15" fillId="0" borderId="9" xfId="1" applyFont="1" applyBorder="1" applyAlignment="1" applyProtection="1">
      <alignment horizontal="center"/>
      <protection locked="0"/>
    </xf>
    <xf numFmtId="0" fontId="15" fillId="0" borderId="0" xfId="1" applyFont="1" applyBorder="1" applyAlignment="1" applyProtection="1">
      <alignment horizontal="center"/>
      <protection locked="0"/>
    </xf>
    <xf numFmtId="0" fontId="15" fillId="2" borderId="25" xfId="0" applyNumberFormat="1" applyFont="1" applyFill="1" applyBorder="1" applyAlignment="1" applyProtection="1">
      <alignment vertical="center"/>
      <protection locked="0"/>
    </xf>
    <xf numFmtId="0" fontId="15" fillId="2" borderId="32" xfId="0" applyNumberFormat="1" applyFont="1" applyFill="1" applyBorder="1" applyAlignment="1" applyProtection="1">
      <alignment vertical="center"/>
      <protection locked="0"/>
    </xf>
    <xf numFmtId="0" fontId="15" fillId="2" borderId="26" xfId="9" applyNumberFormat="1" applyFont="1" applyFill="1" applyBorder="1" applyAlignment="1" applyProtection="1">
      <alignment vertical="center"/>
      <protection locked="0"/>
    </xf>
    <xf numFmtId="0" fontId="15" fillId="2" borderId="29" xfId="9" applyNumberFormat="1" applyFont="1" applyFill="1" applyBorder="1" applyAlignment="1" applyProtection="1">
      <alignment vertical="center"/>
      <protection locked="0"/>
    </xf>
    <xf numFmtId="165" fontId="20" fillId="2" borderId="25" xfId="6" applyFont="1" applyFill="1" applyBorder="1" applyAlignment="1" applyProtection="1">
      <alignment horizontal="center"/>
      <protection locked="0"/>
    </xf>
    <xf numFmtId="0" fontId="15" fillId="2" borderId="32" xfId="9" applyNumberFormat="1" applyFont="1" applyFill="1" applyBorder="1" applyAlignment="1" applyProtection="1">
      <alignment vertical="center"/>
      <protection locked="0"/>
    </xf>
    <xf numFmtId="4" fontId="68" fillId="7" borderId="25" xfId="0" applyNumberFormat="1" applyFont="1" applyFill="1" applyBorder="1" applyAlignment="1" applyProtection="1">
      <alignment wrapText="1"/>
      <protection locked="0"/>
    </xf>
    <xf numFmtId="165" fontId="12" fillId="7" borderId="30" xfId="0" applyNumberFormat="1" applyFont="1" applyFill="1" applyBorder="1" applyAlignment="1" applyProtection="1">
      <protection locked="0"/>
    </xf>
    <xf numFmtId="165" fontId="12" fillId="7" borderId="31" xfId="0" applyNumberFormat="1" applyFont="1" applyFill="1" applyBorder="1" applyAlignment="1" applyProtection="1">
      <protection locked="0"/>
    </xf>
    <xf numFmtId="0" fontId="65" fillId="7" borderId="25" xfId="0" applyFont="1" applyFill="1" applyBorder="1" applyAlignment="1" applyProtection="1">
      <alignment horizontal="center"/>
      <protection locked="0"/>
    </xf>
    <xf numFmtId="0" fontId="65" fillId="7" borderId="30" xfId="0" applyFont="1" applyFill="1" applyBorder="1" applyAlignment="1" applyProtection="1">
      <alignment wrapText="1"/>
      <protection locked="0"/>
    </xf>
    <xf numFmtId="0" fontId="65" fillId="7" borderId="31" xfId="0" applyFont="1" applyFill="1" applyBorder="1" applyAlignment="1" applyProtection="1">
      <alignment wrapText="1"/>
      <protection locked="0"/>
    </xf>
    <xf numFmtId="0" fontId="65" fillId="7" borderId="25" xfId="0" applyFont="1" applyFill="1" applyBorder="1" applyAlignment="1" applyProtection="1">
      <alignment horizontal="center" vertical="center"/>
      <protection locked="0"/>
    </xf>
    <xf numFmtId="0" fontId="66" fillId="7" borderId="30" xfId="1" applyFont="1" applyFill="1" applyBorder="1" applyAlignment="1" applyProtection="1">
      <alignment horizontal="center"/>
      <protection locked="0"/>
    </xf>
    <xf numFmtId="0" fontId="66" fillId="7" borderId="31" xfId="1" applyFont="1" applyFill="1" applyBorder="1" applyAlignment="1" applyProtection="1">
      <protection locked="0"/>
    </xf>
    <xf numFmtId="0" fontId="70" fillId="7" borderId="25" xfId="1" applyFont="1" applyFill="1" applyBorder="1" applyAlignment="1" applyProtection="1">
      <alignment wrapText="1"/>
      <protection locked="0"/>
    </xf>
    <xf numFmtId="172" fontId="66" fillId="7" borderId="25" xfId="1" applyNumberFormat="1" applyFont="1" applyFill="1" applyBorder="1" applyAlignment="1" applyProtection="1">
      <alignment vertical="center" wrapText="1"/>
      <protection locked="0"/>
    </xf>
    <xf numFmtId="39" fontId="68" fillId="7" borderId="25" xfId="1" applyNumberFormat="1" applyFont="1" applyFill="1" applyBorder="1" applyAlignment="1" applyProtection="1">
      <alignment wrapText="1"/>
      <protection locked="0"/>
    </xf>
    <xf numFmtId="0" fontId="68" fillId="7" borderId="25" xfId="1" applyFont="1" applyFill="1" applyBorder="1" applyAlignment="1" applyProtection="1">
      <alignment horizontal="center"/>
      <protection locked="0"/>
    </xf>
    <xf numFmtId="0" fontId="15" fillId="0" borderId="0" xfId="1" applyFont="1" applyBorder="1" applyProtection="1">
      <protection locked="0"/>
    </xf>
    <xf numFmtId="0" fontId="12" fillId="0" borderId="0" xfId="1" applyFont="1" applyBorder="1" applyAlignment="1" applyProtection="1">
      <alignment wrapText="1"/>
      <protection locked="0"/>
    </xf>
    <xf numFmtId="2" fontId="15" fillId="0" borderId="0" xfId="1" applyNumberFormat="1" applyFont="1" applyBorder="1" applyAlignment="1" applyProtection="1">
      <alignment wrapText="1"/>
      <protection locked="0"/>
    </xf>
    <xf numFmtId="0" fontId="20" fillId="0" borderId="0" xfId="1" applyFont="1" applyBorder="1" applyAlignment="1" applyProtection="1">
      <alignment horizontal="right" vertical="center"/>
      <protection locked="0"/>
    </xf>
    <xf numFmtId="0" fontId="15" fillId="0" borderId="0" xfId="1" applyFont="1" applyBorder="1" applyAlignment="1" applyProtection="1">
      <alignment horizontal="right"/>
      <protection locked="0"/>
    </xf>
    <xf numFmtId="0" fontId="12" fillId="0" borderId="0" xfId="1" applyFont="1" applyBorder="1" applyAlignment="1" applyProtection="1">
      <alignment horizontal="right"/>
      <protection locked="0"/>
    </xf>
    <xf numFmtId="0" fontId="22" fillId="0" borderId="0" xfId="1" applyFont="1" applyBorder="1" applyAlignment="1" applyProtection="1">
      <alignment wrapText="1"/>
      <protection locked="0"/>
    </xf>
    <xf numFmtId="0" fontId="22" fillId="0" borderId="0" xfId="1" applyFont="1" applyBorder="1" applyAlignment="1" applyProtection="1">
      <alignment horizontal="right"/>
      <protection locked="0"/>
    </xf>
    <xf numFmtId="2" fontId="22" fillId="0" borderId="0" xfId="1" applyNumberFormat="1" applyFont="1" applyBorder="1" applyAlignment="1" applyProtection="1">
      <alignment wrapText="1"/>
      <protection locked="0"/>
    </xf>
    <xf numFmtId="165" fontId="66" fillId="7" borderId="25" xfId="6" applyFont="1" applyFill="1" applyBorder="1" applyProtection="1">
      <protection locked="0"/>
    </xf>
    <xf numFmtId="39" fontId="65" fillId="7" borderId="25" xfId="16" applyNumberFormat="1" applyFont="1" applyFill="1" applyBorder="1" applyAlignment="1" applyProtection="1">
      <alignment horizontal="right"/>
      <protection locked="0"/>
    </xf>
    <xf numFmtId="0" fontId="10" fillId="0" borderId="0" xfId="0" applyFont="1" applyBorder="1" applyProtection="1">
      <protection locked="0"/>
    </xf>
    <xf numFmtId="166" fontId="3" fillId="2" borderId="0" xfId="7" applyNumberFormat="1" applyFont="1" applyFill="1" applyBorder="1" applyAlignment="1" applyProtection="1">
      <alignment horizontal="center"/>
      <protection locked="0"/>
    </xf>
    <xf numFmtId="0" fontId="12" fillId="0" borderId="0" xfId="1" applyFont="1" applyBorder="1" applyProtection="1">
      <protection locked="0"/>
    </xf>
    <xf numFmtId="0" fontId="24" fillId="0" borderId="0" xfId="1" applyFont="1" applyBorder="1" applyProtection="1">
      <protection locked="0"/>
    </xf>
    <xf numFmtId="4" fontId="15" fillId="0" borderId="9" xfId="1" applyNumberFormat="1" applyFont="1" applyBorder="1" applyAlignment="1" applyProtection="1">
      <alignment horizontal="center"/>
      <protection locked="0"/>
    </xf>
    <xf numFmtId="0" fontId="15" fillId="0" borderId="9" xfId="1" applyFont="1" applyBorder="1" applyProtection="1">
      <protection locked="0"/>
    </xf>
    <xf numFmtId="4" fontId="65" fillId="7" borderId="0" xfId="2" applyNumberFormat="1" applyFont="1" applyFill="1" applyBorder="1" applyAlignment="1" applyProtection="1">
      <alignment horizontal="center"/>
      <protection locked="0"/>
    </xf>
    <xf numFmtId="0" fontId="15" fillId="0" borderId="0" xfId="1" applyFont="1" applyBorder="1" applyAlignment="1" applyProtection="1">
      <alignment horizontal="center" vertical="center"/>
      <protection locked="0"/>
    </xf>
    <xf numFmtId="0" fontId="12" fillId="0" borderId="9" xfId="1" applyFont="1" applyBorder="1" applyProtection="1">
      <protection locked="0"/>
    </xf>
    <xf numFmtId="4" fontId="12" fillId="0" borderId="9" xfId="2" applyNumberFormat="1" applyFont="1" applyFill="1" applyBorder="1" applyProtection="1">
      <protection locked="0"/>
    </xf>
    <xf numFmtId="0" fontId="12" fillId="4" borderId="25" xfId="11" applyFont="1" applyFill="1" applyBorder="1" applyAlignment="1" applyProtection="1">
      <alignment horizontal="center" vertical="center"/>
      <protection locked="0"/>
    </xf>
    <xf numFmtId="168" fontId="15" fillId="0" borderId="26" xfId="11" applyNumberFormat="1" applyFont="1" applyFill="1" applyBorder="1" applyAlignment="1" applyProtection="1">
      <alignment horizontal="center"/>
      <protection locked="0"/>
    </xf>
    <xf numFmtId="168" fontId="15" fillId="0" borderId="25" xfId="11" applyNumberFormat="1" applyFont="1" applyFill="1" applyBorder="1" applyAlignment="1" applyProtection="1">
      <alignment horizontal="center"/>
      <protection locked="0"/>
    </xf>
    <xf numFmtId="167" fontId="15" fillId="0" borderId="25" xfId="11" applyNumberFormat="1" applyFont="1" applyFill="1" applyBorder="1" applyAlignment="1" applyProtection="1">
      <alignment horizontal="center"/>
      <protection locked="0"/>
    </xf>
    <xf numFmtId="0" fontId="15" fillId="0" borderId="30" xfId="11" applyFont="1" applyFill="1" applyBorder="1" applyAlignment="1" applyProtection="1">
      <alignment horizontal="center" vertical="center"/>
      <protection locked="0"/>
    </xf>
    <xf numFmtId="0" fontId="15" fillId="0" borderId="25" xfId="11" applyFont="1" applyFill="1" applyBorder="1" applyAlignment="1" applyProtection="1">
      <alignment horizontal="center"/>
      <protection locked="0"/>
    </xf>
    <xf numFmtId="39" fontId="15" fillId="0" borderId="25" xfId="12" applyNumberFormat="1" applyFont="1" applyFill="1" applyBorder="1" applyAlignment="1" applyProtection="1">
      <protection locked="0"/>
    </xf>
    <xf numFmtId="0" fontId="15" fillId="0" borderId="25" xfId="11" applyFont="1" applyFill="1" applyBorder="1" applyAlignment="1" applyProtection="1">
      <alignment horizontal="center" vertical="center" wrapText="1"/>
      <protection locked="0"/>
    </xf>
    <xf numFmtId="39" fontId="15" fillId="0" borderId="26" xfId="12" applyNumberFormat="1" applyFont="1" applyFill="1" applyBorder="1" applyAlignment="1" applyProtection="1">
      <protection locked="0"/>
    </xf>
    <xf numFmtId="39" fontId="15" fillId="0" borderId="30" xfId="12" applyNumberFormat="1" applyFont="1" applyFill="1" applyBorder="1" applyAlignment="1" applyProtection="1">
      <alignment horizontal="right"/>
      <protection locked="0"/>
    </xf>
    <xf numFmtId="49" fontId="15" fillId="4" borderId="26" xfId="12" applyNumberFormat="1" applyFont="1" applyFill="1" applyBorder="1" applyAlignment="1" applyProtection="1">
      <alignment horizontal="center"/>
      <protection locked="0"/>
    </xf>
    <xf numFmtId="49" fontId="15" fillId="0" borderId="26" xfId="12" applyNumberFormat="1" applyFont="1" applyFill="1" applyBorder="1" applyAlignment="1" applyProtection="1">
      <alignment horizontal="center"/>
      <protection locked="0"/>
    </xf>
    <xf numFmtId="168" fontId="15" fillId="4" borderId="26" xfId="11" applyNumberFormat="1" applyFont="1" applyFill="1" applyBorder="1" applyAlignment="1" applyProtection="1">
      <alignment horizontal="center"/>
      <protection locked="0"/>
    </xf>
    <xf numFmtId="168" fontId="15" fillId="4" borderId="25" xfId="11" applyNumberFormat="1" applyFont="1" applyFill="1" applyBorder="1" applyAlignment="1" applyProtection="1">
      <alignment horizontal="center"/>
      <protection locked="0"/>
    </xf>
    <xf numFmtId="167" fontId="15" fillId="4" borderId="25" xfId="11" applyNumberFormat="1" applyFont="1" applyFill="1" applyBorder="1" applyAlignment="1" applyProtection="1">
      <alignment horizontal="center"/>
      <protection locked="0"/>
    </xf>
    <xf numFmtId="0" fontId="15" fillId="4" borderId="30" xfId="11" applyFont="1" applyFill="1" applyBorder="1" applyAlignment="1" applyProtection="1">
      <alignment horizontal="center" vertical="center"/>
      <protection locked="0"/>
    </xf>
    <xf numFmtId="0" fontId="15" fillId="4" borderId="25" xfId="11" applyFont="1" applyFill="1" applyBorder="1" applyAlignment="1" applyProtection="1">
      <alignment horizontal="center"/>
      <protection locked="0"/>
    </xf>
    <xf numFmtId="39" fontId="15" fillId="4" borderId="25" xfId="12" applyNumberFormat="1" applyFont="1" applyFill="1" applyBorder="1" applyAlignment="1" applyProtection="1">
      <protection locked="0"/>
    </xf>
    <xf numFmtId="39" fontId="15" fillId="4" borderId="30" xfId="12" applyNumberFormat="1" applyFont="1" applyFill="1" applyBorder="1" applyAlignment="1" applyProtection="1">
      <protection locked="0"/>
    </xf>
    <xf numFmtId="39" fontId="15" fillId="4" borderId="26" xfId="12" applyNumberFormat="1" applyFont="1" applyFill="1" applyBorder="1" applyAlignment="1" applyProtection="1">
      <protection locked="0"/>
    </xf>
    <xf numFmtId="0" fontId="15" fillId="4" borderId="32" xfId="11" applyFont="1" applyFill="1" applyBorder="1" applyAlignment="1" applyProtection="1">
      <alignment horizontal="center"/>
      <protection locked="0"/>
    </xf>
    <xf numFmtId="39" fontId="65" fillId="7" borderId="24" xfId="12" applyNumberFormat="1" applyFont="1" applyFill="1" applyBorder="1" applyAlignment="1" applyProtection="1">
      <alignment horizontal="right"/>
      <protection locked="0"/>
    </xf>
    <xf numFmtId="39" fontId="65" fillId="7" borderId="20" xfId="12" applyNumberFormat="1" applyFont="1" applyFill="1" applyBorder="1" applyAlignment="1" applyProtection="1">
      <alignment horizontal="right" vertical="center"/>
      <protection locked="0"/>
    </xf>
    <xf numFmtId="39" fontId="65" fillId="7" borderId="19" xfId="12" applyNumberFormat="1" applyFont="1" applyFill="1" applyBorder="1" applyAlignment="1" applyProtection="1">
      <alignment horizontal="right"/>
      <protection locked="0"/>
    </xf>
    <xf numFmtId="39" fontId="65" fillId="7" borderId="18" xfId="12" applyNumberFormat="1" applyFont="1" applyFill="1" applyBorder="1" applyAlignment="1" applyProtection="1">
      <alignment horizontal="right"/>
      <protection locked="0"/>
    </xf>
    <xf numFmtId="0" fontId="66" fillId="7" borderId="26" xfId="1" applyFont="1" applyFill="1" applyBorder="1" applyAlignment="1" applyProtection="1">
      <alignment horizontal="right" wrapText="1"/>
    </xf>
    <xf numFmtId="4" fontId="66" fillId="7" borderId="25" xfId="1" applyNumberFormat="1" applyFont="1" applyFill="1" applyBorder="1" applyProtection="1"/>
    <xf numFmtId="0" fontId="2" fillId="0" borderId="25" xfId="1" applyFont="1" applyBorder="1" applyAlignment="1" applyProtection="1">
      <alignment horizontal="center"/>
      <protection locked="0"/>
    </xf>
    <xf numFmtId="173" fontId="58" fillId="0" borderId="9" xfId="0" applyNumberFormat="1" applyFont="1" applyBorder="1" applyAlignment="1" applyProtection="1">
      <alignment horizontal="center" vertical="center"/>
      <protection locked="0"/>
    </xf>
    <xf numFmtId="172" fontId="10" fillId="0" borderId="9" xfId="0" applyNumberFormat="1" applyFont="1" applyBorder="1" applyAlignment="1" applyProtection="1">
      <alignment horizontal="center"/>
      <protection locked="0"/>
    </xf>
    <xf numFmtId="168" fontId="14" fillId="4" borderId="25" xfId="11" applyNumberFormat="1" applyFont="1" applyFill="1" applyBorder="1" applyAlignment="1" applyProtection="1">
      <alignment horizontal="center"/>
      <protection locked="0"/>
    </xf>
    <xf numFmtId="0" fontId="14" fillId="4" borderId="25" xfId="11" applyFont="1" applyFill="1" applyBorder="1" applyAlignment="1" applyProtection="1">
      <alignment horizontal="center"/>
      <protection locked="0"/>
    </xf>
    <xf numFmtId="39" fontId="14" fillId="4" borderId="25" xfId="12" applyNumberFormat="1" applyFont="1" applyFill="1" applyBorder="1" applyAlignment="1" applyProtection="1">
      <protection locked="0"/>
    </xf>
    <xf numFmtId="39" fontId="14" fillId="4" borderId="30" xfId="12" applyNumberFormat="1" applyFont="1" applyFill="1" applyBorder="1" applyAlignment="1" applyProtection="1">
      <protection locked="0"/>
    </xf>
    <xf numFmtId="0" fontId="53" fillId="2" borderId="0" xfId="10" applyFont="1" applyFill="1" applyBorder="1"/>
    <xf numFmtId="14" fontId="10" fillId="2" borderId="25" xfId="0" applyNumberFormat="1" applyFont="1" applyFill="1" applyBorder="1" applyAlignment="1" applyProtection="1">
      <alignment horizontal="center" wrapText="1"/>
      <protection locked="0"/>
    </xf>
    <xf numFmtId="0" fontId="15" fillId="0" borderId="2" xfId="20" applyFont="1" applyBorder="1" applyAlignment="1" applyProtection="1">
      <alignment horizontal="right"/>
      <protection locked="0"/>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xf>
    <xf numFmtId="0" fontId="21" fillId="2" borderId="25" xfId="0" applyFont="1" applyFill="1" applyBorder="1" applyAlignment="1">
      <alignment vertical="center" wrapText="1"/>
    </xf>
    <xf numFmtId="165" fontId="2" fillId="2" borderId="25" xfId="6" applyFont="1" applyFill="1" applyBorder="1" applyAlignment="1">
      <alignment vertical="center" wrapText="1"/>
    </xf>
    <xf numFmtId="165" fontId="2" fillId="2" borderId="25" xfId="0" applyNumberFormat="1" applyFont="1" applyFill="1" applyBorder="1" applyAlignment="1">
      <alignment vertical="center"/>
    </xf>
    <xf numFmtId="165" fontId="2" fillId="2" borderId="25" xfId="6" applyFont="1" applyFill="1" applyBorder="1" applyAlignment="1">
      <alignment vertical="center"/>
    </xf>
    <xf numFmtId="173" fontId="2" fillId="2" borderId="25" xfId="0" applyNumberFormat="1" applyFont="1" applyFill="1" applyBorder="1" applyAlignment="1">
      <alignment vertical="center"/>
    </xf>
    <xf numFmtId="173" fontId="21" fillId="2" borderId="25" xfId="0" applyNumberFormat="1" applyFont="1" applyFill="1" applyBorder="1" applyAlignment="1">
      <alignment vertical="center"/>
    </xf>
    <xf numFmtId="49" fontId="21" fillId="2" borderId="25" xfId="0" applyNumberFormat="1" applyFont="1" applyFill="1" applyBorder="1" applyAlignment="1">
      <alignment horizontal="right" vertical="center"/>
    </xf>
    <xf numFmtId="173" fontId="2" fillId="2" borderId="26" xfId="0" applyNumberFormat="1" applyFont="1" applyFill="1" applyBorder="1" applyAlignment="1">
      <alignment vertical="center"/>
    </xf>
    <xf numFmtId="14" fontId="2" fillId="2" borderId="25" xfId="0" applyNumberFormat="1" applyFont="1" applyFill="1" applyBorder="1" applyAlignment="1">
      <alignment vertical="center"/>
    </xf>
    <xf numFmtId="165" fontId="15" fillId="2" borderId="26" xfId="6" applyFont="1" applyFill="1" applyBorder="1" applyAlignment="1" applyProtection="1">
      <alignment vertical="center"/>
      <protection locked="0"/>
    </xf>
    <xf numFmtId="165" fontId="15" fillId="2" borderId="25" xfId="6" applyFont="1" applyFill="1" applyBorder="1" applyAlignment="1" applyProtection="1">
      <alignment vertical="center"/>
      <protection locked="0"/>
    </xf>
    <xf numFmtId="165" fontId="15" fillId="0" borderId="0" xfId="6" applyFont="1" applyAlignment="1">
      <alignment vertical="center"/>
    </xf>
    <xf numFmtId="0" fontId="6" fillId="2" borderId="0" xfId="8" applyFont="1" applyFill="1" applyBorder="1" applyAlignment="1" applyProtection="1">
      <alignment horizontal="center"/>
      <protection locked="0"/>
    </xf>
    <xf numFmtId="0" fontId="19" fillId="2" borderId="0" xfId="8" applyFont="1" applyFill="1" applyBorder="1" applyAlignment="1" applyProtection="1">
      <alignment horizontal="center"/>
      <protection locked="0"/>
    </xf>
    <xf numFmtId="172" fontId="30" fillId="0" borderId="9" xfId="0" applyNumberFormat="1" applyFont="1" applyBorder="1" applyAlignment="1" applyProtection="1">
      <alignment horizontal="center"/>
      <protection locked="0"/>
    </xf>
    <xf numFmtId="0" fontId="66" fillId="7" borderId="30" xfId="1" applyFont="1" applyFill="1" applyBorder="1" applyAlignment="1">
      <alignment horizontal="center"/>
    </xf>
    <xf numFmtId="0" fontId="66" fillId="7" borderId="31" xfId="1" applyFont="1" applyFill="1" applyBorder="1" applyAlignment="1"/>
    <xf numFmtId="0" fontId="66" fillId="7" borderId="26" xfId="1" applyFont="1" applyFill="1" applyBorder="1" applyAlignment="1">
      <alignment horizontal="right" wrapText="1"/>
    </xf>
    <xf numFmtId="4" fontId="66" fillId="7" borderId="25" xfId="1" applyNumberFormat="1" applyFont="1" applyFill="1" applyBorder="1"/>
    <xf numFmtId="0" fontId="70" fillId="7" borderId="25" xfId="1" applyFont="1" applyFill="1" applyBorder="1" applyAlignment="1">
      <alignment wrapText="1"/>
    </xf>
    <xf numFmtId="165" fontId="14" fillId="0" borderId="0" xfId="0" applyNumberFormat="1" applyFont="1"/>
    <xf numFmtId="0" fontId="2" fillId="0" borderId="9" xfId="20" applyFont="1" applyBorder="1" applyAlignment="1" applyProtection="1">
      <alignment horizontal="center"/>
      <protection locked="0"/>
    </xf>
    <xf numFmtId="0" fontId="46" fillId="0" borderId="0" xfId="0" applyFont="1" applyFill="1" applyBorder="1" applyAlignment="1">
      <alignment horizontal="center"/>
    </xf>
    <xf numFmtId="173" fontId="46" fillId="0" borderId="25" xfId="0" applyNumberFormat="1" applyFont="1" applyBorder="1" applyAlignment="1">
      <alignment horizontal="center" vertical="center"/>
    </xf>
    <xf numFmtId="0" fontId="2" fillId="2" borderId="31" xfId="0" applyFont="1" applyFill="1" applyBorder="1" applyAlignment="1" applyProtection="1">
      <alignment vertical="center" wrapText="1"/>
      <protection locked="0"/>
    </xf>
    <xf numFmtId="0" fontId="2" fillId="2" borderId="26" xfId="0" applyFont="1" applyFill="1" applyBorder="1" applyAlignment="1" applyProtection="1">
      <alignment vertical="center" wrapText="1"/>
      <protection locked="0"/>
    </xf>
    <xf numFmtId="0" fontId="2" fillId="0" borderId="25" xfId="0" applyFont="1" applyBorder="1"/>
    <xf numFmtId="0" fontId="2" fillId="0" borderId="0" xfId="1" applyFont="1" applyFill="1" applyBorder="1" applyAlignment="1">
      <alignment horizontal="center"/>
    </xf>
    <xf numFmtId="172" fontId="30" fillId="0" borderId="9" xfId="0" applyNumberFormat="1" applyFont="1" applyBorder="1" applyAlignment="1" applyProtection="1">
      <alignment horizontal="center"/>
      <protection locked="0"/>
    </xf>
    <xf numFmtId="0" fontId="2" fillId="0" borderId="9" xfId="20" applyFont="1" applyBorder="1" applyAlignment="1" applyProtection="1">
      <alignment horizontal="center"/>
      <protection locked="0"/>
    </xf>
    <xf numFmtId="0" fontId="15" fillId="0" borderId="0" xfId="20" applyFont="1" applyBorder="1" applyAlignment="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12" fillId="0" borderId="28" xfId="20" applyFont="1" applyFill="1" applyBorder="1" applyAlignment="1">
      <alignment horizontal="center"/>
    </xf>
    <xf numFmtId="0" fontId="12" fillId="0" borderId="0" xfId="20" applyFont="1" applyBorder="1" applyAlignment="1">
      <alignment horizontal="right"/>
    </xf>
    <xf numFmtId="0" fontId="10" fillId="2" borderId="0" xfId="0" applyFont="1" applyFill="1" applyBorder="1" applyAlignment="1">
      <alignment wrapText="1"/>
    </xf>
    <xf numFmtId="165" fontId="15" fillId="0" borderId="0" xfId="6" applyFont="1" applyBorder="1"/>
    <xf numFmtId="165" fontId="14" fillId="0" borderId="0" xfId="0" applyNumberFormat="1" applyFont="1" applyFill="1"/>
    <xf numFmtId="165" fontId="14" fillId="2" borderId="0" xfId="0" applyNumberFormat="1" applyFont="1" applyFill="1" applyBorder="1"/>
    <xf numFmtId="49" fontId="21" fillId="2" borderId="25" xfId="0" applyNumberFormat="1" applyFont="1" applyFill="1" applyBorder="1" applyAlignment="1" applyProtection="1">
      <alignment horizontal="center" vertical="center" wrapText="1"/>
      <protection locked="0"/>
    </xf>
    <xf numFmtId="165" fontId="2" fillId="2" borderId="25" xfId="6" applyFont="1" applyFill="1" applyBorder="1" applyAlignment="1" applyProtection="1">
      <alignment vertical="center" wrapText="1"/>
      <protection locked="0"/>
    </xf>
    <xf numFmtId="4" fontId="2" fillId="2" borderId="25" xfId="0" applyNumberFormat="1" applyFont="1" applyFill="1" applyBorder="1" applyAlignment="1" applyProtection="1">
      <alignment vertical="center"/>
      <protection locked="0"/>
    </xf>
    <xf numFmtId="49" fontId="14" fillId="2" borderId="30" xfId="0" applyNumberFormat="1" applyFont="1" applyFill="1" applyBorder="1" applyAlignment="1" applyProtection="1">
      <alignment horizontal="left" vertical="center" wrapText="1"/>
      <protection locked="0"/>
    </xf>
    <xf numFmtId="0" fontId="3" fillId="0" borderId="0" xfId="20" applyFont="1" applyFill="1" applyBorder="1" applyAlignment="1">
      <alignment horizontal="center"/>
    </xf>
    <xf numFmtId="0" fontId="3" fillId="0" borderId="28" xfId="20" applyFont="1" applyFill="1" applyBorder="1" applyAlignment="1">
      <alignment horizontal="center"/>
    </xf>
    <xf numFmtId="0" fontId="46" fillId="0" borderId="9" xfId="0" applyFont="1" applyFill="1" applyBorder="1" applyAlignment="1" applyProtection="1">
      <alignment horizontal="center"/>
      <protection locked="0"/>
    </xf>
    <xf numFmtId="0" fontId="2" fillId="0" borderId="9" xfId="20" applyFont="1" applyFill="1" applyBorder="1" applyAlignment="1" applyProtection="1">
      <alignment horizontal="center"/>
      <protection locked="0"/>
    </xf>
    <xf numFmtId="0" fontId="37" fillId="0" borderId="28" xfId="0" applyFont="1" applyFill="1" applyBorder="1" applyAlignment="1">
      <alignment horizontal="center"/>
    </xf>
    <xf numFmtId="0" fontId="37" fillId="0" borderId="0" xfId="0" applyFont="1" applyFill="1" applyBorder="1" applyAlignment="1">
      <alignment horizontal="center"/>
    </xf>
    <xf numFmtId="49" fontId="30" fillId="0" borderId="0" xfId="0" applyNumberFormat="1" applyFont="1" applyBorder="1" applyAlignment="1" applyProtection="1">
      <alignment wrapText="1"/>
      <protection locked="0"/>
    </xf>
    <xf numFmtId="0" fontId="30" fillId="0" borderId="0" xfId="0" applyFont="1" applyBorder="1" applyAlignment="1">
      <alignment horizontal="center" wrapText="1"/>
    </xf>
    <xf numFmtId="0" fontId="15" fillId="0" borderId="0" xfId="20" applyFont="1" applyBorder="1" applyAlignment="1" applyProtection="1">
      <alignment horizontal="center"/>
      <protection locked="0"/>
    </xf>
    <xf numFmtId="165" fontId="15" fillId="0" borderId="0" xfId="21" applyFont="1" applyBorder="1" applyProtection="1">
      <protection locked="0"/>
    </xf>
    <xf numFmtId="0" fontId="65" fillId="7" borderId="0" xfId="20" applyFont="1" applyFill="1" applyBorder="1" applyAlignment="1" applyProtection="1">
      <alignment horizontal="left" vertical="top"/>
      <protection locked="0"/>
    </xf>
    <xf numFmtId="0" fontId="37" fillId="2" borderId="0" xfId="0" applyFont="1" applyFill="1" applyBorder="1" applyAlignment="1"/>
    <xf numFmtId="0" fontId="3" fillId="2" borderId="0" xfId="1" applyFont="1" applyFill="1" applyBorder="1" applyAlignment="1"/>
    <xf numFmtId="173" fontId="46" fillId="0" borderId="0" xfId="0" applyNumberFormat="1" applyFont="1" applyBorder="1" applyAlignment="1"/>
    <xf numFmtId="0" fontId="27" fillId="2" borderId="0" xfId="0" applyFont="1" applyFill="1" applyBorder="1" applyAlignment="1" applyProtection="1">
      <alignment horizontal="center" wrapText="1"/>
      <protection locked="0"/>
    </xf>
    <xf numFmtId="0" fontId="10" fillId="2" borderId="0" xfId="0" applyFont="1" applyFill="1" applyBorder="1" applyAlignment="1" applyProtection="1">
      <alignment horizontal="center" wrapText="1"/>
      <protection locked="0"/>
    </xf>
    <xf numFmtId="0" fontId="10" fillId="2" borderId="0" xfId="0" applyFont="1" applyFill="1" applyBorder="1" applyAlignment="1" applyProtection="1">
      <alignment wrapText="1"/>
      <protection locked="0"/>
    </xf>
    <xf numFmtId="165" fontId="10" fillId="2" borderId="0" xfId="6" applyFont="1" applyFill="1" applyBorder="1" applyAlignment="1" applyProtection="1">
      <alignment wrapText="1"/>
      <protection locked="0"/>
    </xf>
    <xf numFmtId="14" fontId="10" fillId="2" borderId="0" xfId="0" applyNumberFormat="1" applyFont="1" applyFill="1" applyBorder="1" applyAlignment="1" applyProtection="1">
      <alignment wrapText="1"/>
      <protection locked="0"/>
    </xf>
    <xf numFmtId="0" fontId="10" fillId="2" borderId="15" xfId="0" applyFont="1" applyFill="1" applyBorder="1" applyAlignment="1">
      <alignment wrapText="1"/>
    </xf>
    <xf numFmtId="0" fontId="32" fillId="0" borderId="0" xfId="1" applyFont="1" applyFill="1" applyBorder="1" applyAlignment="1" applyProtection="1">
      <alignment horizontal="center"/>
      <protection locked="0"/>
    </xf>
    <xf numFmtId="0" fontId="3" fillId="0" borderId="0" xfId="1" applyFont="1" applyFill="1" applyBorder="1" applyAlignment="1">
      <alignment horizontal="left"/>
    </xf>
    <xf numFmtId="0" fontId="2" fillId="0" borderId="9" xfId="20" applyFont="1" applyBorder="1" applyAlignment="1" applyProtection="1">
      <alignment horizontal="center"/>
      <protection locked="0"/>
    </xf>
    <xf numFmtId="165" fontId="20" fillId="2" borderId="25" xfId="6" applyFont="1" applyFill="1" applyBorder="1" applyAlignment="1" applyProtection="1">
      <alignment horizontal="center"/>
      <protection locked="0"/>
    </xf>
    <xf numFmtId="0" fontId="52" fillId="2" borderId="0" xfId="1" applyFont="1" applyFill="1" applyBorder="1" applyAlignment="1">
      <alignment horizontal="center"/>
    </xf>
    <xf numFmtId="0" fontId="15" fillId="2" borderId="0" xfId="0" applyFont="1" applyFill="1" applyBorder="1" applyAlignment="1">
      <alignment horizontal="center"/>
    </xf>
    <xf numFmtId="0" fontId="29" fillId="2" borderId="0" xfId="0" applyFont="1" applyFill="1" applyBorder="1" applyAlignment="1">
      <alignment horizontal="center"/>
    </xf>
    <xf numFmtId="0" fontId="65" fillId="7" borderId="25" xfId="0" applyFont="1" applyFill="1" applyBorder="1" applyAlignment="1">
      <alignment horizontal="center" vertical="center" wrapText="1"/>
    </xf>
    <xf numFmtId="165" fontId="65" fillId="7" borderId="25" xfId="9" applyFont="1" applyFill="1" applyBorder="1" applyAlignment="1">
      <alignment horizontal="center" vertical="center" wrapText="1"/>
    </xf>
    <xf numFmtId="0" fontId="15" fillId="2" borderId="0" xfId="8" applyFont="1" applyFill="1" applyBorder="1" applyAlignment="1" applyProtection="1">
      <alignment horizontal="center"/>
      <protection locked="0"/>
    </xf>
    <xf numFmtId="0" fontId="2" fillId="0" borderId="0" xfId="20" applyFont="1" applyBorder="1" applyAlignment="1" applyProtection="1">
      <alignment horizontal="center"/>
      <protection locked="0"/>
    </xf>
    <xf numFmtId="4" fontId="30" fillId="0" borderId="0" xfId="0" applyNumberFormat="1" applyFont="1" applyBorder="1" applyAlignment="1" applyProtection="1">
      <alignment wrapText="1"/>
      <protection locked="0"/>
    </xf>
    <xf numFmtId="0" fontId="37" fillId="2" borderId="0" xfId="0" applyFont="1" applyFill="1" applyBorder="1" applyAlignment="1">
      <alignment horizontal="center"/>
    </xf>
    <xf numFmtId="4" fontId="77" fillId="7" borderId="25" xfId="1" applyNumberFormat="1" applyFont="1" applyFill="1" applyBorder="1" applyProtection="1">
      <protection locked="0"/>
    </xf>
    <xf numFmtId="49" fontId="77" fillId="7" borderId="25" xfId="8" applyNumberFormat="1" applyFont="1" applyFill="1" applyBorder="1" applyAlignment="1" applyProtection="1">
      <alignment horizontal="left" vertical="top" wrapText="1"/>
      <protection locked="0"/>
    </xf>
    <xf numFmtId="49" fontId="67" fillId="7" borderId="25" xfId="1" applyNumberFormat="1" applyFont="1" applyFill="1" applyBorder="1" applyAlignment="1">
      <alignment horizontal="center" vertical="center" wrapText="1"/>
    </xf>
    <xf numFmtId="4" fontId="10" fillId="2" borderId="25" xfId="9" applyNumberFormat="1" applyFont="1" applyFill="1" applyBorder="1" applyAlignment="1" applyProtection="1">
      <alignment horizontal="center" wrapText="1"/>
      <protection locked="0"/>
    </xf>
    <xf numFmtId="49" fontId="77" fillId="7" borderId="25" xfId="1" applyNumberFormat="1" applyFont="1" applyFill="1" applyBorder="1" applyAlignment="1">
      <alignment horizontal="center" vertical="center" wrapText="1"/>
    </xf>
    <xf numFmtId="4" fontId="3" fillId="2" borderId="25" xfId="0" applyNumberFormat="1" applyFont="1" applyFill="1" applyBorder="1" applyAlignment="1" applyProtection="1">
      <alignment vertical="center"/>
      <protection locked="0"/>
    </xf>
    <xf numFmtId="0" fontId="3" fillId="0" borderId="0" xfId="1" applyFont="1" applyBorder="1" applyProtection="1">
      <protection locked="0"/>
    </xf>
    <xf numFmtId="165" fontId="10" fillId="0" borderId="0" xfId="0" applyNumberFormat="1" applyFont="1"/>
    <xf numFmtId="0" fontId="2" fillId="2" borderId="9" xfId="1" applyFont="1" applyFill="1" applyBorder="1" applyAlignment="1" applyProtection="1">
      <alignment horizontal="center" vertical="center"/>
      <protection locked="0"/>
    </xf>
    <xf numFmtId="0" fontId="46" fillId="2" borderId="0" xfId="0" applyFont="1" applyFill="1" applyBorder="1" applyAlignment="1"/>
    <xf numFmtId="0" fontId="3" fillId="0" borderId="0" xfId="1" applyFont="1" applyBorder="1" applyAlignment="1" applyProtection="1">
      <alignment horizontal="left"/>
    </xf>
    <xf numFmtId="0" fontId="32" fillId="0" borderId="0" xfId="1" applyFont="1" applyBorder="1" applyAlignment="1">
      <alignment horizontal="center" wrapText="1"/>
    </xf>
    <xf numFmtId="0" fontId="46" fillId="0" borderId="0" xfId="0" applyFont="1"/>
    <xf numFmtId="0" fontId="46" fillId="2" borderId="0" xfId="0" applyFont="1" applyFill="1" applyBorder="1" applyAlignment="1">
      <alignment wrapText="1"/>
    </xf>
    <xf numFmtId="0" fontId="2" fillId="0" borderId="9" xfId="1" applyFont="1" applyBorder="1" applyAlignment="1" applyProtection="1">
      <alignment horizontal="center" wrapText="1"/>
      <protection locked="0"/>
    </xf>
    <xf numFmtId="14" fontId="46" fillId="0" borderId="0" xfId="0" applyNumberFormat="1" applyFont="1" applyFill="1" applyBorder="1" applyAlignment="1" applyProtection="1">
      <alignment horizontal="center"/>
      <protection locked="0"/>
    </xf>
    <xf numFmtId="165" fontId="15" fillId="0" borderId="0" xfId="1" applyNumberFormat="1" applyFont="1" applyProtection="1"/>
    <xf numFmtId="165" fontId="27" fillId="0" borderId="0" xfId="0" applyNumberFormat="1" applyFont="1"/>
    <xf numFmtId="165" fontId="10" fillId="0" borderId="0" xfId="0" applyNumberFormat="1" applyFont="1" applyBorder="1"/>
    <xf numFmtId="165" fontId="22" fillId="2" borderId="25" xfId="6" applyFont="1" applyFill="1" applyBorder="1" applyAlignment="1" applyProtection="1">
      <alignment horizontal="center"/>
      <protection locked="0"/>
    </xf>
    <xf numFmtId="0" fontId="3" fillId="2" borderId="16" xfId="7" applyFont="1" applyFill="1" applyBorder="1" applyAlignment="1">
      <alignment horizontal="left" wrapText="1"/>
    </xf>
    <xf numFmtId="0" fontId="52" fillId="2" borderId="16" xfId="1" applyFont="1" applyFill="1" applyBorder="1" applyAlignment="1">
      <alignment horizontal="center"/>
    </xf>
    <xf numFmtId="0" fontId="21" fillId="0" borderId="0" xfId="8" applyFont="1"/>
    <xf numFmtId="15" fontId="21" fillId="0" borderId="0" xfId="8" applyNumberFormat="1" applyFont="1"/>
    <xf numFmtId="0" fontId="21" fillId="0" borderId="0" xfId="8" applyFont="1" applyAlignment="1">
      <alignment wrapText="1"/>
    </xf>
    <xf numFmtId="0" fontId="34" fillId="0" borderId="25" xfId="0" applyFont="1" applyBorder="1"/>
    <xf numFmtId="0" fontId="21" fillId="0" borderId="25" xfId="8" applyFont="1" applyBorder="1"/>
    <xf numFmtId="0" fontId="43" fillId="2" borderId="25" xfId="0" applyFont="1" applyFill="1" applyBorder="1" applyAlignment="1">
      <alignment horizontal="right" vertical="center"/>
    </xf>
    <xf numFmtId="173" fontId="27" fillId="0" borderId="25" xfId="0" applyNumberFormat="1" applyFont="1" applyBorder="1" applyAlignment="1">
      <alignment horizontal="center" vertical="center"/>
    </xf>
    <xf numFmtId="49" fontId="27" fillId="2" borderId="25" xfId="6" applyNumberFormat="1" applyFont="1" applyFill="1" applyBorder="1" applyAlignment="1">
      <alignment horizontal="left" vertical="center"/>
    </xf>
    <xf numFmtId="0" fontId="27" fillId="2" borderId="0" xfId="8" applyFont="1" applyFill="1" applyAlignment="1">
      <alignment vertical="center"/>
    </xf>
    <xf numFmtId="0" fontId="19" fillId="0" borderId="25" xfId="8" applyFont="1" applyBorder="1"/>
    <xf numFmtId="0" fontId="19" fillId="0" borderId="25" xfId="8" applyFont="1" applyBorder="1" applyAlignment="1">
      <alignment horizontal="right"/>
    </xf>
    <xf numFmtId="0" fontId="19" fillId="0" borderId="0" xfId="8" applyFont="1" applyAlignment="1">
      <alignment horizontal="center" vertical="center"/>
    </xf>
    <xf numFmtId="0" fontId="21" fillId="5" borderId="25" xfId="8" applyFont="1" applyFill="1" applyBorder="1" applyAlignment="1" applyProtection="1">
      <alignment horizontal="center"/>
      <protection locked="0"/>
    </xf>
    <xf numFmtId="15" fontId="21" fillId="5" borderId="25" xfId="8" applyNumberFormat="1" applyFont="1" applyFill="1" applyBorder="1" applyAlignment="1" applyProtection="1">
      <alignment horizontal="center"/>
      <protection locked="0"/>
    </xf>
    <xf numFmtId="15" fontId="21" fillId="5" borderId="25" xfId="8" applyNumberFormat="1" applyFont="1" applyFill="1" applyBorder="1" applyAlignment="1" applyProtection="1">
      <alignment horizontal="left" vertical="top" wrapText="1"/>
      <protection locked="0"/>
    </xf>
    <xf numFmtId="4" fontId="21" fillId="5" borderId="25" xfId="8" applyNumberFormat="1" applyFont="1" applyFill="1" applyBorder="1" applyAlignment="1" applyProtection="1">
      <alignment horizontal="right"/>
      <protection locked="0"/>
    </xf>
    <xf numFmtId="39" fontId="21" fillId="5" borderId="25" xfId="8" applyNumberFormat="1" applyFont="1" applyFill="1" applyBorder="1" applyAlignment="1" applyProtection="1">
      <alignment horizontal="right"/>
      <protection locked="0"/>
    </xf>
    <xf numFmtId="49" fontId="21" fillId="5" borderId="25" xfId="8" applyNumberFormat="1" applyFont="1" applyFill="1" applyBorder="1" applyAlignment="1" applyProtection="1">
      <alignment horizontal="center" wrapText="1"/>
      <protection locked="0"/>
    </xf>
    <xf numFmtId="4" fontId="21" fillId="5" borderId="25" xfId="2" applyNumberFormat="1" applyFont="1" applyFill="1" applyBorder="1" applyAlignment="1" applyProtection="1">
      <alignment wrapText="1"/>
      <protection locked="0"/>
    </xf>
    <xf numFmtId="4" fontId="21" fillId="5" borderId="25" xfId="2" applyNumberFormat="1" applyFont="1" applyFill="1" applyBorder="1" applyAlignment="1" applyProtection="1">
      <protection locked="0"/>
    </xf>
    <xf numFmtId="49" fontId="21" fillId="5" borderId="25" xfId="8" applyNumberFormat="1" applyFont="1" applyFill="1" applyBorder="1" applyAlignment="1" applyProtection="1">
      <alignment horizontal="center"/>
      <protection locked="0"/>
    </xf>
    <xf numFmtId="0" fontId="34" fillId="0" borderId="25" xfId="6" applyNumberFormat="1" applyFont="1" applyBorder="1" applyAlignment="1">
      <alignment horizontal="center"/>
    </xf>
    <xf numFmtId="165" fontId="34" fillId="0" borderId="25" xfId="6" applyFont="1" applyBorder="1"/>
    <xf numFmtId="15" fontId="21" fillId="5" borderId="25" xfId="8" applyNumberFormat="1" applyFont="1" applyFill="1" applyBorder="1" applyAlignment="1" applyProtection="1">
      <alignment horizontal="left" wrapText="1"/>
      <protection locked="0"/>
    </xf>
    <xf numFmtId="4" fontId="21" fillId="5" borderId="25" xfId="2" applyNumberFormat="1" applyFont="1" applyFill="1" applyBorder="1" applyAlignment="1" applyProtection="1">
      <alignment vertical="top" wrapText="1"/>
      <protection locked="0"/>
    </xf>
    <xf numFmtId="165" fontId="34" fillId="0" borderId="25" xfId="6" applyFont="1" applyFill="1" applyBorder="1"/>
    <xf numFmtId="0" fontId="19" fillId="0" borderId="0" xfId="8" applyFont="1" applyAlignment="1">
      <alignment horizontal="right" vertical="center" wrapText="1"/>
    </xf>
    <xf numFmtId="4" fontId="21" fillId="0" borderId="0" xfId="8" applyNumberFormat="1" applyFont="1"/>
    <xf numFmtId="15" fontId="19" fillId="0" borderId="0" xfId="8" applyNumberFormat="1" applyFont="1" applyAlignment="1">
      <alignment horizontal="center"/>
    </xf>
    <xf numFmtId="0" fontId="19" fillId="0" borderId="0" xfId="8" applyFont="1"/>
    <xf numFmtId="0" fontId="20" fillId="0" borderId="0" xfId="8" applyFont="1" applyAlignment="1">
      <alignment horizontal="center"/>
    </xf>
    <xf numFmtId="0" fontId="43" fillId="0" borderId="0" xfId="0" applyFont="1"/>
    <xf numFmtId="15" fontId="21" fillId="0" borderId="0" xfId="8" applyNumberFormat="1" applyFont="1" applyAlignment="1">
      <alignment horizontal="center"/>
    </xf>
    <xf numFmtId="172" fontId="27" fillId="0" borderId="0" xfId="0" applyNumberFormat="1" applyFont="1" applyAlignment="1">
      <alignment horizontal="center"/>
    </xf>
    <xf numFmtId="0" fontId="22" fillId="0" borderId="0" xfId="8" applyFont="1" applyAlignment="1">
      <alignment horizontal="center"/>
    </xf>
    <xf numFmtId="49" fontId="3" fillId="0" borderId="25" xfId="1" applyNumberFormat="1" applyFont="1" applyBorder="1" applyAlignment="1">
      <alignment horizontal="center"/>
    </xf>
    <xf numFmtId="0" fontId="3" fillId="0" borderId="25" xfId="1" applyFont="1" applyBorder="1" applyAlignment="1">
      <alignment horizontal="center"/>
    </xf>
    <xf numFmtId="169" fontId="2" fillId="5" borderId="35" xfId="1" applyNumberFormat="1" applyFont="1" applyFill="1" applyBorder="1" applyAlignment="1" applyProtection="1">
      <alignment wrapText="1"/>
      <protection locked="0"/>
    </xf>
    <xf numFmtId="4" fontId="2" fillId="5" borderId="25" xfId="1" applyNumberFormat="1" applyFont="1" applyFill="1" applyBorder="1" applyAlignment="1" applyProtection="1">
      <alignment wrapText="1"/>
      <protection locked="0"/>
    </xf>
    <xf numFmtId="39" fontId="2" fillId="5" borderId="36" xfId="1" applyNumberFormat="1" applyFont="1" applyFill="1" applyBorder="1" applyAlignment="1" applyProtection="1">
      <alignment wrapText="1"/>
      <protection locked="0"/>
    </xf>
    <xf numFmtId="0" fontId="2" fillId="5" borderId="35" xfId="2" applyNumberFormat="1" applyFont="1" applyFill="1" applyBorder="1" applyAlignment="1" applyProtection="1">
      <alignment horizontal="center" wrapText="1"/>
      <protection locked="0"/>
    </xf>
    <xf numFmtId="169" fontId="2" fillId="5" borderId="25" xfId="1" applyNumberFormat="1" applyFont="1" applyFill="1" applyBorder="1" applyAlignment="1" applyProtection="1">
      <alignment horizontal="center" vertical="center" wrapText="1"/>
      <protection locked="0"/>
    </xf>
    <xf numFmtId="4" fontId="2" fillId="5" borderId="25" xfId="2" applyNumberFormat="1" applyFont="1" applyFill="1" applyBorder="1" applyAlignment="1" applyProtection="1">
      <alignment wrapText="1"/>
      <protection locked="0"/>
    </xf>
    <xf numFmtId="169" fontId="2" fillId="5" borderId="25" xfId="1" applyNumberFormat="1" applyFont="1" applyFill="1" applyBorder="1" applyAlignment="1" applyProtection="1">
      <alignment horizontal="center" wrapText="1"/>
      <protection locked="0"/>
    </xf>
    <xf numFmtId="39" fontId="2" fillId="5" borderId="3" xfId="1" applyNumberFormat="1" applyFont="1" applyFill="1" applyBorder="1" applyAlignment="1" applyProtection="1">
      <alignment wrapText="1"/>
      <protection locked="0"/>
    </xf>
    <xf numFmtId="0" fontId="2" fillId="5" borderId="26" xfId="2" applyNumberFormat="1" applyFont="1" applyFill="1" applyBorder="1" applyAlignment="1" applyProtection="1">
      <alignment horizontal="center" wrapText="1"/>
      <protection locked="0"/>
    </xf>
    <xf numFmtId="4" fontId="66" fillId="9" borderId="25" xfId="1" applyNumberFormat="1" applyFont="1" applyFill="1" applyBorder="1" applyAlignment="1" applyProtection="1">
      <alignment horizontal="right"/>
    </xf>
    <xf numFmtId="4" fontId="67" fillId="9" borderId="26" xfId="1" applyNumberFormat="1" applyFont="1" applyFill="1" applyBorder="1" applyAlignment="1" applyProtection="1">
      <alignment horizontal="right"/>
    </xf>
    <xf numFmtId="165" fontId="22" fillId="0" borderId="0" xfId="6" applyFont="1"/>
    <xf numFmtId="165" fontId="2" fillId="0" borderId="0" xfId="6" applyFont="1"/>
    <xf numFmtId="165" fontId="2" fillId="0" borderId="0" xfId="6" applyFont="1" applyFill="1" applyBorder="1" applyAlignment="1">
      <alignment horizontal="center"/>
    </xf>
    <xf numFmtId="165" fontId="10" fillId="0" borderId="0" xfId="6" applyFont="1" applyAlignment="1">
      <alignment horizontal="center"/>
    </xf>
    <xf numFmtId="0" fontId="15" fillId="0" borderId="0" xfId="8" applyFont="1" applyBorder="1" applyAlignment="1"/>
    <xf numFmtId="0" fontId="20" fillId="0" borderId="0" xfId="8" applyFont="1" applyBorder="1" applyAlignment="1"/>
    <xf numFmtId="0" fontId="22" fillId="0" borderId="0" xfId="8" applyFont="1" applyBorder="1" applyAlignment="1"/>
    <xf numFmtId="39" fontId="2" fillId="5" borderId="25" xfId="1" applyNumberFormat="1" applyFont="1" applyFill="1" applyBorder="1" applyAlignment="1" applyProtection="1">
      <alignment wrapText="1"/>
      <protection locked="0"/>
    </xf>
    <xf numFmtId="172" fontId="46" fillId="0" borderId="9" xfId="0" applyNumberFormat="1" applyFont="1" applyBorder="1" applyAlignment="1" applyProtection="1">
      <alignment horizontal="center"/>
      <protection locked="0"/>
    </xf>
    <xf numFmtId="0" fontId="2" fillId="2" borderId="25" xfId="0" applyFont="1" applyFill="1" applyBorder="1" applyAlignment="1" applyProtection="1">
      <alignment vertical="center" wrapText="1"/>
      <protection locked="0"/>
    </xf>
    <xf numFmtId="0" fontId="2" fillId="0" borderId="0" xfId="0" applyFont="1" applyAlignment="1">
      <alignment horizontal="center"/>
    </xf>
    <xf numFmtId="0" fontId="3" fillId="2" borderId="0" xfId="8" applyFont="1" applyFill="1" applyBorder="1" applyAlignment="1" applyProtection="1">
      <alignment horizontal="center"/>
      <protection locked="0"/>
    </xf>
    <xf numFmtId="0" fontId="2" fillId="0" borderId="0" xfId="0" applyFont="1" applyBorder="1"/>
    <xf numFmtId="0" fontId="2" fillId="0" borderId="0" xfId="0" applyFont="1" applyFill="1" applyAlignment="1">
      <alignment horizontal="center"/>
    </xf>
    <xf numFmtId="0" fontId="2" fillId="0" borderId="0" xfId="0" applyFont="1" applyBorder="1" applyAlignment="1">
      <alignment horizontal="center"/>
    </xf>
    <xf numFmtId="0" fontId="18" fillId="0" borderId="28" xfId="8" applyFont="1" applyFill="1" applyBorder="1" applyAlignment="1">
      <alignment horizontal="center"/>
    </xf>
    <xf numFmtId="0" fontId="6" fillId="0" borderId="0" xfId="8" applyFont="1" applyBorder="1" applyAlignment="1"/>
    <xf numFmtId="0" fontId="16" fillId="0" borderId="0" xfId="8" applyFont="1" applyAlignment="1"/>
    <xf numFmtId="0" fontId="2" fillId="0" borderId="0" xfId="8" applyFont="1" applyBorder="1" applyAlignment="1">
      <alignment horizontal="center" wrapText="1"/>
    </xf>
    <xf numFmtId="0" fontId="3" fillId="0" borderId="0" xfId="8" applyFont="1" applyFill="1" applyBorder="1" applyAlignment="1"/>
    <xf numFmtId="0" fontId="3" fillId="0" borderId="0" xfId="8" applyFont="1" applyFill="1" applyBorder="1" applyAlignment="1">
      <alignment horizontal="right"/>
    </xf>
    <xf numFmtId="0" fontId="13" fillId="0" borderId="15" xfId="8" applyFont="1" applyFill="1" applyBorder="1" applyAlignment="1">
      <alignment horizontal="center" vertical="center"/>
    </xf>
    <xf numFmtId="0" fontId="65" fillId="7" borderId="2" xfId="8" applyFont="1" applyFill="1" applyBorder="1" applyAlignment="1" applyProtection="1">
      <alignment horizontal="center" vertical="center" wrapText="1"/>
    </xf>
    <xf numFmtId="0" fontId="13" fillId="0" borderId="0" xfId="8" applyFont="1" applyFill="1" applyBorder="1" applyAlignment="1">
      <alignment horizontal="center" vertical="center"/>
    </xf>
    <xf numFmtId="0" fontId="15" fillId="0" borderId="25" xfId="8" applyFont="1" applyBorder="1" applyAlignment="1" applyProtection="1">
      <alignment horizontal="center" wrapText="1"/>
      <protection locked="0"/>
    </xf>
    <xf numFmtId="14" fontId="15" fillId="0" borderId="25" xfId="8" applyNumberFormat="1" applyFont="1" applyBorder="1" applyAlignment="1" applyProtection="1">
      <alignment wrapText="1"/>
      <protection locked="0"/>
    </xf>
    <xf numFmtId="165" fontId="73" fillId="0" borderId="25" xfId="16" applyFont="1" applyBorder="1" applyAlignment="1" applyProtection="1">
      <alignment wrapText="1"/>
      <protection locked="0"/>
    </xf>
    <xf numFmtId="0" fontId="65" fillId="7" borderId="30" xfId="8" applyFont="1" applyFill="1" applyBorder="1" applyAlignment="1" applyProtection="1">
      <alignment wrapText="1"/>
      <protection locked="0"/>
    </xf>
    <xf numFmtId="0" fontId="65" fillId="7" borderId="31" xfId="8" applyFont="1" applyFill="1" applyBorder="1" applyAlignment="1" applyProtection="1">
      <alignment horizontal="center"/>
      <protection locked="0"/>
    </xf>
    <xf numFmtId="4" fontId="65" fillId="7" borderId="25" xfId="8" applyNumberFormat="1" applyFont="1" applyFill="1" applyBorder="1" applyAlignment="1" applyProtection="1">
      <alignment horizontal="right"/>
      <protection locked="0"/>
    </xf>
    <xf numFmtId="4" fontId="65" fillId="7" borderId="31" xfId="8" applyNumberFormat="1" applyFont="1" applyFill="1" applyBorder="1" applyAlignment="1" applyProtection="1">
      <alignment horizontal="right"/>
      <protection locked="0"/>
    </xf>
    <xf numFmtId="4" fontId="65" fillId="7" borderId="30" xfId="8" applyNumberFormat="1" applyFont="1" applyFill="1" applyBorder="1" applyAlignment="1" applyProtection="1">
      <alignment horizontal="right"/>
      <protection locked="0"/>
    </xf>
    <xf numFmtId="39" fontId="68" fillId="7" borderId="31" xfId="8" applyNumberFormat="1" applyFont="1" applyFill="1" applyBorder="1" applyProtection="1">
      <protection locked="0"/>
    </xf>
    <xf numFmtId="39" fontId="68" fillId="7" borderId="26" xfId="8" applyNumberFormat="1" applyFont="1" applyFill="1" applyBorder="1" applyAlignment="1" applyProtection="1">
      <alignment horizontal="center"/>
      <protection locked="0"/>
    </xf>
    <xf numFmtId="39" fontId="68" fillId="7" borderId="26" xfId="8" applyNumberFormat="1" applyFont="1" applyFill="1" applyBorder="1" applyAlignment="1" applyProtection="1">
      <alignment horizontal="center" wrapText="1"/>
      <protection locked="0"/>
    </xf>
    <xf numFmtId="0" fontId="3" fillId="0" borderId="0" xfId="8" applyFont="1" applyBorder="1" applyAlignment="1" applyProtection="1">
      <alignment horizontal="right" wrapText="1"/>
    </xf>
    <xf numFmtId="0" fontId="2" fillId="0" borderId="3" xfId="8" applyFont="1" applyBorder="1"/>
    <xf numFmtId="0" fontId="2" fillId="0" borderId="9" xfId="8" applyFont="1" applyBorder="1" applyAlignment="1">
      <alignment wrapText="1"/>
    </xf>
    <xf numFmtId="49" fontId="30" fillId="2" borderId="25" xfId="6" applyNumberFormat="1" applyFont="1" applyFill="1" applyBorder="1" applyAlignment="1">
      <alignment horizontal="center"/>
    </xf>
    <xf numFmtId="0" fontId="0" fillId="0" borderId="0" xfId="0" applyFont="1"/>
    <xf numFmtId="0" fontId="86" fillId="0" borderId="25" xfId="0" applyFont="1" applyBorder="1"/>
    <xf numFmtId="0" fontId="0" fillId="0" borderId="25" xfId="0" applyFont="1" applyBorder="1"/>
    <xf numFmtId="0" fontId="0" fillId="0" borderId="0" xfId="0" applyFill="1" applyBorder="1"/>
    <xf numFmtId="173" fontId="21" fillId="0" borderId="25" xfId="0" applyNumberFormat="1" applyFont="1" applyBorder="1" applyAlignment="1">
      <alignment horizontal="center"/>
    </xf>
    <xf numFmtId="165" fontId="21" fillId="2" borderId="25" xfId="6" applyFont="1" applyFill="1" applyBorder="1" applyAlignment="1">
      <alignment vertical="center"/>
    </xf>
    <xf numFmtId="165" fontId="21" fillId="2" borderId="25" xfId="6" applyFont="1" applyFill="1" applyBorder="1"/>
    <xf numFmtId="0" fontId="19" fillId="2" borderId="0" xfId="0" applyFont="1" applyFill="1" applyBorder="1" applyAlignment="1">
      <alignment horizontal="right"/>
    </xf>
    <xf numFmtId="14" fontId="15" fillId="0" borderId="30" xfId="0" applyNumberFormat="1" applyFont="1" applyBorder="1" applyAlignment="1" applyProtection="1">
      <alignment horizontal="center" vertical="center" wrapText="1"/>
      <protection locked="0"/>
    </xf>
    <xf numFmtId="0" fontId="15" fillId="2" borderId="31" xfId="0" applyFont="1" applyFill="1" applyBorder="1" applyAlignment="1" applyProtection="1">
      <alignment horizontal="center" vertical="center"/>
      <protection locked="0"/>
    </xf>
    <xf numFmtId="0" fontId="15" fillId="2" borderId="31" xfId="0" applyFont="1" applyFill="1" applyBorder="1" applyAlignment="1" applyProtection="1">
      <alignment vertical="center" wrapText="1"/>
      <protection locked="0"/>
    </xf>
    <xf numFmtId="165" fontId="15" fillId="2" borderId="31" xfId="6" applyFont="1" applyFill="1" applyBorder="1" applyAlignment="1" applyProtection="1">
      <alignment horizontal="center" vertical="center" wrapText="1"/>
      <protection locked="0"/>
    </xf>
    <xf numFmtId="165" fontId="15" fillId="2" borderId="26" xfId="6" applyFont="1" applyFill="1" applyBorder="1" applyAlignment="1" applyProtection="1">
      <alignment horizontal="center" vertical="center" wrapText="1"/>
      <protection locked="0"/>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left" vertical="center" wrapText="1"/>
      <protection locked="0"/>
    </xf>
    <xf numFmtId="49" fontId="15" fillId="0" borderId="26" xfId="0" applyNumberFormat="1" applyFont="1" applyBorder="1" applyAlignment="1" applyProtection="1">
      <alignment horizontal="center" vertical="center" wrapText="1"/>
      <protection locked="0"/>
    </xf>
    <xf numFmtId="165" fontId="2" fillId="0" borderId="0" xfId="20" applyNumberFormat="1" applyFont="1"/>
    <xf numFmtId="49" fontId="22" fillId="2" borderId="25" xfId="8" applyNumberFormat="1" applyFont="1" applyFill="1" applyBorder="1" applyAlignment="1" applyProtection="1">
      <alignment horizontal="center" wrapText="1"/>
      <protection locked="0"/>
    </xf>
    <xf numFmtId="0" fontId="14" fillId="2" borderId="0" xfId="1" applyFont="1" applyFill="1" applyBorder="1"/>
    <xf numFmtId="0" fontId="14" fillId="2" borderId="0" xfId="1" applyFont="1" applyFill="1" applyBorder="1" applyAlignment="1">
      <alignment wrapText="1"/>
    </xf>
    <xf numFmtId="0" fontId="76" fillId="2" borderId="0" xfId="0" applyFont="1" applyFill="1" applyBorder="1" applyAlignment="1"/>
    <xf numFmtId="0" fontId="14" fillId="2" borderId="25" xfId="8" applyFont="1" applyFill="1" applyBorder="1" applyAlignment="1">
      <alignment horizontal="center" wrapText="1"/>
    </xf>
    <xf numFmtId="49" fontId="14" fillId="2" borderId="25" xfId="19" applyNumberFormat="1" applyFont="1" applyFill="1" applyBorder="1" applyAlignment="1">
      <alignment horizontal="center" wrapText="1"/>
    </xf>
    <xf numFmtId="49" fontId="89" fillId="2" borderId="25" xfId="10" applyNumberFormat="1" applyFont="1" applyFill="1" applyBorder="1" applyAlignment="1">
      <alignment horizontal="right"/>
    </xf>
    <xf numFmtId="49" fontId="76" fillId="2" borderId="25" xfId="15" applyNumberFormat="1" applyFont="1" applyFill="1" applyBorder="1" applyAlignment="1">
      <alignment horizontal="center" vertical="center"/>
    </xf>
    <xf numFmtId="49" fontId="76" fillId="2" borderId="25" xfId="15" applyNumberFormat="1" applyFont="1" applyFill="1" applyBorder="1" applyAlignment="1">
      <alignment wrapText="1"/>
    </xf>
    <xf numFmtId="4" fontId="76" fillId="2" borderId="25" xfId="9" applyNumberFormat="1" applyFont="1" applyFill="1" applyBorder="1" applyAlignment="1">
      <alignment wrapText="1"/>
    </xf>
    <xf numFmtId="49" fontId="13" fillId="2" borderId="25" xfId="8" applyNumberFormat="1" applyFont="1" applyFill="1" applyBorder="1" applyAlignment="1">
      <alignment horizontal="center" wrapText="1"/>
    </xf>
    <xf numFmtId="0" fontId="83" fillId="0" borderId="0" xfId="0" applyFont="1"/>
    <xf numFmtId="4" fontId="76" fillId="2" borderId="25" xfId="9" applyNumberFormat="1" applyFont="1" applyFill="1" applyBorder="1" applyAlignment="1">
      <alignment horizontal="center" wrapText="1"/>
    </xf>
    <xf numFmtId="172" fontId="27" fillId="0" borderId="9" xfId="0" applyNumberFormat="1" applyFont="1" applyBorder="1" applyAlignment="1" applyProtection="1">
      <alignment horizontal="center"/>
      <protection locked="0"/>
    </xf>
    <xf numFmtId="0" fontId="21" fillId="0" borderId="0" xfId="8" applyFont="1" applyBorder="1"/>
    <xf numFmtId="0" fontId="43" fillId="2" borderId="0" xfId="0" applyFont="1" applyFill="1" applyBorder="1" applyAlignment="1">
      <alignment horizontal="right" vertical="center"/>
    </xf>
    <xf numFmtId="0" fontId="43" fillId="2" borderId="32" xfId="0" applyFont="1" applyFill="1" applyBorder="1" applyAlignment="1">
      <alignment horizontal="right" vertical="center"/>
    </xf>
    <xf numFmtId="0" fontId="19" fillId="0" borderId="26" xfId="8" applyFont="1" applyBorder="1"/>
    <xf numFmtId="49" fontId="2" fillId="0" borderId="25" xfId="19" applyNumberFormat="1" applyFont="1" applyFill="1" applyBorder="1" applyAlignment="1">
      <alignment horizontal="center" vertical="center" wrapText="1"/>
    </xf>
    <xf numFmtId="49" fontId="2" fillId="2" borderId="25" xfId="19" applyNumberFormat="1" applyFont="1" applyFill="1" applyBorder="1" applyAlignment="1">
      <alignment horizontal="center" vertical="center" wrapText="1"/>
    </xf>
    <xf numFmtId="0" fontId="84" fillId="2" borderId="25" xfId="0" applyFont="1" applyFill="1" applyBorder="1" applyAlignment="1">
      <alignment horizontal="center" vertical="center"/>
    </xf>
    <xf numFmtId="43" fontId="91" fillId="0" borderId="0" xfId="0" applyNumberFormat="1" applyFont="1"/>
    <xf numFmtId="43" fontId="0" fillId="0" borderId="0" xfId="0" applyNumberFormat="1"/>
    <xf numFmtId="0" fontId="87" fillId="0" borderId="0" xfId="0" applyFont="1" applyFill="1" applyBorder="1" applyAlignment="1">
      <alignment horizontal="center"/>
    </xf>
    <xf numFmtId="14" fontId="87" fillId="0" borderId="0" xfId="0" applyNumberFormat="1" applyFont="1" applyFill="1" applyBorder="1" applyAlignment="1">
      <alignment horizontal="center"/>
    </xf>
    <xf numFmtId="49" fontId="87" fillId="0" borderId="0" xfId="0" applyNumberFormat="1" applyFont="1" applyFill="1" applyBorder="1" applyAlignment="1">
      <alignment horizontal="center"/>
    </xf>
    <xf numFmtId="0" fontId="87" fillId="0" borderId="0" xfId="0" applyFont="1" applyFill="1" applyBorder="1"/>
    <xf numFmtId="165" fontId="87" fillId="0" borderId="0" xfId="6" applyFont="1" applyFill="1" applyBorder="1" applyAlignment="1">
      <alignment horizontal="center" vertical="center"/>
    </xf>
    <xf numFmtId="165" fontId="87" fillId="0" borderId="0" xfId="6" applyFont="1" applyFill="1" applyBorder="1"/>
    <xf numFmtId="0" fontId="92" fillId="0" borderId="0" xfId="0" applyFont="1" applyFill="1" applyBorder="1"/>
    <xf numFmtId="166" fontId="0" fillId="0" borderId="0" xfId="0" applyNumberFormat="1" applyFill="1" applyBorder="1"/>
    <xf numFmtId="0" fontId="0" fillId="0" borderId="0" xfId="0" applyAlignment="1">
      <alignment horizontal="center" vertical="center"/>
    </xf>
    <xf numFmtId="0" fontId="0" fillId="0" borderId="0" xfId="0" applyFill="1" applyAlignment="1">
      <alignment horizontal="center" vertical="center"/>
    </xf>
    <xf numFmtId="0" fontId="91" fillId="0" borderId="0" xfId="0" applyFont="1" applyAlignment="1">
      <alignment horizontal="center" vertical="center"/>
    </xf>
    <xf numFmtId="0" fontId="0" fillId="0" borderId="0" xfId="0" applyBorder="1" applyAlignment="1">
      <alignment horizontal="center" vertical="center"/>
    </xf>
    <xf numFmtId="166" fontId="94" fillId="0" borderId="0" xfId="0" applyNumberFormat="1" applyFont="1" applyBorder="1" applyAlignment="1">
      <alignment horizontal="center" vertical="center"/>
    </xf>
    <xf numFmtId="0" fontId="93" fillId="0" borderId="0" xfId="0" applyFont="1"/>
    <xf numFmtId="0" fontId="27" fillId="2" borderId="0" xfId="0" applyFont="1" applyFill="1"/>
    <xf numFmtId="175" fontId="27" fillId="2" borderId="0" xfId="0" applyNumberFormat="1" applyFont="1" applyFill="1"/>
    <xf numFmtId="0" fontId="27" fillId="2" borderId="0" xfId="0" applyFont="1" applyFill="1" applyAlignment="1">
      <alignment horizontal="left"/>
    </xf>
    <xf numFmtId="0" fontId="27" fillId="2" borderId="0" xfId="0" applyFont="1" applyFill="1" applyAlignment="1">
      <alignment wrapText="1"/>
    </xf>
    <xf numFmtId="0" fontId="27" fillId="2" borderId="0" xfId="0" applyFont="1" applyFill="1" applyAlignment="1">
      <alignment horizontal="center"/>
    </xf>
    <xf numFmtId="175" fontId="27" fillId="2" borderId="0" xfId="0" applyNumberFormat="1" applyFont="1" applyFill="1" applyAlignment="1">
      <alignment horizontal="center"/>
    </xf>
    <xf numFmtId="175" fontId="11" fillId="2" borderId="0" xfId="0" applyNumberFormat="1" applyFont="1" applyFill="1" applyAlignment="1">
      <alignment horizontal="center"/>
    </xf>
    <xf numFmtId="0" fontId="43" fillId="2" borderId="0" xfId="0" applyFont="1" applyFill="1" applyAlignment="1">
      <alignment horizontal="right"/>
    </xf>
    <xf numFmtId="173" fontId="27" fillId="0" borderId="25" xfId="0" applyNumberFormat="1" applyFont="1" applyBorder="1"/>
    <xf numFmtId="49" fontId="21" fillId="0" borderId="25" xfId="6" applyNumberFormat="1" applyFont="1" applyBorder="1" applyProtection="1"/>
    <xf numFmtId="175" fontId="43" fillId="2" borderId="0" xfId="0" applyNumberFormat="1" applyFont="1" applyFill="1" applyAlignment="1">
      <alignment horizontal="right"/>
    </xf>
    <xf numFmtId="0" fontId="43" fillId="0" borderId="0" xfId="0" applyFont="1" applyAlignment="1">
      <alignment horizontal="right"/>
    </xf>
    <xf numFmtId="0" fontId="27" fillId="0" borderId="0" xfId="0" applyFont="1" applyAlignment="1">
      <alignment horizontal="center"/>
    </xf>
    <xf numFmtId="0" fontId="29" fillId="2" borderId="0" xfId="0" applyFont="1" applyFill="1" applyAlignment="1">
      <alignment horizontal="right"/>
    </xf>
    <xf numFmtId="175" fontId="29" fillId="2" borderId="0" xfId="8" applyNumberFormat="1" applyFont="1" applyFill="1"/>
    <xf numFmtId="0" fontId="30" fillId="2" borderId="0" xfId="0" applyFont="1" applyFill="1" applyAlignment="1">
      <alignment wrapText="1"/>
    </xf>
    <xf numFmtId="0" fontId="30" fillId="2" borderId="0" xfId="0" applyFont="1" applyFill="1"/>
    <xf numFmtId="175" fontId="30" fillId="2" borderId="0" xfId="8" applyNumberFormat="1" applyFont="1" applyFill="1"/>
    <xf numFmtId="49" fontId="29" fillId="2" borderId="0" xfId="8" quotePrefix="1" applyNumberFormat="1" applyFont="1" applyFill="1" applyAlignment="1">
      <alignment horizontal="center"/>
    </xf>
    <xf numFmtId="0" fontId="27" fillId="0" borderId="25" xfId="0" applyFont="1" applyBorder="1" applyAlignment="1">
      <alignment horizontal="center"/>
    </xf>
    <xf numFmtId="0" fontId="34" fillId="0" borderId="25" xfId="0" applyFont="1" applyBorder="1" applyAlignment="1">
      <alignment horizontal="center"/>
    </xf>
    <xf numFmtId="14" fontId="34" fillId="0" borderId="25" xfId="0" applyNumberFormat="1" applyFont="1" applyBorder="1" applyAlignment="1">
      <alignment horizontal="center" wrapText="1"/>
    </xf>
    <xf numFmtId="0" fontId="34" fillId="0" borderId="25" xfId="0" applyFont="1" applyBorder="1" applyAlignment="1">
      <alignment wrapText="1"/>
    </xf>
    <xf numFmtId="0" fontId="30" fillId="2" borderId="25" xfId="0" applyFont="1" applyFill="1" applyBorder="1" applyProtection="1">
      <protection locked="0"/>
    </xf>
    <xf numFmtId="0" fontId="10" fillId="0" borderId="25" xfId="0" applyFont="1" applyBorder="1" applyAlignment="1" applyProtection="1">
      <alignment horizontal="center"/>
      <protection locked="0"/>
    </xf>
    <xf numFmtId="0" fontId="10" fillId="0" borderId="30" xfId="0" applyFont="1" applyBorder="1" applyAlignment="1" applyProtection="1">
      <alignment horizontal="center"/>
      <protection locked="0"/>
    </xf>
    <xf numFmtId="14" fontId="34" fillId="0" borderId="25" xfId="0" applyNumberFormat="1" applyFont="1" applyBorder="1" applyAlignment="1">
      <alignment horizontal="center"/>
    </xf>
    <xf numFmtId="0" fontId="34" fillId="0" borderId="25" xfId="0" applyFont="1" applyBorder="1" applyAlignment="1">
      <alignment horizontal="center" wrapText="1"/>
    </xf>
    <xf numFmtId="0" fontId="72" fillId="0" borderId="25" xfId="0" applyFont="1" applyBorder="1" applyAlignment="1" applyProtection="1">
      <alignment horizontal="left"/>
      <protection locked="0"/>
    </xf>
    <xf numFmtId="0" fontId="30" fillId="0" borderId="25" xfId="0" applyFont="1" applyBorder="1" applyProtection="1">
      <protection locked="0"/>
    </xf>
    <xf numFmtId="165" fontId="34" fillId="0" borderId="25" xfId="6" applyFont="1" applyBorder="1" applyAlignment="1">
      <alignment horizontal="right"/>
    </xf>
    <xf numFmtId="165" fontId="34" fillId="0" borderId="25" xfId="6" applyFont="1" applyFill="1" applyBorder="1" applyAlignment="1">
      <alignment horizontal="right"/>
    </xf>
    <xf numFmtId="165" fontId="34" fillId="0" borderId="25" xfId="6" applyFont="1" applyBorder="1" applyAlignment="1">
      <alignment horizontal="center"/>
    </xf>
    <xf numFmtId="0" fontId="34" fillId="0" borderId="25" xfId="0" applyFont="1" applyBorder="1" applyAlignment="1">
      <alignment horizontal="left"/>
    </xf>
    <xf numFmtId="0" fontId="34" fillId="0" borderId="25" xfId="0" applyFont="1" applyBorder="1" applyAlignment="1">
      <alignment horizontal="left" wrapText="1"/>
    </xf>
    <xf numFmtId="165" fontId="34" fillId="0" borderId="25" xfId="13" applyFont="1" applyBorder="1"/>
    <xf numFmtId="0" fontId="73" fillId="2" borderId="25" xfId="0" applyFont="1" applyFill="1" applyBorder="1" applyAlignment="1" applyProtection="1">
      <alignment horizontal="center"/>
      <protection locked="0"/>
    </xf>
    <xf numFmtId="4" fontId="15" fillId="2" borderId="25" xfId="0" applyNumberFormat="1" applyFont="1" applyFill="1" applyBorder="1" applyProtection="1">
      <protection locked="0"/>
    </xf>
    <xf numFmtId="4" fontId="15" fillId="2" borderId="30" xfId="0" applyNumberFormat="1" applyFont="1" applyFill="1" applyBorder="1" applyProtection="1">
      <protection locked="0"/>
    </xf>
    <xf numFmtId="165" fontId="34" fillId="0" borderId="25" xfId="13" applyFont="1" applyFill="1" applyBorder="1"/>
    <xf numFmtId="14" fontId="34" fillId="0" borderId="25" xfId="0" applyNumberFormat="1" applyFont="1" applyBorder="1" applyAlignment="1">
      <alignment horizontal="left" wrapText="1"/>
    </xf>
    <xf numFmtId="14" fontId="34" fillId="0" borderId="25" xfId="0" applyNumberFormat="1" applyFont="1" applyBorder="1" applyAlignment="1">
      <alignment horizontal="left"/>
    </xf>
    <xf numFmtId="0" fontId="96" fillId="0" borderId="25" xfId="0" applyFont="1" applyBorder="1" applyAlignment="1">
      <alignment wrapText="1"/>
    </xf>
    <xf numFmtId="49" fontId="34" fillId="0" borderId="25" xfId="0" applyNumberFormat="1" applyFont="1" applyBorder="1" applyAlignment="1">
      <alignment horizontal="center"/>
    </xf>
    <xf numFmtId="14" fontId="97" fillId="0" borderId="25" xfId="0" applyNumberFormat="1" applyFont="1" applyBorder="1" applyAlignment="1">
      <alignment horizontal="center"/>
    </xf>
    <xf numFmtId="165" fontId="34" fillId="0" borderId="25" xfId="6" applyFont="1" applyBorder="1" applyAlignment="1">
      <alignment wrapText="1"/>
    </xf>
    <xf numFmtId="0" fontId="34" fillId="0" borderId="25" xfId="0" applyFont="1" applyBorder="1" applyAlignment="1">
      <alignment horizontal="left" vertical="top" wrapText="1"/>
    </xf>
    <xf numFmtId="165" fontId="34" fillId="0" borderId="30" xfId="6" applyFont="1" applyBorder="1"/>
    <xf numFmtId="165" fontId="34" fillId="0" borderId="26" xfId="6" applyFont="1" applyBorder="1"/>
    <xf numFmtId="165" fontId="34" fillId="0" borderId="25" xfId="6" applyFont="1" applyBorder="1" applyAlignment="1"/>
    <xf numFmtId="0" fontId="97" fillId="0" borderId="25" xfId="0" applyFont="1" applyBorder="1" applyAlignment="1">
      <alignment wrapText="1"/>
    </xf>
    <xf numFmtId="0" fontId="97" fillId="0" borderId="25" xfId="0" applyFont="1" applyBorder="1"/>
    <xf numFmtId="0" fontId="10" fillId="0" borderId="25" xfId="0" applyFont="1" applyBorder="1"/>
    <xf numFmtId="0" fontId="19" fillId="0" borderId="0" xfId="0" applyFont="1"/>
    <xf numFmtId="0" fontId="3" fillId="0" borderId="0" xfId="8" applyFont="1" applyAlignment="1">
      <alignment horizontal="right" wrapText="1"/>
    </xf>
    <xf numFmtId="175" fontId="15" fillId="0" borderId="0" xfId="0" applyNumberFormat="1" applyFont="1" applyProtection="1">
      <protection locked="0"/>
    </xf>
    <xf numFmtId="0" fontId="21"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175" fontId="43" fillId="0" borderId="0" xfId="0" applyNumberFormat="1" applyFont="1"/>
    <xf numFmtId="0" fontId="12" fillId="0" borderId="0" xfId="0" applyFont="1" applyAlignment="1">
      <alignment horizontal="center"/>
    </xf>
    <xf numFmtId="0" fontId="12" fillId="0" borderId="0" xfId="0" applyFont="1"/>
    <xf numFmtId="175" fontId="27" fillId="0" borderId="0" xfId="0" applyNumberFormat="1" applyFont="1" applyProtection="1">
      <protection locked="0"/>
    </xf>
    <xf numFmtId="172" fontId="21" fillId="0" borderId="0" xfId="8" applyNumberFormat="1" applyFont="1" applyProtection="1">
      <protection locked="0"/>
    </xf>
    <xf numFmtId="172" fontId="15" fillId="0" borderId="0" xfId="8" applyNumberFormat="1" applyFont="1" applyAlignment="1" applyProtection="1">
      <alignment horizontal="center"/>
      <protection locked="0"/>
    </xf>
    <xf numFmtId="172" fontId="15" fillId="0" borderId="0" xfId="8" applyNumberFormat="1" applyFont="1" applyProtection="1">
      <protection locked="0"/>
    </xf>
    <xf numFmtId="4" fontId="2" fillId="2" borderId="0" xfId="1" applyNumberFormat="1" applyFont="1" applyFill="1" applyAlignment="1">
      <alignment wrapText="1"/>
    </xf>
    <xf numFmtId="0" fontId="25" fillId="2" borderId="0" xfId="1" applyFont="1" applyFill="1" applyAlignment="1">
      <alignment horizontal="center"/>
    </xf>
    <xf numFmtId="0" fontId="11" fillId="2" borderId="0" xfId="1" applyFont="1" applyFill="1" applyAlignment="1">
      <alignment horizontal="right"/>
    </xf>
    <xf numFmtId="173" fontId="10" fillId="0" borderId="25" xfId="0" applyNumberFormat="1" applyFont="1" applyBorder="1" applyAlignment="1">
      <alignment horizontal="center" vertical="center"/>
    </xf>
    <xf numFmtId="0" fontId="22" fillId="2" borderId="0" xfId="1" applyFont="1" applyFill="1" applyAlignment="1">
      <alignment horizontal="center" wrapText="1"/>
    </xf>
    <xf numFmtId="173" fontId="10" fillId="0" borderId="0" xfId="0" applyNumberFormat="1" applyFont="1" applyAlignment="1">
      <alignment horizontal="left"/>
    </xf>
    <xf numFmtId="49" fontId="10" fillId="2" borderId="25" xfId="6" applyNumberFormat="1" applyFont="1" applyFill="1" applyBorder="1" applyAlignment="1" applyProtection="1">
      <alignment horizontal="left" vertical="center"/>
    </xf>
    <xf numFmtId="0" fontId="11" fillId="2" borderId="0" xfId="1" applyFont="1" applyFill="1" applyAlignment="1">
      <alignment wrapText="1"/>
    </xf>
    <xf numFmtId="0" fontId="20" fillId="2" borderId="0" xfId="1" applyFont="1" applyFill="1" applyAlignment="1">
      <alignment wrapText="1"/>
    </xf>
    <xf numFmtId="1" fontId="64" fillId="2" borderId="0" xfId="18" applyNumberFormat="1" applyFont="1" applyFill="1" applyAlignment="1">
      <alignment horizontal="right" wrapText="1"/>
    </xf>
    <xf numFmtId="0" fontId="10" fillId="2" borderId="0" xfId="1" applyFont="1" applyFill="1" applyAlignment="1">
      <alignment wrapText="1"/>
    </xf>
    <xf numFmtId="0" fontId="8" fillId="2" borderId="0" xfId="1" applyFont="1" applyFill="1"/>
    <xf numFmtId="0" fontId="22" fillId="2" borderId="0" xfId="1" applyFont="1" applyFill="1" applyAlignment="1">
      <alignment wrapText="1"/>
    </xf>
    <xf numFmtId="0" fontId="22" fillId="2" borderId="25" xfId="8" applyFont="1" applyFill="1" applyBorder="1" applyAlignment="1">
      <alignment horizontal="center" wrapText="1"/>
    </xf>
    <xf numFmtId="4" fontId="46" fillId="2" borderId="25" xfId="9" applyNumberFormat="1" applyFont="1" applyFill="1" applyBorder="1" applyAlignment="1" applyProtection="1">
      <alignment horizontal="center" wrapText="1"/>
      <protection locked="0"/>
    </xf>
    <xf numFmtId="0" fontId="10" fillId="2" borderId="0" xfId="1" applyFont="1" applyFill="1" applyAlignment="1">
      <alignment horizontal="center"/>
    </xf>
    <xf numFmtId="4" fontId="11" fillId="2" borderId="0" xfId="1" applyNumberFormat="1" applyFont="1" applyFill="1"/>
    <xf numFmtId="0" fontId="3" fillId="0" borderId="0" xfId="15" applyFont="1" applyAlignment="1">
      <alignment horizontal="right"/>
    </xf>
    <xf numFmtId="0" fontId="22" fillId="2" borderId="0" xfId="1" applyFont="1" applyFill="1"/>
    <xf numFmtId="0" fontId="11" fillId="2" borderId="0" xfId="0" applyFont="1" applyFill="1"/>
    <xf numFmtId="49" fontId="22" fillId="2" borderId="25" xfId="0" applyNumberFormat="1" applyFont="1" applyFill="1" applyBorder="1" applyAlignment="1" applyProtection="1">
      <alignment horizontal="center"/>
      <protection locked="0"/>
    </xf>
    <xf numFmtId="49" fontId="14" fillId="0" borderId="25" xfId="8" applyNumberFormat="1" applyFont="1" applyBorder="1" applyAlignment="1">
      <alignment horizontal="center" vertical="top" wrapText="1"/>
    </xf>
    <xf numFmtId="49" fontId="14" fillId="0" borderId="25" xfId="15" applyNumberFormat="1" applyFont="1" applyBorder="1" applyAlignment="1">
      <alignment horizontal="center" vertical="top" wrapText="1"/>
    </xf>
    <xf numFmtId="49" fontId="11" fillId="2" borderId="0" xfId="1" applyNumberFormat="1" applyFont="1" applyFill="1" applyAlignment="1">
      <alignment horizontal="right"/>
    </xf>
    <xf numFmtId="0" fontId="0" fillId="0" borderId="0" xfId="0" applyAlignment="1">
      <alignment horizontal="center"/>
    </xf>
    <xf numFmtId="0" fontId="78" fillId="0" borderId="0" xfId="0" applyFont="1"/>
    <xf numFmtId="165" fontId="0" fillId="0" borderId="0" xfId="0" applyNumberFormat="1"/>
    <xf numFmtId="0" fontId="81" fillId="0" borderId="0" xfId="1" applyFont="1"/>
    <xf numFmtId="14" fontId="0" fillId="0" borderId="0" xfId="0" applyNumberFormat="1" applyFont="1" applyAlignment="1">
      <alignment horizontal="center"/>
    </xf>
    <xf numFmtId="0" fontId="103" fillId="10" borderId="30" xfId="0" applyFont="1" applyFill="1" applyBorder="1" applyAlignment="1">
      <alignment horizontal="center"/>
    </xf>
    <xf numFmtId="0" fontId="104" fillId="10" borderId="31" xfId="0" applyFont="1" applyFill="1" applyBorder="1" applyAlignment="1">
      <alignment horizontal="center"/>
    </xf>
    <xf numFmtId="0" fontId="103" fillId="10" borderId="31" xfId="0" applyFont="1" applyFill="1" applyBorder="1" applyAlignment="1">
      <alignment horizontal="center"/>
    </xf>
    <xf numFmtId="0" fontId="82" fillId="0" borderId="25" xfId="0" applyFont="1" applyBorder="1"/>
    <xf numFmtId="49" fontId="80" fillId="0" borderId="25" xfId="0" applyNumberFormat="1" applyFont="1" applyBorder="1"/>
    <xf numFmtId="0" fontId="80" fillId="0" borderId="25" xfId="0" applyFont="1" applyBorder="1" applyAlignment="1">
      <alignment horizontal="center"/>
    </xf>
    <xf numFmtId="0" fontId="80" fillId="0" borderId="25" xfId="0" applyFont="1" applyBorder="1"/>
    <xf numFmtId="0" fontId="105" fillId="0" borderId="25" xfId="0" applyFont="1" applyBorder="1"/>
    <xf numFmtId="0" fontId="0" fillId="0" borderId="26" xfId="0" applyFont="1" applyBorder="1"/>
    <xf numFmtId="0" fontId="86" fillId="0" borderId="0" xfId="0" applyFont="1" applyBorder="1"/>
    <xf numFmtId="0" fontId="80" fillId="0" borderId="0" xfId="0" applyFont="1" applyBorder="1"/>
    <xf numFmtId="0" fontId="80" fillId="0" borderId="0" xfId="0" applyFont="1" applyBorder="1" applyAlignment="1">
      <alignment horizontal="center"/>
    </xf>
    <xf numFmtId="0" fontId="103" fillId="2" borderId="25" xfId="0" applyFont="1" applyFill="1" applyBorder="1" applyAlignment="1">
      <alignment horizontal="center"/>
    </xf>
    <xf numFmtId="0" fontId="104" fillId="2" borderId="25" xfId="0" applyFont="1" applyFill="1" applyBorder="1" applyAlignment="1">
      <alignment horizontal="center"/>
    </xf>
    <xf numFmtId="0" fontId="100" fillId="0" borderId="14" xfId="0" applyFont="1" applyFill="1" applyBorder="1"/>
    <xf numFmtId="0" fontId="0" fillId="11" borderId="0" xfId="0" applyFill="1"/>
    <xf numFmtId="0" fontId="31" fillId="0" borderId="0" xfId="0" applyFont="1"/>
    <xf numFmtId="0" fontId="105" fillId="0" borderId="14" xfId="0" applyFont="1" applyFill="1" applyBorder="1"/>
    <xf numFmtId="165" fontId="15" fillId="2" borderId="29" xfId="6" applyFont="1" applyFill="1" applyBorder="1" applyAlignment="1" applyProtection="1">
      <alignment vertical="center"/>
      <protection locked="0"/>
    </xf>
    <xf numFmtId="0" fontId="66" fillId="7" borderId="25" xfId="1" applyFont="1" applyFill="1" applyBorder="1" applyAlignment="1">
      <alignment horizontal="center" vertical="center"/>
    </xf>
    <xf numFmtId="0" fontId="2" fillId="0" borderId="28" xfId="1" applyFont="1" applyBorder="1" applyAlignment="1">
      <alignment horizontal="center"/>
    </xf>
    <xf numFmtId="0" fontId="2" fillId="0" borderId="0" xfId="1" applyFont="1" applyBorder="1" applyAlignment="1">
      <alignment horizontal="center"/>
    </xf>
    <xf numFmtId="0" fontId="66" fillId="7" borderId="25" xfId="1" applyFont="1" applyFill="1" applyBorder="1" applyAlignment="1">
      <alignment horizontal="center" vertical="center" wrapText="1"/>
    </xf>
    <xf numFmtId="0" fontId="20" fillId="0" borderId="0" xfId="1" applyFont="1" applyBorder="1" applyAlignment="1">
      <alignment horizontal="center"/>
    </xf>
    <xf numFmtId="0" fontId="2" fillId="0" borderId="0" xfId="1" applyFont="1" applyFill="1" applyBorder="1"/>
    <xf numFmtId="0" fontId="20" fillId="0" borderId="0" xfId="8" applyFont="1" applyBorder="1" applyAlignment="1">
      <alignment horizontal="center"/>
    </xf>
    <xf numFmtId="4" fontId="66" fillId="9" borderId="30" xfId="1" applyNumberFormat="1" applyFont="1" applyFill="1" applyBorder="1" applyAlignment="1" applyProtection="1">
      <alignment horizontal="center"/>
    </xf>
    <xf numFmtId="4" fontId="66" fillId="9" borderId="31" xfId="1" applyNumberFormat="1" applyFont="1" applyFill="1" applyBorder="1" applyAlignment="1" applyProtection="1">
      <alignment horizontal="center"/>
    </xf>
    <xf numFmtId="4" fontId="66" fillId="9" borderId="26" xfId="1" applyNumberFormat="1" applyFont="1" applyFill="1" applyBorder="1" applyAlignment="1" applyProtection="1">
      <alignment horizontal="center"/>
    </xf>
    <xf numFmtId="0" fontId="12" fillId="0" borderId="0" xfId="1" applyFont="1" applyBorder="1" applyAlignment="1">
      <alignment horizontal="center"/>
    </xf>
    <xf numFmtId="0" fontId="65" fillId="7" borderId="25" xfId="1" applyFont="1" applyFill="1" applyBorder="1" applyAlignment="1">
      <alignment horizontal="center" vertical="center" wrapText="1"/>
    </xf>
    <xf numFmtId="0" fontId="65" fillId="7" borderId="25" xfId="8" applyFont="1" applyFill="1" applyBorder="1" applyAlignment="1" applyProtection="1">
      <alignment horizontal="center" vertical="center" wrapText="1"/>
    </xf>
    <xf numFmtId="0" fontId="65" fillId="7" borderId="30" xfId="8" applyFont="1" applyFill="1" applyBorder="1" applyAlignment="1">
      <alignment horizontal="center" vertical="center" wrapText="1"/>
    </xf>
    <xf numFmtId="0" fontId="65" fillId="7" borderId="2" xfId="8" applyFont="1" applyFill="1" applyBorder="1" applyAlignment="1">
      <alignment horizontal="center" vertical="center" wrapText="1"/>
    </xf>
    <xf numFmtId="165" fontId="30" fillId="2" borderId="25" xfId="6" applyFont="1" applyFill="1" applyBorder="1" applyAlignment="1">
      <alignment horizontal="left"/>
    </xf>
    <xf numFmtId="0" fontId="7" fillId="0" borderId="0" xfId="1" applyFont="1" applyBorder="1" applyAlignment="1">
      <alignment horizontal="center"/>
    </xf>
    <xf numFmtId="0" fontId="60" fillId="0" borderId="0" xfId="1" applyFont="1" applyBorder="1" applyAlignment="1">
      <alignment horizontal="center"/>
    </xf>
    <xf numFmtId="0" fontId="65" fillId="7" borderId="26" xfId="1" applyFont="1" applyFill="1" applyBorder="1" applyAlignment="1">
      <alignment horizontal="center" vertical="center" wrapText="1"/>
    </xf>
    <xf numFmtId="173" fontId="10" fillId="0" borderId="0" xfId="0" applyNumberFormat="1" applyFont="1" applyBorder="1" applyAlignment="1">
      <alignment horizontal="center"/>
    </xf>
    <xf numFmtId="0" fontId="29" fillId="2" borderId="0" xfId="0" applyFont="1" applyFill="1" applyBorder="1" applyAlignment="1">
      <alignment horizontal="center"/>
    </xf>
    <xf numFmtId="165" fontId="65" fillId="7" borderId="25" xfId="9" applyFont="1" applyFill="1" applyBorder="1" applyAlignment="1">
      <alignment horizontal="center" vertical="center" wrapText="1"/>
    </xf>
    <xf numFmtId="165" fontId="77" fillId="7" borderId="25" xfId="0" applyNumberFormat="1" applyFont="1" applyFill="1" applyBorder="1" applyProtection="1">
      <protection locked="0"/>
    </xf>
    <xf numFmtId="49" fontId="14" fillId="2" borderId="25" xfId="0" applyNumberFormat="1" applyFont="1" applyFill="1" applyBorder="1" applyAlignment="1" applyProtection="1">
      <alignment horizontal="right" vertical="center"/>
      <protection locked="0"/>
    </xf>
    <xf numFmtId="0" fontId="102" fillId="0" borderId="30" xfId="1" applyFont="1" applyBorder="1" applyAlignment="1">
      <alignment horizontal="center"/>
    </xf>
    <xf numFmtId="0" fontId="102" fillId="0" borderId="31" xfId="1" applyFont="1" applyBorder="1" applyAlignment="1">
      <alignment horizontal="center"/>
    </xf>
    <xf numFmtId="0" fontId="102" fillId="0" borderId="26" xfId="1" applyFont="1" applyBorder="1" applyAlignment="1">
      <alignment horizontal="center"/>
    </xf>
    <xf numFmtId="0" fontId="12" fillId="0" borderId="0" xfId="1" applyFont="1" applyBorder="1" applyAlignment="1" applyProtection="1">
      <alignment horizontal="right"/>
      <protection locked="0"/>
    </xf>
    <xf numFmtId="0" fontId="19" fillId="0" borderId="0" xfId="8" applyFont="1" applyAlignment="1">
      <alignment horizontal="center"/>
    </xf>
    <xf numFmtId="0" fontId="21" fillId="0" borderId="0" xfId="8" applyFont="1" applyAlignment="1">
      <alignment horizontal="center"/>
    </xf>
    <xf numFmtId="49" fontId="22" fillId="2" borderId="25" xfId="6" applyNumberFormat="1" applyFont="1" applyFill="1" applyBorder="1" applyAlignment="1">
      <alignment horizontal="center"/>
    </xf>
    <xf numFmtId="0" fontId="20" fillId="2" borderId="0" xfId="1" applyFont="1" applyFill="1" applyBorder="1" applyAlignment="1"/>
    <xf numFmtId="171" fontId="20" fillId="2" borderId="0" xfId="0" applyNumberFormat="1" applyFont="1" applyFill="1" applyBorder="1" applyAlignment="1"/>
    <xf numFmtId="49" fontId="22" fillId="0" borderId="2" xfId="1" applyNumberFormat="1" applyFont="1" applyBorder="1" applyAlignment="1" applyProtection="1">
      <alignment horizontal="center"/>
      <protection locked="0"/>
    </xf>
    <xf numFmtId="165" fontId="22" fillId="0" borderId="25" xfId="2" applyFont="1" applyBorder="1" applyAlignment="1" applyProtection="1">
      <alignment wrapText="1"/>
      <protection locked="0"/>
    </xf>
    <xf numFmtId="49" fontId="22" fillId="0" borderId="4" xfId="1" applyNumberFormat="1" applyFont="1" applyBorder="1" applyAlignment="1" applyProtection="1">
      <alignment horizontal="center"/>
      <protection locked="0"/>
    </xf>
    <xf numFmtId="0" fontId="15" fillId="2" borderId="25" xfId="1" applyFont="1" applyFill="1" applyBorder="1" applyAlignment="1" applyProtection="1">
      <alignment horizontal="center" vertical="center" wrapText="1"/>
      <protection locked="0"/>
    </xf>
    <xf numFmtId="49" fontId="14" fillId="0" borderId="9" xfId="1" applyNumberFormat="1" applyFont="1" applyBorder="1" applyAlignment="1" applyProtection="1">
      <alignment horizontal="center"/>
      <protection locked="0"/>
    </xf>
    <xf numFmtId="0" fontId="15" fillId="2" borderId="25" xfId="1" applyFont="1" applyFill="1" applyBorder="1" applyAlignment="1" applyProtection="1">
      <alignment horizontal="center" wrapText="1"/>
      <protection locked="0"/>
    </xf>
    <xf numFmtId="49" fontId="14" fillId="0" borderId="9" xfId="1" applyNumberFormat="1" applyFont="1" applyBorder="1" applyAlignment="1" applyProtection="1">
      <alignment horizontal="center" wrapText="1"/>
      <protection locked="0"/>
    </xf>
    <xf numFmtId="49" fontId="22" fillId="0" borderId="2" xfId="1" applyNumberFormat="1" applyFont="1" applyBorder="1" applyAlignment="1" applyProtection="1">
      <alignment horizontal="left"/>
      <protection locked="0"/>
    </xf>
    <xf numFmtId="49" fontId="22" fillId="0" borderId="9" xfId="1" applyNumberFormat="1" applyFont="1" applyBorder="1" applyAlignment="1" applyProtection="1">
      <alignment horizontal="center"/>
      <protection locked="0"/>
    </xf>
    <xf numFmtId="0" fontId="8" fillId="0" borderId="0" xfId="8" applyFont="1" applyBorder="1" applyAlignment="1" applyProtection="1">
      <alignment horizontal="center"/>
    </xf>
    <xf numFmtId="0" fontId="4" fillId="0" borderId="0" xfId="8" applyFont="1" applyBorder="1" applyAlignment="1" applyProtection="1">
      <alignment horizontal="center"/>
      <protection locked="0"/>
    </xf>
    <xf numFmtId="173" fontId="10" fillId="0" borderId="25" xfId="0" applyNumberFormat="1" applyFont="1" applyBorder="1" applyAlignment="1"/>
    <xf numFmtId="165" fontId="10" fillId="0" borderId="25" xfId="6" applyFont="1" applyBorder="1" applyAlignment="1"/>
    <xf numFmtId="0" fontId="12" fillId="0" borderId="0" xfId="8" applyFont="1" applyAlignment="1">
      <alignment horizontal="right" vertical="center" wrapText="1"/>
    </xf>
    <xf numFmtId="0" fontId="15" fillId="0" borderId="25" xfId="8" applyFont="1" applyBorder="1" applyAlignment="1" applyProtection="1">
      <alignment horizontal="center"/>
      <protection locked="0"/>
    </xf>
    <xf numFmtId="0" fontId="15" fillId="0" borderId="25" xfId="8" applyFont="1" applyBorder="1" applyAlignment="1" applyProtection="1">
      <alignment wrapText="1"/>
      <protection locked="0"/>
    </xf>
    <xf numFmtId="4" fontId="15" fillId="0" borderId="25" xfId="8" applyNumberFormat="1" applyFont="1" applyBorder="1" applyAlignment="1" applyProtection="1">
      <alignment wrapText="1"/>
      <protection locked="0"/>
    </xf>
    <xf numFmtId="165" fontId="55" fillId="0" borderId="25" xfId="16" applyFont="1" applyBorder="1" applyAlignment="1" applyProtection="1">
      <alignment wrapText="1"/>
      <protection locked="0"/>
    </xf>
    <xf numFmtId="0" fontId="65" fillId="7" borderId="26" xfId="8" applyFont="1" applyFill="1" applyBorder="1" applyAlignment="1" applyProtection="1">
      <alignment horizontal="center"/>
      <protection locked="0"/>
    </xf>
    <xf numFmtId="0" fontId="16" fillId="0" borderId="15" xfId="8" applyFont="1" applyBorder="1"/>
    <xf numFmtId="0" fontId="16" fillId="0" borderId="0" xfId="8" applyFont="1" applyBorder="1" applyAlignment="1">
      <alignment wrapText="1"/>
    </xf>
    <xf numFmtId="0" fontId="16" fillId="0" borderId="0" xfId="8" applyFont="1" applyBorder="1"/>
    <xf numFmtId="0" fontId="16" fillId="0" borderId="16" xfId="8" applyFont="1" applyBorder="1"/>
    <xf numFmtId="0" fontId="16" fillId="0" borderId="0" xfId="8" applyFont="1"/>
    <xf numFmtId="0" fontId="16" fillId="0" borderId="0" xfId="8" applyFont="1" applyBorder="1" applyAlignment="1" applyProtection="1">
      <alignment wrapText="1"/>
      <protection locked="0"/>
    </xf>
    <xf numFmtId="0" fontId="16" fillId="0" borderId="0" xfId="8" applyFont="1" applyBorder="1" applyAlignment="1" applyProtection="1">
      <protection locked="0"/>
    </xf>
    <xf numFmtId="0" fontId="106" fillId="0" borderId="15" xfId="8" applyFont="1" applyBorder="1" applyAlignment="1">
      <alignment horizontal="center"/>
    </xf>
    <xf numFmtId="0" fontId="106" fillId="0" borderId="0" xfId="8" applyFont="1" applyAlignment="1">
      <alignment horizontal="center"/>
    </xf>
    <xf numFmtId="0" fontId="106" fillId="0" borderId="0" xfId="8" applyFont="1" applyBorder="1" applyAlignment="1">
      <alignment horizontal="center"/>
    </xf>
    <xf numFmtId="0" fontId="107" fillId="0" borderId="16" xfId="0" applyFont="1" applyBorder="1" applyAlignment="1">
      <alignment horizontal="center"/>
    </xf>
    <xf numFmtId="0" fontId="107" fillId="0" borderId="0" xfId="0" applyFont="1" applyAlignment="1">
      <alignment horizontal="center"/>
    </xf>
    <xf numFmtId="0" fontId="16" fillId="0" borderId="0" xfId="8" applyFont="1" applyBorder="1" applyAlignment="1"/>
    <xf numFmtId="0" fontId="61" fillId="0" borderId="16" xfId="0" applyFont="1" applyBorder="1"/>
    <xf numFmtId="0" fontId="61" fillId="0" borderId="0" xfId="0" applyFont="1"/>
    <xf numFmtId="0" fontId="25" fillId="0" borderId="0" xfId="0" applyFont="1" applyBorder="1" applyAlignment="1"/>
    <xf numFmtId="0" fontId="61" fillId="0" borderId="0" xfId="0" applyFont="1" applyBorder="1"/>
    <xf numFmtId="172" fontId="16" fillId="0" borderId="0" xfId="8" applyNumberFormat="1" applyFont="1" applyBorder="1" applyAlignment="1" applyProtection="1">
      <protection locked="0"/>
    </xf>
    <xf numFmtId="0" fontId="16" fillId="0" borderId="0" xfId="8" applyFont="1" applyAlignment="1">
      <alignment wrapText="1"/>
    </xf>
    <xf numFmtId="0" fontId="22" fillId="0" borderId="0" xfId="8" applyFont="1" applyBorder="1" applyAlignment="1">
      <alignment wrapText="1"/>
    </xf>
    <xf numFmtId="0" fontId="22" fillId="0" borderId="0" xfId="8" applyFont="1" applyBorder="1"/>
    <xf numFmtId="165" fontId="20" fillId="0" borderId="30" xfId="16" applyFont="1" applyBorder="1" applyAlignment="1" applyProtection="1">
      <protection locked="0"/>
    </xf>
    <xf numFmtId="165" fontId="20" fillId="0" borderId="25" xfId="16" applyFont="1" applyBorder="1" applyAlignment="1" applyProtection="1">
      <protection locked="0"/>
    </xf>
    <xf numFmtId="165" fontId="20" fillId="0" borderId="31" xfId="16" applyFont="1" applyBorder="1" applyAlignment="1" applyProtection="1">
      <protection locked="0"/>
    </xf>
    <xf numFmtId="165" fontId="20" fillId="0" borderId="26" xfId="16" applyFont="1" applyBorder="1" applyAlignment="1" applyProtection="1">
      <protection locked="0"/>
    </xf>
    <xf numFmtId="0" fontId="12" fillId="0" borderId="0" xfId="1" applyFont="1" applyBorder="1" applyAlignment="1">
      <alignment horizontal="right"/>
    </xf>
    <xf numFmtId="0" fontId="8" fillId="0" borderId="0" xfId="1" applyFont="1"/>
    <xf numFmtId="0" fontId="16" fillId="0" borderId="15" xfId="1" applyFont="1" applyBorder="1"/>
    <xf numFmtId="0" fontId="16" fillId="0" borderId="0" xfId="1" applyFont="1" applyBorder="1" applyAlignment="1"/>
    <xf numFmtId="0" fontId="16" fillId="0" borderId="0" xfId="1" applyFont="1" applyBorder="1"/>
    <xf numFmtId="0" fontId="8" fillId="0" borderId="16" xfId="1" applyFont="1" applyBorder="1"/>
    <xf numFmtId="0" fontId="25" fillId="0" borderId="0" xfId="0" applyFont="1" applyFill="1"/>
    <xf numFmtId="0" fontId="8" fillId="0" borderId="15" xfId="1" applyFont="1" applyBorder="1"/>
    <xf numFmtId="0" fontId="8" fillId="0" borderId="0" xfId="1" applyFont="1" applyBorder="1"/>
    <xf numFmtId="0" fontId="8" fillId="0" borderId="0" xfId="1" applyFont="1" applyBorder="1" applyAlignment="1"/>
    <xf numFmtId="0" fontId="25" fillId="0" borderId="16" xfId="0" applyFont="1" applyFill="1" applyBorder="1"/>
    <xf numFmtId="0" fontId="25" fillId="0" borderId="0" xfId="0" applyFont="1"/>
    <xf numFmtId="0" fontId="25" fillId="0" borderId="15" xfId="0" applyFont="1" applyFill="1" applyBorder="1"/>
    <xf numFmtId="0" fontId="25" fillId="0" borderId="0" xfId="0" applyFont="1" applyFill="1" applyBorder="1"/>
    <xf numFmtId="0" fontId="25" fillId="0" borderId="0" xfId="0" applyFont="1" applyFill="1" applyBorder="1" applyAlignment="1"/>
    <xf numFmtId="0" fontId="25" fillId="0" borderId="16" xfId="0" applyFont="1" applyBorder="1"/>
    <xf numFmtId="172" fontId="25" fillId="0" borderId="0" xfId="0" applyNumberFormat="1" applyFont="1"/>
    <xf numFmtId="0" fontId="25" fillId="0" borderId="15" xfId="0" applyFont="1" applyBorder="1"/>
    <xf numFmtId="0" fontId="25" fillId="0" borderId="0" xfId="0" applyFont="1" applyBorder="1"/>
    <xf numFmtId="172" fontId="25" fillId="0" borderId="16" xfId="0" applyNumberFormat="1" applyFont="1" applyBorder="1"/>
    <xf numFmtId="172" fontId="25" fillId="0" borderId="15" xfId="0" applyNumberFormat="1" applyFont="1" applyBorder="1"/>
    <xf numFmtId="172" fontId="25" fillId="0" borderId="0" xfId="0" applyNumberFormat="1" applyFont="1" applyBorder="1"/>
    <xf numFmtId="173" fontId="25" fillId="0" borderId="0" xfId="0" applyNumberFormat="1" applyFont="1" applyBorder="1" applyAlignment="1"/>
    <xf numFmtId="0" fontId="16" fillId="0" borderId="16" xfId="1" applyFont="1" applyBorder="1"/>
    <xf numFmtId="0" fontId="0" fillId="0" borderId="27" xfId="0" applyBorder="1"/>
    <xf numFmtId="0" fontId="109" fillId="0" borderId="0" xfId="0" applyFont="1"/>
    <xf numFmtId="0" fontId="109" fillId="0" borderId="15" xfId="0" applyFont="1" applyBorder="1"/>
    <xf numFmtId="0" fontId="109" fillId="0" borderId="16" xfId="0" applyFont="1" applyBorder="1"/>
    <xf numFmtId="0" fontId="109" fillId="0" borderId="0" xfId="0" applyFont="1" applyBorder="1"/>
    <xf numFmtId="173" fontId="10" fillId="2" borderId="25" xfId="0" applyNumberFormat="1" applyFont="1" applyFill="1" applyBorder="1" applyAlignment="1">
      <alignment horizontal="center"/>
    </xf>
    <xf numFmtId="49" fontId="30" fillId="2" borderId="25" xfId="6" applyNumberFormat="1" applyFont="1" applyFill="1" applyBorder="1" applyAlignment="1"/>
    <xf numFmtId="0" fontId="0" fillId="2" borderId="0" xfId="0" applyFill="1" applyBorder="1"/>
    <xf numFmtId="0" fontId="83" fillId="0" borderId="15" xfId="0" applyFont="1" applyBorder="1"/>
    <xf numFmtId="0" fontId="83" fillId="0" borderId="16" xfId="0" applyFont="1" applyBorder="1"/>
    <xf numFmtId="0" fontId="83" fillId="0" borderId="0" xfId="0" applyFont="1" applyBorder="1"/>
    <xf numFmtId="49" fontId="15" fillId="2" borderId="25" xfId="1" applyNumberFormat="1" applyFont="1" applyFill="1" applyBorder="1" applyAlignment="1" applyProtection="1">
      <alignment horizontal="center" vertical="center" wrapText="1"/>
      <protection locked="0"/>
    </xf>
    <xf numFmtId="14" fontId="15" fillId="2" borderId="2" xfId="1" applyNumberFormat="1" applyFont="1" applyFill="1" applyBorder="1" applyProtection="1">
      <protection locked="0"/>
    </xf>
    <xf numFmtId="0" fontId="111" fillId="0" borderId="25" xfId="0" applyFont="1" applyBorder="1" applyAlignment="1">
      <alignment horizontal="center"/>
    </xf>
    <xf numFmtId="0" fontId="15" fillId="2" borderId="2" xfId="1" applyFont="1" applyFill="1" applyBorder="1" applyAlignment="1" applyProtection="1">
      <alignment horizontal="center"/>
      <protection locked="0"/>
    </xf>
    <xf numFmtId="0" fontId="111" fillId="0" borderId="25" xfId="0" applyFont="1" applyBorder="1"/>
    <xf numFmtId="0" fontId="15" fillId="2" borderId="2" xfId="1" applyFont="1" applyFill="1" applyBorder="1" applyProtection="1">
      <protection locked="0"/>
    </xf>
    <xf numFmtId="0" fontId="15" fillId="2" borderId="9" xfId="1" applyFont="1" applyFill="1" applyBorder="1" applyAlignment="1" applyProtection="1">
      <alignment horizontal="center"/>
      <protection locked="0"/>
    </xf>
    <xf numFmtId="4" fontId="111" fillId="0" borderId="25" xfId="0" applyNumberFormat="1" applyFont="1" applyBorder="1" applyAlignment="1">
      <alignment horizontal="center"/>
    </xf>
    <xf numFmtId="49" fontId="111" fillId="0" borderId="25" xfId="0" applyNumberFormat="1" applyFont="1" applyBorder="1" applyAlignment="1">
      <alignment horizontal="center"/>
    </xf>
    <xf numFmtId="0" fontId="15" fillId="7" borderId="30" xfId="1" applyFont="1" applyFill="1" applyBorder="1" applyProtection="1">
      <protection locked="0"/>
    </xf>
    <xf numFmtId="0" fontId="15" fillId="7" borderId="31" xfId="1" applyFont="1" applyFill="1" applyBorder="1" applyProtection="1">
      <protection locked="0"/>
    </xf>
    <xf numFmtId="49" fontId="73" fillId="7" borderId="31" xfId="1" applyNumberFormat="1" applyFont="1" applyFill="1" applyBorder="1" applyAlignment="1" applyProtection="1">
      <alignment horizontal="center"/>
      <protection locked="0"/>
    </xf>
    <xf numFmtId="0" fontId="15" fillId="7" borderId="31" xfId="1" applyFont="1" applyFill="1" applyBorder="1" applyAlignment="1" applyProtection="1">
      <alignment horizontal="center"/>
      <protection locked="0"/>
    </xf>
    <xf numFmtId="0" fontId="12" fillId="7" borderId="31" xfId="1" applyFont="1" applyFill="1" applyBorder="1" applyAlignment="1" applyProtection="1">
      <protection locked="0"/>
    </xf>
    <xf numFmtId="0" fontId="12" fillId="7" borderId="31" xfId="1" applyFont="1" applyFill="1" applyBorder="1" applyAlignment="1" applyProtection="1">
      <alignment horizontal="center"/>
      <protection locked="0"/>
    </xf>
    <xf numFmtId="0" fontId="12" fillId="7" borderId="26" xfId="1" applyFont="1" applyFill="1" applyBorder="1" applyAlignment="1" applyProtection="1">
      <alignment horizontal="center"/>
      <protection locked="0"/>
    </xf>
    <xf numFmtId="165" fontId="69" fillId="7" borderId="25" xfId="6" applyFont="1" applyFill="1" applyBorder="1" applyAlignment="1" applyProtection="1">
      <alignment horizontal="center"/>
      <protection locked="0"/>
    </xf>
    <xf numFmtId="0" fontId="14" fillId="2" borderId="0" xfId="1" applyFont="1" applyFill="1" applyBorder="1" applyAlignment="1" applyProtection="1">
      <alignment horizontal="center"/>
      <protection locked="0"/>
    </xf>
    <xf numFmtId="0" fontId="13" fillId="2" borderId="0" xfId="1" applyFont="1" applyFill="1" applyBorder="1" applyAlignment="1" applyProtection="1">
      <protection locked="0"/>
    </xf>
    <xf numFmtId="0" fontId="12" fillId="2" borderId="0" xfId="1" applyFont="1" applyFill="1" applyBorder="1" applyAlignment="1">
      <alignment horizontal="right"/>
    </xf>
    <xf numFmtId="0" fontId="16" fillId="2" borderId="0" xfId="1" applyFont="1" applyFill="1" applyBorder="1" applyAlignment="1" applyProtection="1">
      <alignment horizontal="center"/>
      <protection locked="0"/>
    </xf>
    <xf numFmtId="0" fontId="8" fillId="2" borderId="0" xfId="1" applyFont="1" applyFill="1" applyBorder="1" applyAlignment="1" applyProtection="1">
      <protection locked="0"/>
    </xf>
    <xf numFmtId="0" fontId="16" fillId="2" borderId="0" xfId="1" applyFont="1" applyFill="1" applyBorder="1"/>
    <xf numFmtId="0" fontId="16" fillId="2" borderId="0" xfId="1" applyFont="1" applyFill="1" applyBorder="1" applyAlignment="1">
      <alignment horizontal="center"/>
    </xf>
    <xf numFmtId="0" fontId="8" fillId="2" borderId="0" xfId="1" applyFont="1" applyFill="1" applyBorder="1" applyAlignment="1">
      <alignment horizontal="right"/>
    </xf>
    <xf numFmtId="0" fontId="112" fillId="0" borderId="15" xfId="0" applyFont="1" applyBorder="1"/>
    <xf numFmtId="0" fontId="112" fillId="0" borderId="0" xfId="0" applyFont="1" applyBorder="1" applyAlignment="1"/>
    <xf numFmtId="0" fontId="113" fillId="0" borderId="0" xfId="1" applyFont="1" applyBorder="1"/>
    <xf numFmtId="0" fontId="114" fillId="0" borderId="0" xfId="0" applyFont="1" applyBorder="1" applyAlignment="1">
      <alignment horizontal="center"/>
    </xf>
    <xf numFmtId="0" fontId="60" fillId="2" borderId="0" xfId="1" applyFont="1" applyFill="1" applyBorder="1" applyAlignment="1">
      <alignment horizontal="center"/>
    </xf>
    <xf numFmtId="0" fontId="112" fillId="0" borderId="0" xfId="0" applyFont="1" applyBorder="1"/>
    <xf numFmtId="0" fontId="112" fillId="0" borderId="16" xfId="0" applyFont="1" applyBorder="1"/>
    <xf numFmtId="0" fontId="112" fillId="0" borderId="0" xfId="0" applyFont="1"/>
    <xf numFmtId="0" fontId="60" fillId="2" borderId="0" xfId="1" applyFont="1" applyFill="1" applyBorder="1" applyAlignment="1" applyProtection="1">
      <alignment horizontal="center"/>
      <protection locked="0"/>
    </xf>
    <xf numFmtId="0" fontId="113" fillId="0" borderId="0" xfId="1" applyFont="1" applyBorder="1" applyAlignment="1"/>
    <xf numFmtId="0" fontId="113" fillId="0" borderId="0" xfId="1" applyFont="1" applyBorder="1" applyAlignment="1">
      <alignment horizontal="center"/>
    </xf>
    <xf numFmtId="0" fontId="110" fillId="0" borderId="0" xfId="0" applyFont="1" applyFill="1" applyBorder="1"/>
    <xf numFmtId="0" fontId="110" fillId="0" borderId="0" xfId="0" applyFont="1" applyFill="1" applyBorder="1" applyAlignment="1"/>
    <xf numFmtId="0" fontId="110" fillId="0" borderId="0" xfId="0" applyFont="1" applyFill="1" applyBorder="1" applyAlignment="1">
      <alignment horizontal="center"/>
    </xf>
    <xf numFmtId="0" fontId="110" fillId="0" borderId="0" xfId="0" applyFont="1" applyBorder="1"/>
    <xf numFmtId="0" fontId="110" fillId="0" borderId="0" xfId="0" applyFont="1" applyBorder="1" applyAlignment="1"/>
    <xf numFmtId="0" fontId="110" fillId="0" borderId="0" xfId="0" applyFont="1" applyBorder="1" applyAlignment="1">
      <alignment horizontal="center"/>
    </xf>
    <xf numFmtId="172" fontId="110" fillId="0" borderId="0" xfId="0" applyNumberFormat="1" applyFont="1" applyBorder="1"/>
    <xf numFmtId="172" fontId="60" fillId="0" borderId="0" xfId="8" applyNumberFormat="1" applyFont="1" applyBorder="1" applyAlignment="1"/>
    <xf numFmtId="172" fontId="114" fillId="0" borderId="0" xfId="0" applyNumberFormat="1" applyFont="1" applyBorder="1" applyAlignment="1"/>
    <xf numFmtId="172" fontId="114" fillId="0" borderId="0" xfId="0" applyNumberFormat="1" applyFont="1" applyBorder="1" applyAlignment="1">
      <alignment horizontal="center"/>
    </xf>
    <xf numFmtId="0" fontId="113" fillId="0" borderId="0" xfId="8" applyFont="1" applyBorder="1" applyAlignment="1"/>
    <xf numFmtId="172" fontId="110" fillId="2" borderId="0" xfId="0" applyNumberFormat="1" applyFont="1" applyFill="1" applyBorder="1"/>
    <xf numFmtId="0" fontId="112" fillId="0" borderId="3" xfId="0" applyFont="1" applyBorder="1"/>
    <xf numFmtId="0" fontId="110" fillId="2" borderId="9" xfId="0" applyFont="1" applyFill="1" applyBorder="1"/>
    <xf numFmtId="0" fontId="60" fillId="2" borderId="9" xfId="1" applyFont="1" applyFill="1" applyBorder="1"/>
    <xf numFmtId="0" fontId="60" fillId="2" borderId="9" xfId="1" applyFont="1" applyFill="1" applyBorder="1" applyAlignment="1">
      <alignment horizontal="center"/>
    </xf>
    <xf numFmtId="0" fontId="112" fillId="0" borderId="4" xfId="0" applyFont="1" applyBorder="1"/>
    <xf numFmtId="173" fontId="10" fillId="0" borderId="25" xfId="0" applyNumberFormat="1" applyFont="1" applyBorder="1" applyAlignment="1" applyProtection="1">
      <alignment horizontal="center"/>
    </xf>
    <xf numFmtId="175" fontId="37" fillId="2" borderId="0" xfId="0" applyNumberFormat="1" applyFont="1" applyFill="1" applyBorder="1" applyAlignment="1">
      <alignment horizontal="right"/>
    </xf>
    <xf numFmtId="0" fontId="3" fillId="0" borderId="0" xfId="1" applyFont="1" applyFill="1" applyBorder="1" applyAlignment="1">
      <alignment horizontal="right"/>
    </xf>
    <xf numFmtId="165" fontId="12" fillId="0" borderId="34" xfId="6" applyFont="1" applyFill="1" applyBorder="1" applyAlignment="1">
      <alignment horizontal="center"/>
    </xf>
    <xf numFmtId="0" fontId="2" fillId="5" borderId="25" xfId="1" applyNumberFormat="1" applyFont="1" applyFill="1" applyBorder="1" applyAlignment="1" applyProtection="1">
      <alignment horizontal="center" wrapText="1"/>
      <protection locked="0"/>
    </xf>
    <xf numFmtId="39" fontId="10" fillId="0" borderId="25" xfId="0" applyNumberFormat="1" applyFont="1" applyBorder="1"/>
    <xf numFmtId="165" fontId="2" fillId="0" borderId="25" xfId="6" applyFont="1" applyBorder="1" applyAlignment="1">
      <alignment wrapText="1"/>
    </xf>
    <xf numFmtId="165" fontId="2" fillId="0" borderId="25" xfId="1" applyNumberFormat="1" applyFont="1" applyBorder="1" applyAlignment="1">
      <alignment wrapText="1"/>
    </xf>
    <xf numFmtId="0" fontId="2" fillId="0" borderId="25" xfId="1" applyFont="1" applyBorder="1" applyAlignment="1">
      <alignment wrapText="1"/>
    </xf>
    <xf numFmtId="39" fontId="2" fillId="0" borderId="25" xfId="1" applyNumberFormat="1" applyFont="1" applyBorder="1" applyAlignment="1">
      <alignment wrapText="1"/>
    </xf>
    <xf numFmtId="165" fontId="2" fillId="5" borderId="25" xfId="6" applyFont="1" applyFill="1" applyBorder="1" applyAlignment="1" applyProtection="1">
      <alignment wrapText="1"/>
      <protection locked="0"/>
    </xf>
    <xf numFmtId="165" fontId="2" fillId="5" borderId="36" xfId="6" applyFont="1" applyFill="1" applyBorder="1" applyAlignment="1" applyProtection="1">
      <alignment wrapText="1"/>
      <protection locked="0"/>
    </xf>
    <xf numFmtId="0" fontId="2" fillId="0" borderId="32" xfId="1" applyFont="1" applyBorder="1" applyAlignment="1">
      <alignment wrapText="1"/>
    </xf>
    <xf numFmtId="165" fontId="2" fillId="5" borderId="2" xfId="6" applyFont="1" applyFill="1" applyBorder="1" applyAlignment="1" applyProtection="1">
      <alignment wrapText="1"/>
      <protection locked="0"/>
    </xf>
    <xf numFmtId="4" fontId="2" fillId="0" borderId="0" xfId="1" applyNumberFormat="1" applyFont="1" applyAlignment="1">
      <alignment wrapText="1"/>
    </xf>
    <xf numFmtId="4" fontId="66" fillId="9" borderId="32" xfId="1" applyNumberFormat="1" applyFont="1" applyFill="1" applyBorder="1" applyAlignment="1" applyProtection="1">
      <alignment horizontal="right"/>
      <protection locked="0"/>
    </xf>
    <xf numFmtId="165" fontId="12" fillId="0" borderId="0" xfId="2" applyFont="1" applyBorder="1" applyAlignment="1" applyProtection="1">
      <alignment horizontal="right"/>
      <protection locked="0"/>
    </xf>
    <xf numFmtId="0" fontId="118" fillId="0" borderId="0" xfId="0" applyFont="1" applyAlignment="1">
      <alignment horizontal="center"/>
    </xf>
    <xf numFmtId="0" fontId="116" fillId="0" borderId="0" xfId="0" applyFont="1"/>
    <xf numFmtId="0" fontId="80" fillId="0" borderId="0" xfId="0" applyFont="1"/>
    <xf numFmtId="165" fontId="116" fillId="0" borderId="19" xfId="6" applyFont="1" applyBorder="1" applyAlignment="1">
      <alignment horizontal="center"/>
    </xf>
    <xf numFmtId="4" fontId="80" fillId="0" borderId="0" xfId="0" applyNumberFormat="1" applyFont="1" applyAlignment="1">
      <alignment horizontal="left"/>
    </xf>
    <xf numFmtId="0" fontId="100" fillId="0" borderId="0" xfId="0" applyFont="1"/>
    <xf numFmtId="165" fontId="80" fillId="0" borderId="0" xfId="6" applyFont="1" applyAlignment="1">
      <alignment horizontal="right"/>
    </xf>
    <xf numFmtId="0" fontId="105" fillId="0" borderId="0" xfId="0" applyFont="1"/>
    <xf numFmtId="165" fontId="80" fillId="0" borderId="0" xfId="6" applyFont="1" applyAlignment="1">
      <alignment horizontal="center"/>
    </xf>
    <xf numFmtId="165" fontId="80" fillId="0" borderId="0" xfId="6" applyFont="1" applyAlignment="1">
      <alignment horizontal="left"/>
    </xf>
    <xf numFmtId="0" fontId="84" fillId="0" borderId="0" xfId="0" applyFont="1"/>
    <xf numFmtId="165" fontId="116" fillId="0" borderId="0" xfId="6" applyFont="1" applyAlignment="1">
      <alignment horizontal="center"/>
    </xf>
    <xf numFmtId="165" fontId="80" fillId="0" borderId="0" xfId="6" applyFont="1"/>
    <xf numFmtId="165" fontId="1" fillId="0" borderId="0" xfId="6" applyFont="1" applyBorder="1" applyAlignment="1">
      <alignment horizontal="right"/>
    </xf>
    <xf numFmtId="0" fontId="1" fillId="0" borderId="0" xfId="0" applyFont="1"/>
    <xf numFmtId="4" fontId="80" fillId="0" borderId="0" xfId="0" applyNumberFormat="1" applyFont="1"/>
    <xf numFmtId="4" fontId="116" fillId="0" borderId="0" xfId="0" applyNumberFormat="1" applyFont="1" applyBorder="1" applyAlignment="1">
      <alignment horizontal="center"/>
    </xf>
    <xf numFmtId="0" fontId="1" fillId="0" borderId="0" xfId="0" applyFont="1" applyBorder="1"/>
    <xf numFmtId="0" fontId="0" fillId="10" borderId="0" xfId="0" applyFill="1"/>
    <xf numFmtId="0" fontId="116" fillId="0" borderId="0" xfId="20" applyFont="1" applyAlignment="1">
      <alignment horizontal="center"/>
    </xf>
    <xf numFmtId="0" fontId="47" fillId="0" borderId="0" xfId="20"/>
    <xf numFmtId="14" fontId="1" fillId="0" borderId="0" xfId="20" applyNumberFormat="1" applyFont="1" applyAlignment="1">
      <alignment horizontal="center"/>
    </xf>
    <xf numFmtId="165" fontId="1" fillId="0" borderId="0" xfId="6" applyFont="1" applyAlignment="1">
      <alignment horizontal="center"/>
    </xf>
    <xf numFmtId="14" fontId="1" fillId="0" borderId="0" xfId="20" applyNumberFormat="1" applyFont="1" applyAlignment="1"/>
    <xf numFmtId="165" fontId="1" fillId="0" borderId="0" xfId="6" applyFont="1" applyAlignment="1">
      <alignment horizontal="right"/>
    </xf>
    <xf numFmtId="14" fontId="116" fillId="0" borderId="0" xfId="20" applyNumberFormat="1" applyFont="1" applyAlignment="1">
      <alignment horizontal="center"/>
    </xf>
    <xf numFmtId="165" fontId="116" fillId="0" borderId="12" xfId="22" applyFont="1" applyBorder="1"/>
    <xf numFmtId="0" fontId="117" fillId="0" borderId="0" xfId="1" applyFont="1" applyBorder="1" applyAlignment="1">
      <alignment horizontal="center"/>
    </xf>
    <xf numFmtId="14" fontId="1" fillId="0" borderId="0" xfId="1" applyNumberFormat="1" applyFont="1" applyBorder="1" applyAlignment="1">
      <alignment horizontal="center"/>
    </xf>
    <xf numFmtId="0" fontId="1" fillId="0" borderId="0" xfId="1" applyFont="1" applyBorder="1" applyAlignment="1">
      <alignment horizontal="left"/>
    </xf>
    <xf numFmtId="0" fontId="1" fillId="0" borderId="0" xfId="1" applyFont="1" applyBorder="1" applyAlignment="1">
      <alignment horizontal="center"/>
    </xf>
    <xf numFmtId="165" fontId="1" fillId="0" borderId="0" xfId="6" applyFont="1" applyBorder="1" applyAlignment="1">
      <alignment horizontal="center"/>
    </xf>
    <xf numFmtId="0" fontId="86" fillId="0" borderId="0" xfId="0" applyFont="1"/>
    <xf numFmtId="0" fontId="78" fillId="0" borderId="0" xfId="0" applyFont="1" applyAlignment="1">
      <alignment horizontal="right"/>
    </xf>
    <xf numFmtId="165" fontId="100" fillId="0" borderId="37" xfId="6" applyFont="1" applyBorder="1"/>
    <xf numFmtId="14" fontId="83" fillId="0" borderId="0" xfId="0" applyNumberFormat="1" applyFont="1" applyAlignment="1">
      <alignment horizontal="center"/>
    </xf>
    <xf numFmtId="0" fontId="101" fillId="0" borderId="0" xfId="1" applyFont="1" applyFill="1" applyBorder="1" applyAlignment="1">
      <alignment horizontal="center"/>
    </xf>
    <xf numFmtId="165" fontId="103" fillId="0" borderId="12" xfId="6" applyFont="1" applyBorder="1"/>
    <xf numFmtId="49" fontId="27" fillId="2" borderId="32" xfId="6" applyNumberFormat="1" applyFont="1" applyFill="1" applyBorder="1" applyAlignment="1">
      <alignment vertical="center"/>
    </xf>
    <xf numFmtId="165" fontId="21" fillId="0" borderId="25" xfId="6" applyFont="1" applyFill="1" applyBorder="1" applyAlignment="1" applyProtection="1">
      <alignment wrapText="1"/>
      <protection locked="0"/>
    </xf>
    <xf numFmtId="49" fontId="21" fillId="5" borderId="25" xfId="8" applyNumberFormat="1" applyFont="1" applyFill="1" applyBorder="1" applyAlignment="1" applyProtection="1">
      <alignment horizontal="left"/>
      <protection locked="0"/>
    </xf>
    <xf numFmtId="49" fontId="21" fillId="5" borderId="25" xfId="8" applyNumberFormat="1" applyFont="1" applyFill="1" applyBorder="1" applyAlignment="1" applyProtection="1">
      <alignment horizontal="center" vertical="top" wrapText="1"/>
      <protection locked="0"/>
    </xf>
    <xf numFmtId="4" fontId="21" fillId="5" borderId="25" xfId="2" applyNumberFormat="1" applyFont="1" applyFill="1" applyBorder="1" applyAlignment="1" applyProtection="1">
      <alignment horizontal="center" wrapText="1"/>
      <protection locked="0"/>
    </xf>
    <xf numFmtId="0" fontId="11" fillId="2" borderId="0" xfId="0" applyFont="1" applyFill="1" applyAlignment="1">
      <alignment horizontal="center"/>
    </xf>
    <xf numFmtId="0" fontId="2" fillId="0" borderId="0" xfId="1" applyFont="1" applyBorder="1" applyAlignment="1">
      <alignment horizontal="center"/>
    </xf>
    <xf numFmtId="0" fontId="8" fillId="0" borderId="0" xfId="1" applyFont="1" applyBorder="1" applyAlignment="1">
      <alignment horizontal="center"/>
    </xf>
    <xf numFmtId="0" fontId="10" fillId="2" borderId="9" xfId="0" applyFont="1" applyFill="1" applyBorder="1" applyAlignment="1" applyProtection="1">
      <alignment horizontal="center"/>
      <protection locked="0"/>
    </xf>
    <xf numFmtId="0" fontId="11" fillId="2" borderId="0" xfId="0" applyFont="1" applyFill="1" applyBorder="1" applyAlignment="1">
      <alignment horizontal="center"/>
    </xf>
    <xf numFmtId="0" fontId="11" fillId="2" borderId="28" xfId="0" applyFont="1" applyFill="1" applyBorder="1" applyAlignment="1">
      <alignment horizontal="center"/>
    </xf>
    <xf numFmtId="172" fontId="10" fillId="0" borderId="9" xfId="0" applyNumberFormat="1" applyFont="1" applyBorder="1" applyAlignment="1" applyProtection="1">
      <alignment horizontal="center"/>
      <protection locked="0"/>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30" fillId="2" borderId="15" xfId="1" applyFont="1" applyFill="1" applyBorder="1" applyAlignment="1">
      <alignment horizontal="center"/>
    </xf>
    <xf numFmtId="0" fontId="30" fillId="2" borderId="0" xfId="1" applyFont="1" applyFill="1" applyBorder="1" applyAlignment="1">
      <alignment horizontal="center"/>
    </xf>
    <xf numFmtId="0" fontId="30" fillId="2" borderId="16" xfId="1" applyFont="1" applyFill="1" applyBorder="1" applyAlignment="1">
      <alignment horizontal="center"/>
    </xf>
    <xf numFmtId="0" fontId="29" fillId="2" borderId="15" xfId="1" applyFont="1" applyFill="1" applyBorder="1" applyAlignment="1">
      <alignment horizontal="center"/>
    </xf>
    <xf numFmtId="0" fontId="29" fillId="2" borderId="0" xfId="1" applyFont="1" applyFill="1" applyBorder="1" applyAlignment="1">
      <alignment horizontal="center"/>
    </xf>
    <xf numFmtId="0" fontId="29" fillId="2" borderId="16" xfId="1" applyFont="1" applyFill="1" applyBorder="1" applyAlignment="1">
      <alignment horizontal="center"/>
    </xf>
    <xf numFmtId="173" fontId="30" fillId="0" borderId="15" xfId="0" applyNumberFormat="1" applyFont="1" applyBorder="1" applyAlignment="1">
      <alignment horizontal="center"/>
    </xf>
    <xf numFmtId="173" fontId="30" fillId="0" borderId="0" xfId="0" applyNumberFormat="1" applyFont="1" applyBorder="1" applyAlignment="1">
      <alignment horizontal="center"/>
    </xf>
    <xf numFmtId="173" fontId="30" fillId="0" borderId="16" xfId="0" applyNumberFormat="1" applyFont="1" applyBorder="1" applyAlignment="1">
      <alignment horizontal="center"/>
    </xf>
    <xf numFmtId="1" fontId="64" fillId="2" borderId="15" xfId="18" applyNumberFormat="1" applyFont="1" applyFill="1" applyBorder="1" applyAlignment="1">
      <alignment horizontal="right" wrapText="1"/>
    </xf>
    <xf numFmtId="1" fontId="64" fillId="2" borderId="16" xfId="18" applyNumberFormat="1" applyFont="1" applyFill="1" applyBorder="1" applyAlignment="1">
      <alignment horizontal="right" wrapText="1"/>
    </xf>
    <xf numFmtId="165" fontId="10" fillId="0" borderId="30" xfId="6" applyFont="1" applyFill="1" applyBorder="1" applyAlignment="1" applyProtection="1">
      <alignment vertical="center"/>
    </xf>
    <xf numFmtId="165" fontId="10" fillId="0" borderId="26" xfId="6" applyFont="1" applyFill="1" applyBorder="1" applyAlignment="1" applyProtection="1">
      <alignment vertical="center"/>
    </xf>
    <xf numFmtId="1" fontId="55" fillId="2" borderId="30" xfId="18" applyNumberFormat="1" applyFont="1" applyFill="1" applyBorder="1" applyAlignment="1" applyProtection="1">
      <alignment horizontal="center" wrapText="1"/>
      <protection locked="0"/>
    </xf>
    <xf numFmtId="1" fontId="55" fillId="2" borderId="26" xfId="18" applyNumberFormat="1" applyFont="1" applyFill="1" applyBorder="1" applyAlignment="1" applyProtection="1">
      <alignment horizontal="center" wrapText="1"/>
      <protection locked="0"/>
    </xf>
    <xf numFmtId="0" fontId="10" fillId="2" borderId="9" xfId="0" applyFont="1" applyFill="1" applyBorder="1" applyAlignment="1" applyProtection="1">
      <alignment horizontal="center" wrapText="1"/>
      <protection locked="0"/>
    </xf>
    <xf numFmtId="0" fontId="34" fillId="0" borderId="25" xfId="0" applyFont="1" applyBorder="1" applyAlignment="1"/>
    <xf numFmtId="0" fontId="34" fillId="0" borderId="2" xfId="0" applyFont="1" applyBorder="1"/>
    <xf numFmtId="0" fontId="50" fillId="0" borderId="25" xfId="0" applyFont="1" applyBorder="1" applyAlignment="1">
      <alignment horizontal="center"/>
    </xf>
    <xf numFmtId="14" fontId="121" fillId="0" borderId="25" xfId="0" applyNumberFormat="1" applyFont="1" applyBorder="1" applyAlignment="1">
      <alignment horizontal="center"/>
    </xf>
    <xf numFmtId="165" fontId="50" fillId="0" borderId="30" xfId="6" applyFont="1" applyBorder="1"/>
    <xf numFmtId="0" fontId="50" fillId="0" borderId="25" xfId="0" applyFont="1" applyBorder="1"/>
    <xf numFmtId="0" fontId="50" fillId="0" borderId="25" xfId="0" applyFont="1" applyBorder="1" applyAlignment="1">
      <alignment wrapText="1"/>
    </xf>
    <xf numFmtId="0" fontId="27" fillId="0" borderId="25" xfId="0" applyFont="1" applyFill="1" applyBorder="1" applyAlignment="1">
      <alignment horizontal="center"/>
    </xf>
    <xf numFmtId="0" fontId="34" fillId="0" borderId="25" xfId="0" applyFont="1" applyFill="1" applyBorder="1" applyAlignment="1">
      <alignment horizontal="center"/>
    </xf>
    <xf numFmtId="14" fontId="97" fillId="0" borderId="25" xfId="0" applyNumberFormat="1" applyFont="1" applyFill="1" applyBorder="1" applyAlignment="1">
      <alignment horizontal="center"/>
    </xf>
    <xf numFmtId="0" fontId="34" fillId="0" borderId="25" xfId="0" applyFont="1" applyFill="1" applyBorder="1"/>
    <xf numFmtId="0" fontId="72" fillId="0" borderId="25" xfId="0" applyFont="1" applyFill="1" applyBorder="1" applyAlignment="1" applyProtection="1">
      <alignment horizontal="left"/>
      <protection locked="0"/>
    </xf>
    <xf numFmtId="0" fontId="34" fillId="0" borderId="25" xfId="0" applyFont="1" applyFill="1" applyBorder="1" applyAlignment="1">
      <alignment wrapText="1"/>
    </xf>
    <xf numFmtId="0" fontId="30" fillId="0" borderId="25" xfId="0" applyFont="1" applyFill="1" applyBorder="1" applyProtection="1">
      <protection locked="0"/>
    </xf>
    <xf numFmtId="175" fontId="30" fillId="0" borderId="25" xfId="0" applyNumberFormat="1" applyFont="1" applyFill="1" applyBorder="1" applyProtection="1">
      <protection locked="0"/>
    </xf>
    <xf numFmtId="0" fontId="73" fillId="0" borderId="25" xfId="0" applyFont="1" applyFill="1" applyBorder="1" applyAlignment="1" applyProtection="1">
      <alignment horizontal="center"/>
      <protection locked="0"/>
    </xf>
    <xf numFmtId="4" fontId="15" fillId="0" borderId="25" xfId="0" applyNumberFormat="1" applyFont="1" applyFill="1" applyBorder="1" applyProtection="1">
      <protection locked="0"/>
    </xf>
    <xf numFmtId="4" fontId="15" fillId="0" borderId="30" xfId="0" applyNumberFormat="1" applyFont="1" applyFill="1" applyBorder="1" applyProtection="1">
      <protection locked="0"/>
    </xf>
    <xf numFmtId="0" fontId="30" fillId="0" borderId="25" xfId="0" applyFont="1" applyFill="1" applyBorder="1" applyAlignment="1" applyProtection="1">
      <alignment wrapText="1"/>
      <protection locked="0"/>
    </xf>
    <xf numFmtId="165" fontId="97" fillId="0" borderId="25" xfId="6" applyFont="1" applyFill="1" applyBorder="1" applyAlignment="1">
      <alignment horizontal="left"/>
    </xf>
    <xf numFmtId="165" fontId="34" fillId="0" borderId="30" xfId="6" applyFont="1" applyFill="1" applyBorder="1"/>
    <xf numFmtId="14" fontId="34" fillId="0" borderId="32" xfId="0" applyNumberFormat="1" applyFont="1" applyBorder="1" applyAlignment="1">
      <alignment horizontal="center"/>
    </xf>
    <xf numFmtId="165" fontId="97" fillId="0" borderId="32" xfId="6" applyFont="1" applyFill="1" applyBorder="1" applyAlignment="1">
      <alignment horizontal="left"/>
    </xf>
    <xf numFmtId="165" fontId="97" fillId="0" borderId="25" xfId="6" applyFont="1" applyFill="1" applyBorder="1" applyAlignment="1"/>
    <xf numFmtId="0" fontId="97" fillId="0" borderId="25" xfId="0" applyFont="1" applyBorder="1" applyAlignment="1"/>
    <xf numFmtId="0" fontId="30" fillId="2" borderId="25" xfId="0" applyFont="1" applyFill="1" applyBorder="1" applyAlignment="1" applyProtection="1">
      <protection locked="0"/>
    </xf>
    <xf numFmtId="175" fontId="30" fillId="2" borderId="25" xfId="0" applyNumberFormat="1" applyFont="1" applyFill="1" applyBorder="1" applyAlignment="1" applyProtection="1">
      <protection locked="0"/>
    </xf>
    <xf numFmtId="4" fontId="15" fillId="2" borderId="25" xfId="0" applyNumberFormat="1" applyFont="1" applyFill="1" applyBorder="1" applyAlignment="1" applyProtection="1">
      <protection locked="0"/>
    </xf>
    <xf numFmtId="4" fontId="15" fillId="2" borderId="30" xfId="0" applyNumberFormat="1" applyFont="1" applyFill="1" applyBorder="1" applyAlignment="1" applyProtection="1">
      <protection locked="0"/>
    </xf>
    <xf numFmtId="0" fontId="0" fillId="0" borderId="0" xfId="0" applyAlignment="1"/>
    <xf numFmtId="14" fontId="34" fillId="0" borderId="2" xfId="0" applyNumberFormat="1" applyFont="1" applyBorder="1" applyAlignment="1">
      <alignment horizontal="center"/>
    </xf>
    <xf numFmtId="165" fontId="34" fillId="0" borderId="2" xfId="6" applyFont="1" applyBorder="1" applyAlignment="1"/>
    <xf numFmtId="0" fontId="34" fillId="0" borderId="2" xfId="0" applyFont="1" applyBorder="1" applyAlignment="1">
      <alignment wrapText="1"/>
    </xf>
    <xf numFmtId="165" fontId="34" fillId="0" borderId="32" xfId="6" applyFont="1" applyBorder="1" applyAlignment="1"/>
    <xf numFmtId="14" fontId="97" fillId="0" borderId="26" xfId="0" applyNumberFormat="1" applyFont="1" applyBorder="1" applyAlignment="1">
      <alignment horizontal="center"/>
    </xf>
    <xf numFmtId="14" fontId="34" fillId="0" borderId="25" xfId="0" applyNumberFormat="1" applyFont="1" applyFill="1" applyBorder="1" applyAlignment="1">
      <alignment horizontal="center"/>
    </xf>
    <xf numFmtId="0" fontId="97" fillId="0" borderId="25" xfId="0" applyFont="1" applyFill="1" applyBorder="1"/>
    <xf numFmtId="0" fontId="19" fillId="12" borderId="38" xfId="0" applyFont="1" applyFill="1" applyBorder="1" applyAlignment="1" applyProtection="1">
      <alignment horizontal="right"/>
      <protection locked="0"/>
    </xf>
    <xf numFmtId="175" fontId="21" fillId="12" borderId="22" xfId="0" applyNumberFormat="1" applyFont="1" applyFill="1" applyBorder="1" applyProtection="1">
      <protection locked="0"/>
    </xf>
    <xf numFmtId="4" fontId="19" fillId="12" borderId="23" xfId="6" applyNumberFormat="1" applyFont="1" applyFill="1" applyBorder="1" applyProtection="1">
      <protection locked="0"/>
    </xf>
    <xf numFmtId="0" fontId="21" fillId="12" borderId="22" xfId="0" applyFont="1" applyFill="1" applyBorder="1" applyAlignment="1" applyProtection="1">
      <alignment horizontal="left"/>
      <protection locked="0"/>
    </xf>
    <xf numFmtId="0" fontId="21" fillId="12" borderId="22" xfId="0" applyFont="1" applyFill="1" applyBorder="1" applyAlignment="1" applyProtection="1">
      <alignment wrapText="1"/>
      <protection locked="0"/>
    </xf>
    <xf numFmtId="0" fontId="21" fillId="12" borderId="22" xfId="0" applyFont="1" applyFill="1" applyBorder="1" applyAlignment="1" applyProtection="1">
      <alignment horizontal="center"/>
      <protection locked="0"/>
    </xf>
    <xf numFmtId="175" fontId="21" fillId="12" borderId="22" xfId="0" applyNumberFormat="1" applyFont="1" applyFill="1" applyBorder="1" applyAlignment="1" applyProtection="1">
      <alignment horizontal="center"/>
      <protection locked="0"/>
    </xf>
    <xf numFmtId="4" fontId="19" fillId="12" borderId="33" xfId="6" applyNumberFormat="1" applyFont="1" applyFill="1" applyBorder="1" applyProtection="1">
      <protection locked="0"/>
    </xf>
    <xf numFmtId="4" fontId="19" fillId="12" borderId="25" xfId="6" applyNumberFormat="1" applyFont="1" applyFill="1" applyBorder="1" applyProtection="1">
      <protection locked="0"/>
    </xf>
    <xf numFmtId="0" fontId="54" fillId="0" borderId="0" xfId="0" applyFont="1" applyBorder="1"/>
    <xf numFmtId="175" fontId="11" fillId="0" borderId="0" xfId="0" applyNumberFormat="1" applyFont="1" applyBorder="1"/>
    <xf numFmtId="0" fontId="20" fillId="4" borderId="0" xfId="1" applyFont="1" applyFill="1" applyBorder="1" applyAlignment="1" applyProtection="1">
      <alignment horizontal="right"/>
      <protection locked="0"/>
    </xf>
    <xf numFmtId="172" fontId="10" fillId="0" borderId="0" xfId="0" applyNumberFormat="1" applyFont="1" applyBorder="1" applyAlignment="1" applyProtection="1">
      <protection locked="0"/>
    </xf>
    <xf numFmtId="4" fontId="20" fillId="4" borderId="0" xfId="1" applyNumberFormat="1" applyFont="1" applyFill="1" applyBorder="1" applyAlignment="1" applyProtection="1">
      <protection locked="0"/>
    </xf>
    <xf numFmtId="165" fontId="22" fillId="4" borderId="0" xfId="6" applyFont="1" applyFill="1" applyBorder="1" applyAlignment="1" applyProtection="1">
      <alignment horizontal="left"/>
      <protection locked="0"/>
    </xf>
    <xf numFmtId="49" fontId="15" fillId="4" borderId="25" xfId="1" applyNumberFormat="1" applyFont="1" applyFill="1" applyBorder="1" applyAlignment="1" applyProtection="1">
      <alignment horizontal="center" vertical="center"/>
      <protection locked="0"/>
    </xf>
    <xf numFmtId="0" fontId="84" fillId="0" borderId="25" xfId="0" applyFont="1" applyFill="1" applyBorder="1" applyAlignment="1">
      <alignment horizontal="center" vertical="center"/>
    </xf>
    <xf numFmtId="0" fontId="15" fillId="4" borderId="30" xfId="1" applyFont="1" applyFill="1" applyBorder="1" applyAlignment="1" applyProtection="1">
      <alignment horizontal="center" vertical="center"/>
      <protection locked="0"/>
    </xf>
    <xf numFmtId="0" fontId="84" fillId="0" borderId="25" xfId="0" applyFont="1" applyFill="1" applyBorder="1" applyAlignment="1">
      <alignment horizontal="center" vertical="center" wrapText="1"/>
    </xf>
    <xf numFmtId="165" fontId="15" fillId="0" borderId="25" xfId="6" applyFont="1" applyFill="1" applyBorder="1" applyAlignment="1" applyProtection="1">
      <alignment horizontal="center" vertical="center"/>
      <protection locked="0"/>
    </xf>
    <xf numFmtId="165" fontId="15" fillId="4" borderId="25" xfId="6" applyFont="1" applyFill="1" applyBorder="1" applyAlignment="1" applyProtection="1">
      <alignment horizontal="center" vertical="center"/>
      <protection locked="0"/>
    </xf>
    <xf numFmtId="4" fontId="15" fillId="4" borderId="25" xfId="1" applyNumberFormat="1" applyFont="1" applyFill="1" applyBorder="1" applyAlignment="1" applyProtection="1">
      <alignment horizontal="center" vertical="center"/>
      <protection locked="0"/>
    </xf>
    <xf numFmtId="0" fontId="84" fillId="2" borderId="25" xfId="0" applyFont="1" applyFill="1" applyBorder="1" applyAlignment="1">
      <alignment horizontal="center" vertical="center" wrapText="1"/>
    </xf>
    <xf numFmtId="4" fontId="15" fillId="2" borderId="25" xfId="1" applyNumberFormat="1" applyFont="1" applyFill="1" applyBorder="1" applyAlignment="1" applyProtection="1">
      <alignment horizontal="center" vertical="center"/>
    </xf>
    <xf numFmtId="0" fontId="85" fillId="2" borderId="25" xfId="0" applyFont="1" applyFill="1" applyBorder="1" applyAlignment="1">
      <alignment horizontal="center" vertical="center"/>
    </xf>
    <xf numFmtId="0" fontId="85" fillId="2" borderId="25" xfId="0" applyFont="1" applyFill="1" applyBorder="1" applyAlignment="1">
      <alignment horizontal="center" vertical="center" wrapText="1"/>
    </xf>
    <xf numFmtId="4" fontId="15" fillId="4" borderId="25" xfId="1" applyNumberFormat="1" applyFont="1" applyFill="1" applyBorder="1" applyAlignment="1" applyProtection="1">
      <alignment horizontal="center" vertical="center"/>
    </xf>
    <xf numFmtId="0" fontId="2" fillId="2" borderId="30" xfId="1" applyFont="1" applyFill="1" applyBorder="1" applyAlignment="1">
      <alignment horizontal="center" vertical="center" wrapText="1"/>
    </xf>
    <xf numFmtId="0" fontId="2" fillId="4" borderId="25" xfId="1" applyFont="1" applyFill="1" applyBorder="1" applyAlignment="1" applyProtection="1">
      <alignment horizontal="center" vertical="center"/>
      <protection locked="0"/>
    </xf>
    <xf numFmtId="4" fontId="15" fillId="4" borderId="32" xfId="1" applyNumberFormat="1" applyFont="1" applyFill="1" applyBorder="1" applyAlignment="1" applyProtection="1">
      <alignment horizontal="center" vertical="center"/>
      <protection locked="0"/>
    </xf>
    <xf numFmtId="0" fontId="32" fillId="2" borderId="15" xfId="1" applyFont="1" applyFill="1" applyBorder="1" applyProtection="1">
      <protection locked="0"/>
    </xf>
    <xf numFmtId="0" fontId="32" fillId="2" borderId="16" xfId="1" applyFont="1" applyFill="1" applyBorder="1" applyProtection="1">
      <protection locked="0"/>
    </xf>
    <xf numFmtId="0" fontId="32" fillId="2" borderId="0" xfId="1" applyFont="1" applyFill="1" applyProtection="1">
      <protection locked="0"/>
    </xf>
    <xf numFmtId="0" fontId="2" fillId="2" borderId="15" xfId="1" applyFont="1" applyFill="1" applyBorder="1" applyAlignment="1" applyProtection="1">
      <alignment horizontal="center"/>
      <protection locked="0"/>
    </xf>
    <xf numFmtId="0" fontId="15" fillId="2" borderId="0" xfId="1" applyFont="1" applyFill="1" applyBorder="1" applyAlignment="1" applyProtection="1">
      <alignment horizontal="center"/>
      <protection locked="0"/>
    </xf>
    <xf numFmtId="0" fontId="0" fillId="2" borderId="16" xfId="0" applyFill="1" applyBorder="1" applyAlignment="1" applyProtection="1">
      <alignment horizontal="center"/>
      <protection locked="0"/>
    </xf>
    <xf numFmtId="0" fontId="2" fillId="2" borderId="0" xfId="1" applyFont="1" applyFill="1" applyAlignment="1" applyProtection="1">
      <alignment horizontal="center"/>
      <protection locked="0"/>
    </xf>
    <xf numFmtId="0" fontId="0" fillId="2" borderId="0" xfId="0" applyFill="1" applyAlignment="1" applyProtection="1">
      <alignment horizontal="center"/>
      <protection locked="0"/>
    </xf>
    <xf numFmtId="0" fontId="21" fillId="2" borderId="15" xfId="1" applyFont="1" applyFill="1" applyBorder="1" applyAlignment="1" applyProtection="1">
      <alignment horizontal="center"/>
      <protection locked="0"/>
    </xf>
    <xf numFmtId="0" fontId="21" fillId="2" borderId="0" xfId="1" applyFont="1" applyFill="1" applyAlignment="1" applyProtection="1">
      <alignment horizontal="center"/>
      <protection locked="0"/>
    </xf>
    <xf numFmtId="0" fontId="22" fillId="0" borderId="0" xfId="8" applyFont="1" applyFill="1" applyBorder="1" applyAlignment="1" applyProtection="1">
      <protection locked="0"/>
    </xf>
    <xf numFmtId="0" fontId="15" fillId="2" borderId="0" xfId="1" applyFont="1" applyFill="1" applyBorder="1" applyProtection="1">
      <protection locked="0"/>
    </xf>
    <xf numFmtId="0" fontId="0" fillId="2" borderId="9" xfId="0" applyFill="1" applyBorder="1" applyProtection="1">
      <protection locked="0"/>
    </xf>
    <xf numFmtId="1" fontId="3" fillId="13" borderId="32" xfId="1" applyNumberFormat="1" applyFont="1" applyFill="1" applyBorder="1" applyAlignment="1">
      <alignment horizontal="center" vertical="center"/>
    </xf>
    <xf numFmtId="49" fontId="3" fillId="13" borderId="25" xfId="8" applyNumberFormat="1" applyFont="1" applyFill="1" applyBorder="1" applyAlignment="1">
      <alignment horizontal="center" vertical="center" wrapText="1"/>
    </xf>
    <xf numFmtId="49" fontId="3" fillId="13" borderId="25" xfId="1" applyNumberFormat="1" applyFont="1" applyFill="1" applyBorder="1" applyAlignment="1">
      <alignment horizontal="center" vertical="center" wrapText="1"/>
    </xf>
    <xf numFmtId="49" fontId="3" fillId="13" borderId="27" xfId="8" applyNumberFormat="1" applyFont="1" applyFill="1" applyBorder="1" applyAlignment="1">
      <alignment horizontal="center" vertical="center" wrapText="1"/>
    </xf>
    <xf numFmtId="4" fontId="3" fillId="13" borderId="32" xfId="8" applyNumberFormat="1" applyFont="1" applyFill="1" applyBorder="1" applyAlignment="1">
      <alignment horizontal="center" vertical="center"/>
    </xf>
    <xf numFmtId="4" fontId="3" fillId="13" borderId="32" xfId="8" applyNumberFormat="1" applyFont="1" applyFill="1" applyBorder="1" applyAlignment="1">
      <alignment horizontal="center" vertical="center" wrapText="1"/>
    </xf>
    <xf numFmtId="49" fontId="13" fillId="13" borderId="25" xfId="8" applyNumberFormat="1" applyFont="1" applyFill="1" applyBorder="1" applyAlignment="1" applyProtection="1">
      <alignment horizontal="left" vertical="top" wrapText="1"/>
      <protection locked="0"/>
    </xf>
    <xf numFmtId="49" fontId="14" fillId="13" borderId="25" xfId="15" applyNumberFormat="1" applyFont="1" applyFill="1" applyBorder="1" applyAlignment="1">
      <alignment vertical="top" wrapText="1"/>
    </xf>
    <xf numFmtId="0" fontId="13" fillId="13" borderId="30" xfId="1" applyFont="1" applyFill="1" applyBorder="1" applyAlignment="1" applyProtection="1">
      <alignment horizontal="center"/>
      <protection locked="0"/>
    </xf>
    <xf numFmtId="0" fontId="13" fillId="13" borderId="31" xfId="1" applyFont="1" applyFill="1" applyBorder="1" applyAlignment="1" applyProtection="1">
      <protection locked="0"/>
    </xf>
    <xf numFmtId="0" fontId="13" fillId="13" borderId="26" xfId="1" applyFont="1" applyFill="1" applyBorder="1" applyAlignment="1" applyProtection="1">
      <alignment horizontal="right" wrapText="1"/>
    </xf>
    <xf numFmtId="4" fontId="13" fillId="13" borderId="25" xfId="1" applyNumberFormat="1" applyFont="1" applyFill="1" applyBorder="1" applyProtection="1"/>
    <xf numFmtId="4" fontId="13" fillId="13" borderId="25" xfId="1" applyNumberFormat="1" applyFont="1" applyFill="1" applyBorder="1" applyProtection="1">
      <protection locked="0"/>
    </xf>
    <xf numFmtId="0" fontId="14" fillId="13" borderId="25" xfId="1" applyFont="1" applyFill="1" applyBorder="1" applyAlignment="1" applyProtection="1">
      <alignment wrapText="1"/>
      <protection locked="0"/>
    </xf>
    <xf numFmtId="1" fontId="3" fillId="14" borderId="32" xfId="1" applyNumberFormat="1" applyFont="1" applyFill="1" applyBorder="1" applyAlignment="1">
      <alignment horizontal="center" vertical="center"/>
    </xf>
    <xf numFmtId="49" fontId="3" fillId="14" borderId="25" xfId="8" applyNumberFormat="1" applyFont="1" applyFill="1" applyBorder="1" applyAlignment="1">
      <alignment horizontal="center" vertical="center" wrapText="1"/>
    </xf>
    <xf numFmtId="49" fontId="3" fillId="14" borderId="25" xfId="1" applyNumberFormat="1" applyFont="1" applyFill="1" applyBorder="1" applyAlignment="1">
      <alignment horizontal="center" vertical="center" wrapText="1"/>
    </xf>
    <xf numFmtId="49" fontId="3" fillId="14" borderId="27" xfId="8" applyNumberFormat="1" applyFont="1" applyFill="1" applyBorder="1" applyAlignment="1">
      <alignment horizontal="center" vertical="center" wrapText="1"/>
    </xf>
    <xf numFmtId="4" fontId="3" fillId="14" borderId="32" xfId="8" applyNumberFormat="1" applyFont="1" applyFill="1" applyBorder="1" applyAlignment="1">
      <alignment horizontal="center" vertical="center"/>
    </xf>
    <xf numFmtId="4" fontId="3" fillId="14" borderId="32" xfId="8" applyNumberFormat="1" applyFont="1" applyFill="1" applyBorder="1" applyAlignment="1">
      <alignment horizontal="center" vertical="center" wrapText="1"/>
    </xf>
    <xf numFmtId="49" fontId="3" fillId="14" borderId="32" xfId="8" applyNumberFormat="1" applyFont="1" applyFill="1" applyBorder="1" applyAlignment="1">
      <alignment horizontal="center" vertical="center" wrapText="1"/>
    </xf>
    <xf numFmtId="49" fontId="13" fillId="14" borderId="25" xfId="8" applyNumberFormat="1" applyFont="1" applyFill="1" applyBorder="1" applyAlignment="1" applyProtection="1">
      <alignment horizontal="left" vertical="top" wrapText="1"/>
      <protection locked="0"/>
    </xf>
    <xf numFmtId="49" fontId="14" fillId="14" borderId="25" xfId="15" applyNumberFormat="1" applyFont="1" applyFill="1" applyBorder="1" applyAlignment="1">
      <alignment vertical="top" wrapText="1"/>
    </xf>
    <xf numFmtId="49" fontId="3" fillId="14" borderId="25" xfId="8" applyNumberFormat="1" applyFont="1" applyFill="1" applyBorder="1" applyAlignment="1" applyProtection="1">
      <alignment horizontal="left" vertical="top" wrapText="1"/>
      <protection locked="0"/>
    </xf>
    <xf numFmtId="0" fontId="21" fillId="14" borderId="32" xfId="0" applyFont="1" applyFill="1" applyBorder="1" applyAlignment="1">
      <alignment horizontal="center" vertical="top"/>
    </xf>
    <xf numFmtId="0" fontId="21" fillId="14" borderId="2" xfId="0" applyFont="1" applyFill="1" applyBorder="1" applyAlignment="1">
      <alignment horizontal="center" vertical="top"/>
    </xf>
    <xf numFmtId="49" fontId="19" fillId="14" borderId="25" xfId="0" applyNumberFormat="1" applyFont="1" applyFill="1" applyBorder="1" applyAlignment="1">
      <alignment horizontal="center" vertical="center" wrapText="1"/>
    </xf>
    <xf numFmtId="175" fontId="19" fillId="14" borderId="2" xfId="0" applyNumberFormat="1" applyFont="1" applyFill="1" applyBorder="1" applyAlignment="1">
      <alignment horizontal="center" vertical="center" wrapText="1"/>
    </xf>
    <xf numFmtId="49" fontId="19" fillId="14" borderId="2" xfId="0" applyNumberFormat="1" applyFont="1" applyFill="1" applyBorder="1" applyAlignment="1">
      <alignment horizontal="center" vertical="center" wrapText="1"/>
    </xf>
    <xf numFmtId="49" fontId="19" fillId="14" borderId="21" xfId="0" applyNumberFormat="1" applyFont="1" applyFill="1" applyBorder="1" applyAlignment="1">
      <alignment horizontal="center" vertical="center" wrapText="1"/>
    </xf>
    <xf numFmtId="49" fontId="19" fillId="14" borderId="30" xfId="0" applyNumberFormat="1" applyFont="1" applyFill="1" applyBorder="1" applyAlignment="1">
      <alignment vertical="center" wrapText="1"/>
    </xf>
    <xf numFmtId="4" fontId="19" fillId="14" borderId="25" xfId="0" applyNumberFormat="1" applyFont="1" applyFill="1" applyBorder="1" applyAlignment="1">
      <alignment horizontal="center" vertical="center" wrapText="1"/>
    </xf>
    <xf numFmtId="0" fontId="10" fillId="2" borderId="9" xfId="0" applyFont="1" applyFill="1" applyBorder="1" applyAlignment="1" applyProtection="1">
      <protection locked="0"/>
    </xf>
    <xf numFmtId="0" fontId="10" fillId="2" borderId="0" xfId="0" applyFont="1" applyFill="1" applyBorder="1" applyAlignment="1" applyProtection="1">
      <protection locked="0"/>
    </xf>
    <xf numFmtId="172" fontId="10" fillId="0" borderId="9" xfId="0" applyNumberFormat="1" applyFont="1" applyBorder="1" applyAlignment="1" applyProtection="1">
      <alignment horizontal="left"/>
      <protection locked="0"/>
    </xf>
    <xf numFmtId="0" fontId="2" fillId="2" borderId="9" xfId="1" applyFont="1" applyFill="1" applyBorder="1" applyAlignment="1">
      <alignment horizontal="left"/>
    </xf>
    <xf numFmtId="0" fontId="11" fillId="2" borderId="0" xfId="0" applyFont="1" applyFill="1" applyBorder="1" applyAlignment="1">
      <alignment horizontal="center" wrapText="1"/>
    </xf>
    <xf numFmtId="0" fontId="10" fillId="2" borderId="0" xfId="0" applyFont="1" applyFill="1" applyBorder="1" applyAlignment="1" applyProtection="1">
      <alignment horizontal="left"/>
      <protection locked="0"/>
    </xf>
    <xf numFmtId="172" fontId="76" fillId="0" borderId="9" xfId="0" applyNumberFormat="1" applyFont="1" applyBorder="1" applyAlignment="1" applyProtection="1">
      <alignment horizontal="center"/>
      <protection locked="0"/>
    </xf>
    <xf numFmtId="172" fontId="10" fillId="0" borderId="0" xfId="0" applyNumberFormat="1" applyFont="1" applyBorder="1" applyAlignment="1" applyProtection="1">
      <alignment horizontal="left"/>
      <protection locked="0"/>
    </xf>
    <xf numFmtId="172" fontId="10" fillId="0" borderId="0" xfId="0" applyNumberFormat="1" applyFont="1" applyBorder="1" applyAlignment="1" applyProtection="1">
      <alignment horizontal="center"/>
      <protection locked="0"/>
    </xf>
    <xf numFmtId="0" fontId="10" fillId="2" borderId="9" xfId="0" applyFont="1" applyFill="1" applyBorder="1" applyAlignment="1">
      <alignment horizontal="left"/>
    </xf>
    <xf numFmtId="1" fontId="13" fillId="14" borderId="32" xfId="1" applyNumberFormat="1" applyFont="1" applyFill="1" applyBorder="1" applyAlignment="1">
      <alignment horizontal="center" vertical="center"/>
    </xf>
    <xf numFmtId="49" fontId="13" fillId="14" borderId="25" xfId="8" applyNumberFormat="1" applyFont="1" applyFill="1" applyBorder="1" applyAlignment="1">
      <alignment horizontal="center" vertical="center" wrapText="1"/>
    </xf>
    <xf numFmtId="49" fontId="13" fillId="14" borderId="25" xfId="1" applyNumberFormat="1" applyFont="1" applyFill="1" applyBorder="1" applyAlignment="1">
      <alignment horizontal="center" vertical="center" wrapText="1"/>
    </xf>
    <xf numFmtId="49" fontId="13" fillId="14" borderId="27" xfId="8" applyNumberFormat="1" applyFont="1" applyFill="1" applyBorder="1" applyAlignment="1">
      <alignment horizontal="center" vertical="center" wrapText="1"/>
    </xf>
    <xf numFmtId="4" fontId="13" fillId="14" borderId="32" xfId="8" applyNumberFormat="1" applyFont="1" applyFill="1" applyBorder="1" applyAlignment="1">
      <alignment horizontal="center" vertical="center"/>
    </xf>
    <xf numFmtId="4" fontId="13" fillId="14" borderId="32" xfId="8" applyNumberFormat="1" applyFont="1" applyFill="1" applyBorder="1" applyAlignment="1">
      <alignment horizontal="center" vertical="center" wrapText="1"/>
    </xf>
    <xf numFmtId="49" fontId="13" fillId="14" borderId="32" xfId="8" applyNumberFormat="1" applyFont="1" applyFill="1" applyBorder="1" applyAlignment="1">
      <alignment horizontal="center" vertical="center" wrapText="1"/>
    </xf>
    <xf numFmtId="0" fontId="3" fillId="0" borderId="0" xfId="1" applyFont="1" applyBorder="1" applyAlignment="1"/>
    <xf numFmtId="0" fontId="11" fillId="2" borderId="28" xfId="0" applyFont="1" applyFill="1" applyBorder="1" applyAlignment="1">
      <alignment horizontal="center" vertical="center"/>
    </xf>
    <xf numFmtId="0" fontId="11" fillId="2" borderId="28" xfId="0" applyFont="1" applyFill="1" applyBorder="1" applyAlignment="1">
      <alignment horizontal="left" vertical="top"/>
    </xf>
    <xf numFmtId="0" fontId="2" fillId="2" borderId="0" xfId="1" applyFont="1" applyFill="1" applyBorder="1" applyAlignment="1">
      <alignment horizontal="left"/>
    </xf>
    <xf numFmtId="0" fontId="11" fillId="2" borderId="28" xfId="0" applyFont="1" applyFill="1" applyBorder="1" applyAlignment="1">
      <alignment horizontal="left"/>
    </xf>
    <xf numFmtId="0" fontId="26" fillId="2" borderId="0" xfId="0" applyFont="1" applyFill="1" applyBorder="1" applyAlignment="1">
      <alignment horizontal="center" wrapText="1"/>
    </xf>
    <xf numFmtId="0" fontId="11" fillId="2" borderId="16" xfId="0" applyFont="1" applyFill="1" applyBorder="1" applyAlignment="1">
      <alignment horizontal="center"/>
    </xf>
    <xf numFmtId="14" fontId="2" fillId="2" borderId="9" xfId="1" applyNumberFormat="1" applyFont="1" applyFill="1" applyBorder="1" applyAlignment="1">
      <alignment horizontal="left"/>
    </xf>
    <xf numFmtId="0" fontId="13" fillId="13" borderId="30" xfId="1" applyFont="1" applyFill="1" applyBorder="1" applyAlignment="1">
      <alignment horizontal="center"/>
    </xf>
    <xf numFmtId="0" fontId="13" fillId="13" borderId="31" xfId="1" applyFont="1" applyFill="1" applyBorder="1"/>
    <xf numFmtId="0" fontId="13" fillId="13" borderId="26" xfId="1" applyFont="1" applyFill="1" applyBorder="1" applyAlignment="1">
      <alignment horizontal="right" wrapText="1"/>
    </xf>
    <xf numFmtId="4" fontId="13" fillId="13" borderId="25" xfId="1" applyNumberFormat="1" applyFont="1" applyFill="1" applyBorder="1"/>
    <xf numFmtId="0" fontId="14" fillId="13" borderId="25" xfId="1" applyFont="1" applyFill="1" applyBorder="1" applyAlignment="1">
      <alignment wrapText="1"/>
    </xf>
    <xf numFmtId="0" fontId="13" fillId="0" borderId="0" xfId="15" applyFont="1" applyAlignment="1">
      <alignment horizontal="right"/>
    </xf>
    <xf numFmtId="0" fontId="22" fillId="2" borderId="9" xfId="1" applyFont="1" applyFill="1" applyBorder="1"/>
    <xf numFmtId="0" fontId="10" fillId="0" borderId="0" xfId="0" applyFont="1" applyBorder="1" applyAlignment="1">
      <alignment horizontal="center"/>
    </xf>
    <xf numFmtId="0" fontId="10" fillId="0" borderId="0" xfId="0" applyFont="1" applyBorder="1" applyAlignment="1">
      <alignment wrapText="1"/>
    </xf>
    <xf numFmtId="0" fontId="2" fillId="0" borderId="0" xfId="1" applyFont="1" applyBorder="1" applyAlignment="1">
      <alignment horizontal="center" vertical="center"/>
    </xf>
    <xf numFmtId="0" fontId="76" fillId="2" borderId="25" xfId="15" applyNumberFormat="1" applyFont="1" applyFill="1" applyBorder="1" applyAlignment="1">
      <alignment horizontal="center" vertical="center"/>
    </xf>
    <xf numFmtId="0" fontId="2" fillId="2" borderId="9" xfId="1" applyFont="1" applyFill="1" applyBorder="1" applyAlignment="1"/>
    <xf numFmtId="49" fontId="20" fillId="14" borderId="25" xfId="8" applyNumberFormat="1" applyFont="1" applyFill="1" applyBorder="1" applyAlignment="1" applyProtection="1">
      <alignment horizontal="left" vertical="top" wrapText="1"/>
      <protection locked="0"/>
    </xf>
    <xf numFmtId="0" fontId="11" fillId="2" borderId="0" xfId="1" applyFont="1" applyFill="1" applyAlignment="1"/>
    <xf numFmtId="4" fontId="11" fillId="2" borderId="0" xfId="1" applyNumberFormat="1" applyFont="1" applyFill="1" applyAlignment="1"/>
    <xf numFmtId="0" fontId="2" fillId="2" borderId="0" xfId="1" applyFont="1" applyFill="1" applyBorder="1" applyAlignment="1"/>
    <xf numFmtId="172" fontId="10" fillId="0" borderId="9" xfId="0" applyNumberFormat="1" applyFont="1" applyBorder="1" applyAlignment="1" applyProtection="1">
      <alignment horizontal="center" vertical="top"/>
      <protection locked="0"/>
    </xf>
    <xf numFmtId="0" fontId="11" fillId="2" borderId="9" xfId="0" applyFont="1" applyFill="1" applyBorder="1" applyAlignment="1">
      <alignment horizontal="center"/>
    </xf>
    <xf numFmtId="0" fontId="11" fillId="2" borderId="9" xfId="0" applyFont="1" applyFill="1" applyBorder="1" applyAlignment="1"/>
    <xf numFmtId="0" fontId="22" fillId="2" borderId="16" xfId="1" applyFont="1" applyFill="1" applyBorder="1" applyAlignment="1">
      <alignment horizontal="center" wrapText="1"/>
    </xf>
    <xf numFmtId="0" fontId="20" fillId="2" borderId="16" xfId="1" applyFont="1" applyFill="1" applyBorder="1" applyAlignment="1">
      <alignment wrapText="1"/>
    </xf>
    <xf numFmtId="0" fontId="3" fillId="0" borderId="16" xfId="15" applyFont="1" applyBorder="1" applyAlignment="1">
      <alignment horizontal="right"/>
    </xf>
    <xf numFmtId="0" fontId="2" fillId="2" borderId="0" xfId="1" applyFont="1" applyFill="1" applyBorder="1" applyAlignment="1">
      <alignment horizontal="center" wrapText="1"/>
    </xf>
    <xf numFmtId="0" fontId="2" fillId="2" borderId="16" xfId="1" applyFont="1" applyFill="1" applyBorder="1" applyAlignment="1">
      <alignment wrapText="1"/>
    </xf>
    <xf numFmtId="0" fontId="10" fillId="2" borderId="9" xfId="0" applyFont="1" applyFill="1" applyBorder="1" applyAlignment="1">
      <alignment vertical="top"/>
    </xf>
    <xf numFmtId="0" fontId="10" fillId="2" borderId="9" xfId="0" applyFont="1" applyFill="1" applyBorder="1" applyAlignment="1" applyProtection="1">
      <alignment horizontal="center" vertical="top"/>
      <protection locked="0"/>
    </xf>
    <xf numFmtId="0" fontId="10" fillId="2" borderId="4" xfId="0" applyFont="1" applyFill="1" applyBorder="1" applyAlignment="1" applyProtection="1">
      <alignment horizontal="center" vertical="top"/>
      <protection locked="0"/>
    </xf>
    <xf numFmtId="0" fontId="2" fillId="0" borderId="0" xfId="1" applyFont="1" applyBorder="1" applyAlignment="1">
      <alignment vertical="top"/>
    </xf>
    <xf numFmtId="0" fontId="11" fillId="2" borderId="0" xfId="0" applyFont="1" applyFill="1" applyBorder="1" applyAlignment="1">
      <alignment horizontal="center" vertical="top"/>
    </xf>
    <xf numFmtId="0" fontId="11" fillId="2" borderId="16" xfId="0" applyFont="1" applyFill="1" applyBorder="1" applyAlignment="1">
      <alignment horizontal="center" vertical="top"/>
    </xf>
    <xf numFmtId="0" fontId="11" fillId="2" borderId="9" xfId="0" applyFont="1" applyFill="1" applyBorder="1" applyAlignment="1">
      <alignment vertical="top"/>
    </xf>
    <xf numFmtId="172" fontId="10" fillId="0" borderId="4" xfId="0" applyNumberFormat="1" applyFont="1" applyBorder="1" applyAlignment="1" applyProtection="1">
      <alignment horizontal="center" vertical="top"/>
      <protection locked="0"/>
    </xf>
    <xf numFmtId="1" fontId="3" fillId="14" borderId="25" xfId="1" applyNumberFormat="1" applyFont="1" applyFill="1" applyBorder="1" applyAlignment="1">
      <alignment horizontal="center" vertical="center"/>
    </xf>
    <xf numFmtId="49" fontId="13" fillId="14" borderId="25" xfId="15" applyNumberFormat="1" applyFont="1" applyFill="1" applyBorder="1" applyAlignment="1">
      <alignment vertical="top" wrapText="1"/>
    </xf>
    <xf numFmtId="49" fontId="76" fillId="2" borderId="25" xfId="15" applyNumberFormat="1" applyFont="1" applyFill="1" applyBorder="1" applyAlignment="1"/>
    <xf numFmtId="0" fontId="20" fillId="13" borderId="30" xfId="1" applyFont="1" applyFill="1" applyBorder="1" applyAlignment="1">
      <alignment horizontal="center"/>
    </xf>
    <xf numFmtId="0" fontId="20" fillId="13" borderId="31" xfId="1" applyFont="1" applyFill="1" applyBorder="1"/>
    <xf numFmtId="0" fontId="20" fillId="13" borderId="26" xfId="1" applyFont="1" applyFill="1" applyBorder="1" applyAlignment="1">
      <alignment horizontal="right" wrapText="1"/>
    </xf>
    <xf numFmtId="4" fontId="20" fillId="13" borderId="25" xfId="1" applyNumberFormat="1" applyFont="1" applyFill="1" applyBorder="1" applyProtection="1">
      <protection locked="0"/>
    </xf>
    <xf numFmtId="4" fontId="20" fillId="13" borderId="25" xfId="1" applyNumberFormat="1" applyFont="1" applyFill="1" applyBorder="1"/>
    <xf numFmtId="0" fontId="22" fillId="13" borderId="25" xfId="1" applyFont="1" applyFill="1" applyBorder="1" applyAlignment="1">
      <alignment wrapText="1"/>
    </xf>
    <xf numFmtId="0" fontId="10" fillId="2" borderId="27" xfId="1" applyFont="1" applyFill="1" applyBorder="1" applyAlignment="1">
      <alignment horizontal="center"/>
    </xf>
    <xf numFmtId="0" fontId="10" fillId="2" borderId="15" xfId="1" applyFont="1" applyFill="1" applyBorder="1" applyAlignment="1">
      <alignment horizontal="center"/>
    </xf>
    <xf numFmtId="0" fontId="2" fillId="2" borderId="3" xfId="1" applyFont="1" applyFill="1" applyBorder="1" applyAlignment="1">
      <alignment horizontal="center"/>
    </xf>
    <xf numFmtId="1" fontId="20" fillId="14" borderId="32" xfId="1" applyNumberFormat="1" applyFont="1" applyFill="1" applyBorder="1" applyAlignment="1">
      <alignment horizontal="center" vertical="center"/>
    </xf>
    <xf numFmtId="49" fontId="20" fillId="14" borderId="25" xfId="8" applyNumberFormat="1" applyFont="1" applyFill="1" applyBorder="1" applyAlignment="1">
      <alignment horizontal="center" vertical="center" wrapText="1"/>
    </xf>
    <xf numFmtId="49" fontId="20" fillId="14" borderId="25" xfId="1" applyNumberFormat="1" applyFont="1" applyFill="1" applyBorder="1" applyAlignment="1">
      <alignment horizontal="center" vertical="center" wrapText="1"/>
    </xf>
    <xf numFmtId="49" fontId="20" fillId="14" borderId="27" xfId="8" applyNumberFormat="1" applyFont="1" applyFill="1" applyBorder="1" applyAlignment="1">
      <alignment horizontal="center" vertical="center" wrapText="1"/>
    </xf>
    <xf numFmtId="4" fontId="20" fillId="14" borderId="32" xfId="8" applyNumberFormat="1" applyFont="1" applyFill="1" applyBorder="1" applyAlignment="1">
      <alignment horizontal="center" vertical="center"/>
    </xf>
    <xf numFmtId="4" fontId="20" fillId="14" borderId="32" xfId="8" applyNumberFormat="1" applyFont="1" applyFill="1" applyBorder="1" applyAlignment="1">
      <alignment horizontal="center" vertical="center" wrapText="1"/>
    </xf>
    <xf numFmtId="49" fontId="20" fillId="14" borderId="32" xfId="8" applyNumberFormat="1" applyFont="1" applyFill="1" applyBorder="1" applyAlignment="1">
      <alignment horizontal="center" vertical="center" wrapText="1"/>
    </xf>
    <xf numFmtId="49" fontId="20" fillId="2" borderId="30" xfId="8" applyNumberFormat="1" applyFont="1" applyFill="1" applyBorder="1" applyAlignment="1" applyProtection="1">
      <alignment horizontal="center" wrapText="1"/>
      <protection locked="0"/>
    </xf>
    <xf numFmtId="0" fontId="14" fillId="13" borderId="30" xfId="1" applyFont="1" applyFill="1" applyBorder="1" applyAlignment="1">
      <alignment wrapText="1"/>
    </xf>
    <xf numFmtId="4" fontId="43" fillId="16" borderId="25" xfId="8" applyNumberFormat="1" applyFont="1" applyFill="1" applyBorder="1" applyAlignment="1">
      <alignment horizontal="center" vertical="center" wrapText="1"/>
    </xf>
    <xf numFmtId="0" fontId="43" fillId="14" borderId="25" xfId="8" applyFont="1" applyFill="1" applyBorder="1" applyAlignment="1">
      <alignment horizontal="center" vertical="center" wrapText="1"/>
    </xf>
    <xf numFmtId="4" fontId="43" fillId="16" borderId="25" xfId="2" applyNumberFormat="1" applyFont="1" applyFill="1" applyBorder="1" applyAlignment="1" applyProtection="1">
      <alignment horizontal="center" vertical="center" wrapText="1"/>
    </xf>
    <xf numFmtId="15" fontId="43" fillId="16" borderId="25" xfId="2" applyNumberFormat="1" applyFont="1" applyFill="1" applyBorder="1" applyAlignment="1" applyProtection="1">
      <alignment horizontal="center" vertical="center"/>
    </xf>
    <xf numFmtId="0" fontId="43" fillId="14" borderId="25" xfId="8" applyFont="1" applyFill="1" applyBorder="1" applyAlignment="1">
      <alignment horizontal="center" wrapText="1"/>
    </xf>
    <xf numFmtId="0" fontId="79" fillId="14" borderId="25" xfId="8" applyFont="1" applyFill="1" applyBorder="1" applyProtection="1">
      <protection locked="0"/>
    </xf>
    <xf numFmtId="4" fontId="43" fillId="16" borderId="25" xfId="8" applyNumberFormat="1" applyFont="1" applyFill="1" applyBorder="1" applyAlignment="1" applyProtection="1">
      <alignment horizontal="right"/>
      <protection locked="0"/>
    </xf>
    <xf numFmtId="15" fontId="43" fillId="16" borderId="25" xfId="8" applyNumberFormat="1" applyFont="1" applyFill="1" applyBorder="1" applyAlignment="1" applyProtection="1">
      <alignment horizontal="right"/>
      <protection locked="0"/>
    </xf>
    <xf numFmtId="4" fontId="43" fillId="16" borderId="25" xfId="8" applyNumberFormat="1" applyFont="1" applyFill="1" applyBorder="1" applyAlignment="1" applyProtection="1">
      <alignment wrapText="1"/>
      <protection locked="0"/>
    </xf>
    <xf numFmtId="4" fontId="43" fillId="16" borderId="25" xfId="2" applyNumberFormat="1" applyFont="1" applyFill="1" applyBorder="1" applyAlignment="1" applyProtection="1">
      <protection locked="0"/>
    </xf>
    <xf numFmtId="0" fontId="13" fillId="14" borderId="30" xfId="1" applyFont="1" applyFill="1" applyBorder="1" applyAlignment="1">
      <alignment horizontal="center"/>
    </xf>
    <xf numFmtId="0" fontId="13" fillId="14" borderId="31" xfId="1" applyFont="1" applyFill="1" applyBorder="1"/>
    <xf numFmtId="0" fontId="13" fillId="14" borderId="26" xfId="1" applyFont="1" applyFill="1" applyBorder="1" applyAlignment="1">
      <alignment horizontal="right" wrapText="1"/>
    </xf>
    <xf numFmtId="4" fontId="13" fillId="14" borderId="25" xfId="1" applyNumberFormat="1" applyFont="1" applyFill="1" applyBorder="1" applyProtection="1">
      <protection locked="0"/>
    </xf>
    <xf numFmtId="4" fontId="13" fillId="14" borderId="25" xfId="1" applyNumberFormat="1" applyFont="1" applyFill="1" applyBorder="1"/>
    <xf numFmtId="0" fontId="14" fillId="14" borderId="25" xfId="1" applyFont="1" applyFill="1" applyBorder="1" applyAlignment="1">
      <alignment wrapText="1"/>
    </xf>
    <xf numFmtId="0" fontId="13" fillId="14" borderId="30" xfId="1" applyFont="1" applyFill="1" applyBorder="1" applyAlignment="1" applyProtection="1">
      <alignment horizontal="center"/>
      <protection locked="0"/>
    </xf>
    <xf numFmtId="0" fontId="13" fillId="14" borderId="31" xfId="1" applyFont="1" applyFill="1" applyBorder="1" applyAlignment="1" applyProtection="1">
      <protection locked="0"/>
    </xf>
    <xf numFmtId="0" fontId="13" fillId="14" borderId="26" xfId="1" applyFont="1" applyFill="1" applyBorder="1" applyAlignment="1" applyProtection="1">
      <alignment horizontal="right" wrapText="1"/>
    </xf>
    <xf numFmtId="4" fontId="13" fillId="14" borderId="25" xfId="1" applyNumberFormat="1" applyFont="1" applyFill="1" applyBorder="1" applyProtection="1"/>
    <xf numFmtId="0" fontId="14" fillId="14" borderId="25" xfId="1" applyFont="1" applyFill="1" applyBorder="1" applyAlignment="1" applyProtection="1">
      <alignment wrapText="1"/>
      <protection locked="0"/>
    </xf>
    <xf numFmtId="49" fontId="27" fillId="2" borderId="25" xfId="6" applyNumberFormat="1" applyFont="1" applyFill="1" applyBorder="1" applyAlignment="1">
      <alignment vertical="center"/>
    </xf>
    <xf numFmtId="0" fontId="13" fillId="14" borderId="25" xfId="1" applyFont="1" applyFill="1" applyBorder="1" applyAlignment="1" applyProtection="1">
      <alignment horizontal="center"/>
      <protection locked="0"/>
    </xf>
    <xf numFmtId="0" fontId="13" fillId="14" borderId="25" xfId="1" applyFont="1" applyFill="1" applyBorder="1" applyAlignment="1" applyProtection="1">
      <protection locked="0"/>
    </xf>
    <xf numFmtId="0" fontId="13" fillId="14" borderId="25" xfId="1" applyFont="1" applyFill="1" applyBorder="1" applyAlignment="1" applyProtection="1">
      <alignment horizontal="right" wrapText="1"/>
    </xf>
    <xf numFmtId="0" fontId="91" fillId="0" borderId="0" xfId="0" applyFont="1"/>
    <xf numFmtId="0" fontId="83" fillId="0" borderId="25" xfId="0" applyFont="1" applyBorder="1" applyAlignment="1">
      <alignment horizontal="center"/>
    </xf>
    <xf numFmtId="0" fontId="83" fillId="0" borderId="25" xfId="0" applyFont="1" applyBorder="1" applyAlignment="1">
      <alignment horizontal="justify" vertical="center"/>
    </xf>
    <xf numFmtId="0" fontId="0" fillId="0" borderId="25" xfId="0" applyFont="1" applyBorder="1" applyAlignment="1">
      <alignment horizontal="justify" vertical="center"/>
    </xf>
    <xf numFmtId="0" fontId="83" fillId="0" borderId="25" xfId="0" applyFont="1" applyBorder="1" applyAlignment="1">
      <alignment horizontal="center" vertical="center"/>
    </xf>
    <xf numFmtId="0" fontId="83" fillId="0" borderId="25" xfId="0" applyFont="1" applyBorder="1" applyAlignment="1">
      <alignment vertical="center"/>
    </xf>
    <xf numFmtId="0" fontId="93" fillId="0" borderId="25" xfId="0" applyFont="1" applyBorder="1" applyAlignment="1">
      <alignment horizontal="center"/>
    </xf>
    <xf numFmtId="14" fontId="93" fillId="2" borderId="25" xfId="0" applyNumberFormat="1" applyFont="1" applyFill="1" applyBorder="1" applyAlignment="1">
      <alignment horizontal="center"/>
    </xf>
    <xf numFmtId="49" fontId="93" fillId="2" borderId="30" xfId="0" applyNumberFormat="1" applyFont="1" applyFill="1" applyBorder="1" applyAlignment="1">
      <alignment horizontal="center"/>
    </xf>
    <xf numFmtId="0" fontId="93" fillId="0" borderId="30" xfId="0" applyFont="1" applyBorder="1" applyAlignment="1">
      <alignment horizontal="left" vertical="top"/>
    </xf>
    <xf numFmtId="0" fontId="93" fillId="0" borderId="25" xfId="0" applyFont="1" applyBorder="1" applyAlignment="1">
      <alignment horizontal="center" vertical="center"/>
    </xf>
    <xf numFmtId="165" fontId="92" fillId="2" borderId="25" xfId="6" applyFont="1" applyFill="1" applyBorder="1"/>
    <xf numFmtId="0" fontId="93" fillId="2" borderId="30" xfId="0" applyFont="1" applyFill="1" applyBorder="1" applyAlignment="1">
      <alignment horizontal="left" vertical="center"/>
    </xf>
    <xf numFmtId="0" fontId="93" fillId="2" borderId="25" xfId="0" applyFont="1" applyFill="1" applyBorder="1" applyAlignment="1">
      <alignment horizontal="center" vertical="center"/>
    </xf>
    <xf numFmtId="0" fontId="123" fillId="2" borderId="0" xfId="0" applyFont="1" applyFill="1"/>
    <xf numFmtId="0" fontId="93" fillId="2" borderId="25" xfId="0" applyFont="1" applyFill="1" applyBorder="1" applyAlignment="1">
      <alignment horizontal="center"/>
    </xf>
    <xf numFmtId="0" fontId="93" fillId="2" borderId="30" xfId="0" applyFont="1" applyFill="1" applyBorder="1" applyAlignment="1">
      <alignment horizontal="left" vertical="top"/>
    </xf>
    <xf numFmtId="0" fontId="93" fillId="2" borderId="30" xfId="0" applyFont="1" applyFill="1" applyBorder="1"/>
    <xf numFmtId="0" fontId="91" fillId="2" borderId="0" xfId="0" applyFont="1" applyFill="1"/>
    <xf numFmtId="0" fontId="93" fillId="2" borderId="25" xfId="0" applyFont="1" applyFill="1" applyBorder="1"/>
    <xf numFmtId="0" fontId="92" fillId="2" borderId="25" xfId="0" applyFont="1" applyFill="1" applyBorder="1" applyAlignment="1">
      <alignment horizontal="center" vertical="center"/>
    </xf>
    <xf numFmtId="0" fontId="92" fillId="2" borderId="25" xfId="0" applyFont="1" applyFill="1" applyBorder="1"/>
    <xf numFmtId="0" fontId="92" fillId="2" borderId="0" xfId="0" applyFont="1" applyFill="1"/>
    <xf numFmtId="0" fontId="94" fillId="2" borderId="2" xfId="0" applyFont="1" applyFill="1" applyBorder="1"/>
    <xf numFmtId="166" fontId="94" fillId="2" borderId="2" xfId="0" applyNumberFormat="1" applyFont="1" applyFill="1" applyBorder="1"/>
    <xf numFmtId="43" fontId="92" fillId="2" borderId="0" xfId="0" applyNumberFormat="1" applyFont="1" applyFill="1"/>
    <xf numFmtId="0" fontId="94" fillId="2" borderId="0" xfId="0" applyFont="1" applyFill="1" applyBorder="1"/>
    <xf numFmtId="166" fontId="94" fillId="2" borderId="0" xfId="0" applyNumberFormat="1" applyFont="1" applyFill="1" applyBorder="1"/>
    <xf numFmtId="0" fontId="46" fillId="2" borderId="0" xfId="8" applyFont="1" applyFill="1" applyAlignment="1">
      <alignment horizontal="center"/>
    </xf>
    <xf numFmtId="0" fontId="78" fillId="2" borderId="0" xfId="0" applyFont="1" applyFill="1" applyAlignment="1">
      <alignment horizontal="center"/>
    </xf>
    <xf numFmtId="0" fontId="92" fillId="0" borderId="0" xfId="0" applyFont="1" applyFill="1" applyAlignment="1"/>
    <xf numFmtId="172" fontId="27" fillId="2" borderId="0" xfId="8" applyNumberFormat="1" applyFont="1" applyFill="1" applyAlignment="1">
      <alignment horizontal="center"/>
    </xf>
    <xf numFmtId="0" fontId="34" fillId="2" borderId="0" xfId="0" applyFont="1" applyFill="1"/>
    <xf numFmtId="0" fontId="34" fillId="2" borderId="0" xfId="0" applyFont="1" applyFill="1" applyAlignment="1">
      <alignment horizontal="center"/>
    </xf>
    <xf numFmtId="0" fontId="92" fillId="2" borderId="25" xfId="0" applyFont="1" applyFill="1" applyBorder="1" applyAlignment="1">
      <alignment horizontal="center"/>
    </xf>
    <xf numFmtId="0" fontId="92" fillId="2" borderId="25" xfId="0" applyFont="1" applyFill="1" applyBorder="1" applyAlignment="1">
      <alignment horizontal="justify" vertical="center"/>
    </xf>
    <xf numFmtId="0" fontId="93" fillId="2" borderId="25" xfId="0" applyFont="1" applyFill="1" applyBorder="1" applyAlignment="1">
      <alignment horizontal="justify" vertical="center"/>
    </xf>
    <xf numFmtId="0" fontId="92" fillId="2" borderId="30" xfId="0" applyFont="1" applyFill="1" applyBorder="1" applyAlignment="1">
      <alignment horizontal="justify" vertical="center"/>
    </xf>
    <xf numFmtId="0" fontId="92" fillId="2" borderId="30" xfId="0" applyFont="1" applyFill="1" applyBorder="1" applyAlignment="1">
      <alignment horizontal="center" vertical="center"/>
    </xf>
    <xf numFmtId="0" fontId="92" fillId="2" borderId="26" xfId="0" applyFont="1" applyFill="1" applyBorder="1" applyAlignment="1">
      <alignment vertical="center"/>
    </xf>
    <xf numFmtId="0" fontId="92" fillId="2" borderId="25" xfId="0" applyFont="1" applyFill="1" applyBorder="1" applyAlignment="1">
      <alignment vertical="center"/>
    </xf>
    <xf numFmtId="0" fontId="0" fillId="0" borderId="0" xfId="0" applyAlignment="1">
      <alignment wrapText="1"/>
    </xf>
    <xf numFmtId="0" fontId="87" fillId="2" borderId="0" xfId="0" applyFont="1" applyFill="1"/>
    <xf numFmtId="0" fontId="87" fillId="2" borderId="25" xfId="0" applyFont="1" applyFill="1" applyBorder="1" applyAlignment="1">
      <alignment horizontal="center"/>
    </xf>
    <xf numFmtId="14" fontId="87" fillId="2" borderId="25" xfId="0" applyNumberFormat="1" applyFont="1" applyFill="1" applyBorder="1" applyAlignment="1">
      <alignment horizontal="center"/>
    </xf>
    <xf numFmtId="49" fontId="87" fillId="2" borderId="25" xfId="0" applyNumberFormat="1" applyFont="1" applyFill="1" applyBorder="1" applyAlignment="1">
      <alignment horizontal="center"/>
    </xf>
    <xf numFmtId="0" fontId="87" fillId="2" borderId="25" xfId="0" applyFont="1" applyFill="1" applyBorder="1"/>
    <xf numFmtId="165" fontId="87" fillId="2" borderId="30" xfId="6" applyFont="1" applyFill="1" applyBorder="1" applyAlignment="1">
      <alignment horizontal="center" vertical="center"/>
    </xf>
    <xf numFmtId="165" fontId="87" fillId="2" borderId="25" xfId="6" applyFont="1" applyFill="1" applyBorder="1"/>
    <xf numFmtId="43" fontId="88" fillId="2" borderId="0" xfId="0" applyNumberFormat="1" applyFont="1" applyFill="1"/>
    <xf numFmtId="0" fontId="88" fillId="2" borderId="0" xfId="0" applyFont="1" applyFill="1"/>
    <xf numFmtId="43" fontId="87" fillId="2" borderId="0" xfId="0" applyNumberFormat="1" applyFont="1" applyFill="1"/>
    <xf numFmtId="43" fontId="127" fillId="2" borderId="0" xfId="0" applyNumberFormat="1" applyFont="1" applyFill="1"/>
    <xf numFmtId="0" fontId="127" fillId="2" borderId="0" xfId="0" applyFont="1" applyFill="1"/>
    <xf numFmtId="165" fontId="87" fillId="2" borderId="30" xfId="6" applyFont="1" applyFill="1" applyBorder="1"/>
    <xf numFmtId="49" fontId="87" fillId="2" borderId="25" xfId="0" applyNumberFormat="1" applyFont="1" applyFill="1" applyBorder="1" applyAlignment="1">
      <alignment horizontal="center" vertical="center"/>
    </xf>
    <xf numFmtId="165" fontId="87" fillId="2" borderId="25" xfId="6" applyFont="1" applyFill="1" applyBorder="1" applyAlignment="1">
      <alignment horizontal="center" vertical="center"/>
    </xf>
    <xf numFmtId="14" fontId="87" fillId="2" borderId="32" xfId="0" applyNumberFormat="1" applyFont="1" applyFill="1" applyBorder="1" applyAlignment="1">
      <alignment horizontal="center"/>
    </xf>
    <xf numFmtId="0" fontId="87" fillId="2" borderId="32" xfId="0" applyFont="1" applyFill="1" applyBorder="1"/>
    <xf numFmtId="0" fontId="87" fillId="2" borderId="32" xfId="0" applyFont="1" applyFill="1" applyBorder="1" applyAlignment="1">
      <alignment horizontal="center"/>
    </xf>
    <xf numFmtId="165" fontId="87" fillId="2" borderId="32" xfId="6" applyFont="1" applyFill="1" applyBorder="1" applyAlignment="1">
      <alignment horizontal="center" vertical="center"/>
    </xf>
    <xf numFmtId="165" fontId="87" fillId="2" borderId="32" xfId="6" applyFont="1" applyFill="1" applyBorder="1"/>
    <xf numFmtId="0" fontId="88" fillId="2" borderId="0" xfId="0" applyFont="1" applyFill="1" applyBorder="1"/>
    <xf numFmtId="165" fontId="87" fillId="2" borderId="0" xfId="6" applyFont="1" applyFill="1" applyBorder="1" applyAlignment="1">
      <alignment horizontal="center" vertical="center"/>
    </xf>
    <xf numFmtId="166" fontId="87" fillId="2" borderId="0" xfId="0" applyNumberFormat="1" applyFont="1" applyFill="1" applyBorder="1"/>
    <xf numFmtId="166" fontId="94" fillId="2" borderId="2" xfId="0" applyNumberFormat="1" applyFont="1" applyFill="1" applyBorder="1" applyAlignment="1"/>
    <xf numFmtId="166" fontId="94" fillId="2" borderId="0" xfId="0" applyNumberFormat="1" applyFont="1" applyFill="1" applyBorder="1" applyAlignment="1"/>
    <xf numFmtId="0" fontId="78" fillId="0" borderId="0" xfId="0" applyFont="1" applyAlignment="1"/>
    <xf numFmtId="0" fontId="92" fillId="0" borderId="0" xfId="0" applyFont="1"/>
    <xf numFmtId="0" fontId="92" fillId="0" borderId="0" xfId="0" applyFont="1" applyAlignment="1"/>
    <xf numFmtId="0" fontId="126" fillId="2" borderId="0" xfId="0" applyFont="1" applyFill="1"/>
    <xf numFmtId="0" fontId="93" fillId="2" borderId="25" xfId="0" applyFont="1" applyFill="1" applyBorder="1" applyAlignment="1">
      <alignment horizontal="center" vertical="center" wrapText="1"/>
    </xf>
    <xf numFmtId="0" fontId="92" fillId="0" borderId="30" xfId="0" applyFont="1" applyFill="1" applyBorder="1" applyAlignment="1">
      <alignment horizontal="justify" vertical="center"/>
    </xf>
    <xf numFmtId="0" fontId="93" fillId="2" borderId="30" xfId="0" applyFont="1" applyFill="1" applyBorder="1" applyAlignment="1">
      <alignment horizontal="center" vertical="center"/>
    </xf>
    <xf numFmtId="0" fontId="93" fillId="2" borderId="25" xfId="0" applyFont="1" applyFill="1" applyBorder="1" applyAlignment="1">
      <alignment vertical="center"/>
    </xf>
    <xf numFmtId="14" fontId="87" fillId="2" borderId="25" xfId="0" applyNumberFormat="1" applyFont="1" applyFill="1" applyBorder="1" applyAlignment="1">
      <alignment horizontal="center" vertical="center"/>
    </xf>
    <xf numFmtId="0" fontId="87" fillId="2" borderId="25" xfId="0" applyFont="1" applyFill="1" applyBorder="1" applyAlignment="1">
      <alignment horizontal="justify" vertical="center"/>
    </xf>
    <xf numFmtId="0" fontId="87" fillId="2" borderId="25" xfId="0" applyFont="1" applyFill="1" applyBorder="1" applyAlignment="1">
      <alignment horizontal="center" vertical="center"/>
    </xf>
    <xf numFmtId="177" fontId="87" fillId="2" borderId="30" xfId="6" applyNumberFormat="1" applyFont="1" applyFill="1" applyBorder="1" applyAlignment="1">
      <alignment horizontal="center" vertical="center"/>
    </xf>
    <xf numFmtId="165" fontId="87" fillId="2" borderId="25" xfId="6" applyFont="1" applyFill="1" applyBorder="1" applyAlignment="1">
      <alignment horizontal="center"/>
    </xf>
    <xf numFmtId="164" fontId="127" fillId="2" borderId="0" xfId="23" applyFont="1" applyFill="1"/>
    <xf numFmtId="164" fontId="88" fillId="2" borderId="0" xfId="23" applyFont="1" applyFill="1"/>
    <xf numFmtId="164" fontId="88" fillId="2" borderId="0" xfId="0" applyNumberFormat="1" applyFont="1" applyFill="1"/>
    <xf numFmtId="0" fontId="87" fillId="2" borderId="25" xfId="6" applyNumberFormat="1" applyFont="1" applyFill="1" applyBorder="1" applyAlignment="1">
      <alignment horizontal="center" vertical="center"/>
    </xf>
    <xf numFmtId="0" fontId="88" fillId="0" borderId="0" xfId="0" applyFont="1" applyFill="1"/>
    <xf numFmtId="14" fontId="92" fillId="2" borderId="25" xfId="0" applyNumberFormat="1" applyFont="1" applyFill="1" applyBorder="1" applyAlignment="1">
      <alignment horizontal="center" vertical="center"/>
    </xf>
    <xf numFmtId="49" fontId="92" fillId="2" borderId="25" xfId="0" applyNumberFormat="1" applyFont="1" applyFill="1" applyBorder="1" applyAlignment="1">
      <alignment horizontal="center"/>
    </xf>
    <xf numFmtId="165" fontId="92" fillId="2" borderId="30" xfId="6" applyFont="1" applyFill="1" applyBorder="1" applyAlignment="1">
      <alignment horizontal="center" vertical="center"/>
    </xf>
    <xf numFmtId="165" fontId="92" fillId="2" borderId="25" xfId="6" applyFont="1" applyFill="1" applyBorder="1" applyAlignment="1">
      <alignment horizontal="center"/>
    </xf>
    <xf numFmtId="4" fontId="92" fillId="2" borderId="30" xfId="0" applyNumberFormat="1" applyFont="1" applyFill="1" applyBorder="1" applyAlignment="1">
      <alignment horizontal="center" vertical="center"/>
    </xf>
    <xf numFmtId="14" fontId="88" fillId="2" borderId="0" xfId="0" applyNumberFormat="1" applyFont="1" applyFill="1" applyBorder="1" applyAlignment="1">
      <alignment horizontal="center" vertical="center"/>
    </xf>
    <xf numFmtId="178" fontId="87" fillId="2" borderId="30" xfId="6" applyNumberFormat="1" applyFont="1" applyFill="1" applyBorder="1" applyAlignment="1">
      <alignment horizontal="center" vertical="center"/>
    </xf>
    <xf numFmtId="179" fontId="91" fillId="2" borderId="0" xfId="0" applyNumberFormat="1" applyFont="1" applyFill="1"/>
    <xf numFmtId="179" fontId="123" fillId="2" borderId="0" xfId="0" applyNumberFormat="1" applyFont="1" applyFill="1"/>
    <xf numFmtId="0" fontId="92" fillId="0" borderId="0" xfId="0" applyFont="1" applyFill="1"/>
    <xf numFmtId="0" fontId="92" fillId="0" borderId="0" xfId="0" applyFont="1" applyFill="1" applyAlignment="1">
      <alignment horizontal="center" vertical="center"/>
    </xf>
    <xf numFmtId="0" fontId="94" fillId="0" borderId="25" xfId="0" applyFont="1" applyFill="1" applyBorder="1" applyAlignment="1">
      <alignment horizontal="center" vertical="center"/>
    </xf>
    <xf numFmtId="166" fontId="94" fillId="0" borderId="25" xfId="0" applyNumberFormat="1" applyFont="1" applyFill="1" applyBorder="1"/>
    <xf numFmtId="0" fontId="94" fillId="0" borderId="0" xfId="0" applyFont="1" applyFill="1" applyBorder="1" applyAlignment="1">
      <alignment horizontal="center" vertical="center"/>
    </xf>
    <xf numFmtId="166" fontId="94" fillId="0" borderId="0" xfId="0" applyNumberFormat="1" applyFont="1" applyFill="1" applyBorder="1"/>
    <xf numFmtId="0" fontId="56" fillId="2" borderId="0" xfId="1" applyFont="1" applyFill="1" applyBorder="1" applyAlignment="1"/>
    <xf numFmtId="172" fontId="27" fillId="2" borderId="0" xfId="8" applyNumberFormat="1" applyFont="1" applyFill="1" applyBorder="1" applyAlignment="1">
      <alignment horizontal="center"/>
    </xf>
    <xf numFmtId="0" fontId="34" fillId="2" borderId="0" xfId="0" applyFont="1" applyFill="1" applyBorder="1" applyAlignment="1">
      <alignment horizontal="center"/>
    </xf>
    <xf numFmtId="0" fontId="91" fillId="2" borderId="0" xfId="0" applyFont="1" applyFill="1" applyAlignment="1">
      <alignment horizontal="center" vertical="center"/>
    </xf>
    <xf numFmtId="0" fontId="0" fillId="2" borderId="0" xfId="0" applyFill="1" applyAlignment="1"/>
    <xf numFmtId="0" fontId="90" fillId="0" borderId="25" xfId="0" applyFont="1" applyBorder="1" applyAlignment="1">
      <alignment horizontal="center" vertical="center"/>
    </xf>
    <xf numFmtId="0" fontId="90" fillId="0" borderId="25" xfId="0" applyFont="1" applyBorder="1" applyAlignment="1">
      <alignment horizontal="justify" vertical="center"/>
    </xf>
    <xf numFmtId="0" fontId="90" fillId="0" borderId="30" xfId="0" applyFont="1" applyBorder="1" applyAlignment="1">
      <alignment horizontal="center" vertical="center"/>
    </xf>
    <xf numFmtId="0" fontId="90" fillId="0" borderId="25" xfId="0" applyFont="1" applyBorder="1" applyAlignment="1">
      <alignment vertical="center"/>
    </xf>
    <xf numFmtId="49" fontId="93" fillId="2" borderId="31" xfId="0" applyNumberFormat="1" applyFont="1" applyFill="1" applyBorder="1" applyAlignment="1">
      <alignment horizontal="center"/>
    </xf>
    <xf numFmtId="43" fontId="91" fillId="2" borderId="0" xfId="0" applyNumberFormat="1" applyFont="1" applyFill="1"/>
    <xf numFmtId="0" fontId="94" fillId="0" borderId="25" xfId="0" applyFont="1" applyBorder="1"/>
    <xf numFmtId="166" fontId="78" fillId="0" borderId="25" xfId="0" applyNumberFormat="1" applyFont="1" applyBorder="1"/>
    <xf numFmtId="0" fontId="94" fillId="0" borderId="0" xfId="0" applyFont="1" applyBorder="1"/>
    <xf numFmtId="166" fontId="78" fillId="0" borderId="0" xfId="0" applyNumberFormat="1" applyFont="1" applyBorder="1"/>
    <xf numFmtId="0" fontId="13" fillId="14" borderId="25" xfId="1" applyFont="1" applyFill="1" applyBorder="1" applyAlignment="1" applyProtection="1">
      <alignment wrapText="1"/>
      <protection locked="0"/>
    </xf>
    <xf numFmtId="0" fontId="0" fillId="17" borderId="0" xfId="0" applyFill="1"/>
    <xf numFmtId="0" fontId="20" fillId="4" borderId="0" xfId="1" applyFont="1" applyFill="1" applyBorder="1" applyAlignment="1" applyProtection="1">
      <alignment horizontal="right"/>
    </xf>
    <xf numFmtId="0" fontId="12" fillId="0" borderId="0" xfId="1" applyFont="1" applyFill="1" applyBorder="1" applyAlignment="1" applyProtection="1">
      <alignment horizontal="center"/>
      <protection locked="0"/>
    </xf>
    <xf numFmtId="0" fontId="0" fillId="0" borderId="0" xfId="0" applyAlignment="1">
      <alignment horizontal="center"/>
    </xf>
    <xf numFmtId="165" fontId="15" fillId="2" borderId="25" xfId="6" applyFont="1" applyFill="1" applyBorder="1" applyAlignment="1" applyProtection="1">
      <alignment horizontal="center" vertical="center"/>
      <protection locked="0"/>
    </xf>
    <xf numFmtId="4" fontId="15" fillId="4" borderId="25" xfId="1" applyNumberFormat="1" applyFont="1" applyFill="1" applyBorder="1" applyProtection="1">
      <protection locked="0"/>
    </xf>
    <xf numFmtId="0" fontId="15" fillId="2" borderId="30" xfId="1" applyFont="1" applyFill="1" applyBorder="1" applyAlignment="1" applyProtection="1">
      <alignment horizontal="center" vertical="center"/>
      <protection locked="0"/>
    </xf>
    <xf numFmtId="4" fontId="15" fillId="2" borderId="25" xfId="1" applyNumberFormat="1" applyFont="1" applyFill="1" applyBorder="1" applyAlignment="1" applyProtection="1">
      <alignment horizontal="center" vertical="center"/>
      <protection locked="0"/>
    </xf>
    <xf numFmtId="165" fontId="2" fillId="4" borderId="0" xfId="1" applyNumberFormat="1" applyFont="1" applyFill="1" applyProtection="1">
      <protection locked="0"/>
    </xf>
    <xf numFmtId="4" fontId="0" fillId="2" borderId="0" xfId="0" applyNumberFormat="1" applyFill="1" applyProtection="1">
      <protection locked="0"/>
    </xf>
    <xf numFmtId="165" fontId="2" fillId="0" borderId="0" xfId="1" applyNumberFormat="1" applyFont="1"/>
    <xf numFmtId="0" fontId="78" fillId="17" borderId="27" xfId="0" applyFont="1" applyFill="1" applyBorder="1"/>
    <xf numFmtId="0" fontId="78" fillId="17" borderId="28" xfId="0" applyFont="1" applyFill="1" applyBorder="1"/>
    <xf numFmtId="0" fontId="78" fillId="17" borderId="29" xfId="0" applyFont="1" applyFill="1" applyBorder="1"/>
    <xf numFmtId="0" fontId="78" fillId="17" borderId="3" xfId="0" applyFont="1" applyFill="1" applyBorder="1"/>
    <xf numFmtId="0" fontId="78" fillId="17" borderId="9" xfId="0" applyFont="1" applyFill="1" applyBorder="1"/>
    <xf numFmtId="0" fontId="78" fillId="17" borderId="4" xfId="0" applyFont="1" applyFill="1" applyBorder="1"/>
    <xf numFmtId="0" fontId="128" fillId="17" borderId="0" xfId="0" applyFont="1" applyFill="1"/>
    <xf numFmtId="0" fontId="22" fillId="0" borderId="25" xfId="1" applyFont="1" applyBorder="1" applyAlignment="1" applyProtection="1">
      <alignment horizontal="center"/>
      <protection locked="0"/>
    </xf>
    <xf numFmtId="0" fontId="20" fillId="4" borderId="0" xfId="1" applyFont="1" applyFill="1" applyBorder="1" applyAlignment="1" applyProtection="1">
      <alignment horizontal="right"/>
    </xf>
    <xf numFmtId="0" fontId="15" fillId="4" borderId="15" xfId="1" applyFont="1" applyFill="1" applyBorder="1" applyAlignment="1" applyProtection="1">
      <alignment horizontal="center"/>
    </xf>
    <xf numFmtId="0" fontId="15" fillId="4" borderId="0" xfId="1" applyFont="1" applyFill="1" applyBorder="1" applyAlignment="1" applyProtection="1">
      <alignment horizontal="center"/>
    </xf>
    <xf numFmtId="0" fontId="15" fillId="0" borderId="0" xfId="1" applyFont="1" applyBorder="1" applyAlignment="1" applyProtection="1">
      <alignment horizontal="center"/>
      <protection locked="0"/>
    </xf>
    <xf numFmtId="0" fontId="15" fillId="0" borderId="0" xfId="1" applyFont="1" applyBorder="1" applyAlignment="1" applyProtection="1">
      <alignment horizontal="left"/>
      <protection locked="0"/>
    </xf>
    <xf numFmtId="0" fontId="8" fillId="4" borderId="15" xfId="1" applyFont="1" applyFill="1" applyBorder="1" applyAlignment="1" applyProtection="1">
      <alignment horizontal="center"/>
    </xf>
    <xf numFmtId="0" fontId="8" fillId="4" borderId="0" xfId="1" applyFont="1" applyFill="1" applyBorder="1" applyAlignment="1" applyProtection="1">
      <alignment horizontal="center"/>
    </xf>
    <xf numFmtId="0" fontId="20" fillId="0" borderId="0" xfId="1" applyFont="1" applyBorder="1" applyAlignment="1" applyProtection="1">
      <alignment horizontal="right"/>
    </xf>
    <xf numFmtId="0" fontId="20" fillId="4" borderId="15" xfId="1" applyFont="1" applyFill="1" applyBorder="1" applyAlignment="1" applyProtection="1">
      <alignment horizontal="center"/>
    </xf>
    <xf numFmtId="0" fontId="20" fillId="4" borderId="0" xfId="1" applyFont="1" applyFill="1" applyBorder="1" applyAlignment="1" applyProtection="1">
      <alignment horizontal="center"/>
    </xf>
    <xf numFmtId="15" fontId="15" fillId="4" borderId="25" xfId="1" applyNumberFormat="1" applyFont="1" applyFill="1" applyBorder="1" applyAlignment="1" applyProtection="1">
      <alignment horizontal="center"/>
    </xf>
    <xf numFmtId="165" fontId="15" fillId="4" borderId="25" xfId="6" applyFont="1" applyFill="1" applyBorder="1" applyAlignment="1" applyProtection="1">
      <alignment horizontal="center"/>
    </xf>
    <xf numFmtId="165" fontId="3" fillId="0" borderId="9" xfId="2" applyFont="1" applyFill="1" applyBorder="1" applyAlignment="1" applyProtection="1">
      <alignment horizontal="right"/>
    </xf>
    <xf numFmtId="0" fontId="20" fillId="0" borderId="0" xfId="1" applyFont="1" applyBorder="1" applyAlignment="1" applyProtection="1">
      <alignment horizontal="center"/>
    </xf>
    <xf numFmtId="0" fontId="2" fillId="0" borderId="9" xfId="1" applyFont="1" applyBorder="1" applyAlignment="1" applyProtection="1">
      <alignment horizontal="center"/>
      <protection locked="0"/>
    </xf>
    <xf numFmtId="0" fontId="22" fillId="0" borderId="9" xfId="1" applyFont="1" applyBorder="1" applyAlignment="1" applyProtection="1">
      <alignment horizontal="center"/>
      <protection locked="0"/>
    </xf>
    <xf numFmtId="172" fontId="22" fillId="0" borderId="9" xfId="8" applyNumberFormat="1" applyFont="1" applyBorder="1" applyAlignment="1" applyProtection="1">
      <alignment horizontal="center"/>
      <protection locked="0"/>
    </xf>
    <xf numFmtId="0" fontId="15" fillId="0" borderId="0" xfId="1" applyFont="1" applyBorder="1" applyAlignment="1" applyProtection="1">
      <alignment horizontal="center" vertical="center"/>
      <protection locked="0"/>
    </xf>
    <xf numFmtId="0" fontId="118" fillId="0" borderId="0" xfId="0" applyFont="1" applyAlignment="1">
      <alignment horizontal="center"/>
    </xf>
    <xf numFmtId="0" fontId="116" fillId="0" borderId="0" xfId="20" applyFont="1" applyAlignment="1">
      <alignment horizontal="center"/>
    </xf>
    <xf numFmtId="0" fontId="117" fillId="0" borderId="0" xfId="20" applyFont="1" applyAlignment="1">
      <alignment horizontal="center"/>
    </xf>
    <xf numFmtId="0" fontId="99" fillId="0" borderId="0" xfId="20" applyFont="1" applyAlignment="1">
      <alignment horizontal="center"/>
    </xf>
    <xf numFmtId="0" fontId="98" fillId="0" borderId="0" xfId="0" applyFont="1" applyAlignment="1">
      <alignment horizontal="center"/>
    </xf>
    <xf numFmtId="0" fontId="116" fillId="0" borderId="0" xfId="0" applyFont="1" applyAlignment="1">
      <alignment horizontal="center"/>
    </xf>
    <xf numFmtId="0" fontId="117" fillId="0" borderId="0" xfId="0" applyFont="1" applyAlignment="1">
      <alignment horizontal="center"/>
    </xf>
    <xf numFmtId="0" fontId="119" fillId="0" borderId="0" xfId="1" applyFont="1" applyAlignment="1">
      <alignment horizontal="center"/>
    </xf>
    <xf numFmtId="0" fontId="116" fillId="0" borderId="0" xfId="1" applyFont="1" applyAlignment="1">
      <alignment horizontal="center"/>
    </xf>
    <xf numFmtId="0" fontId="118" fillId="0" borderId="0" xfId="1" applyFont="1" applyAlignment="1">
      <alignment horizontal="center"/>
    </xf>
    <xf numFmtId="0" fontId="66" fillId="7" borderId="25" xfId="1" applyFont="1" applyFill="1" applyBorder="1" applyAlignment="1">
      <alignment horizontal="center" vertical="center"/>
    </xf>
    <xf numFmtId="0" fontId="2" fillId="0" borderId="25" xfId="1" applyFont="1" applyBorder="1" applyAlignment="1" applyProtection="1">
      <alignment horizontal="center"/>
      <protection locked="0"/>
    </xf>
    <xf numFmtId="0" fontId="2" fillId="0" borderId="25" xfId="1" applyFont="1" applyBorder="1" applyAlignment="1" applyProtection="1">
      <alignment horizontal="center" wrapText="1"/>
      <protection locked="0"/>
    </xf>
    <xf numFmtId="0" fontId="14" fillId="0" borderId="25" xfId="1" applyFont="1" applyBorder="1" applyAlignment="1" applyProtection="1">
      <alignment horizontal="center" wrapText="1"/>
      <protection locked="0"/>
    </xf>
    <xf numFmtId="0" fontId="2" fillId="0" borderId="27" xfId="1" applyFont="1" applyBorder="1" applyAlignment="1">
      <alignment horizontal="center"/>
    </xf>
    <xf numFmtId="0" fontId="2" fillId="0" borderId="28" xfId="1" applyFont="1" applyBorder="1" applyAlignment="1">
      <alignment horizontal="center"/>
    </xf>
    <xf numFmtId="0" fontId="2" fillId="0" borderId="29" xfId="1" applyFont="1" applyBorder="1" applyAlignment="1">
      <alignment horizontal="center"/>
    </xf>
    <xf numFmtId="0" fontId="2" fillId="0" borderId="15" xfId="1" applyFont="1" applyBorder="1" applyAlignment="1">
      <alignment horizontal="center"/>
    </xf>
    <xf numFmtId="0" fontId="2" fillId="0" borderId="0" xfId="1" applyFont="1" applyBorder="1" applyAlignment="1">
      <alignment horizontal="center"/>
    </xf>
    <xf numFmtId="0" fontId="2" fillId="0" borderId="16" xfId="1" applyFont="1" applyBorder="1" applyAlignment="1">
      <alignment horizontal="center"/>
    </xf>
    <xf numFmtId="0" fontId="66" fillId="7" borderId="32"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66" fillId="7" borderId="30" xfId="1" applyFont="1" applyFill="1" applyBorder="1" applyAlignment="1">
      <alignment horizontal="center" vertical="center"/>
    </xf>
    <xf numFmtId="0" fontId="66" fillId="7" borderId="31" xfId="1" applyFont="1" applyFill="1" applyBorder="1" applyAlignment="1">
      <alignment horizontal="center" vertical="center"/>
    </xf>
    <xf numFmtId="0" fontId="66" fillId="7" borderId="26" xfId="1" applyFont="1" applyFill="1" applyBorder="1" applyAlignment="1">
      <alignment horizontal="center" vertical="center"/>
    </xf>
    <xf numFmtId="165" fontId="22" fillId="0" borderId="30" xfId="6" applyFont="1" applyBorder="1" applyAlignment="1" applyProtection="1">
      <alignment horizontal="center" vertical="center" wrapText="1"/>
    </xf>
    <xf numFmtId="165" fontId="22" fillId="0" borderId="31" xfId="6" applyFont="1" applyBorder="1" applyAlignment="1" applyProtection="1">
      <alignment horizontal="center" vertical="center" wrapText="1"/>
    </xf>
    <xf numFmtId="165" fontId="22" fillId="0" borderId="26" xfId="6" applyFont="1" applyBorder="1" applyAlignment="1" applyProtection="1">
      <alignment horizontal="center" vertical="center" wrapText="1"/>
    </xf>
    <xf numFmtId="0" fontId="66" fillId="7" borderId="25" xfId="1" applyFont="1" applyFill="1" applyBorder="1" applyAlignment="1">
      <alignment horizontal="center" vertical="center" wrapText="1"/>
    </xf>
    <xf numFmtId="0" fontId="8" fillId="0" borderId="0" xfId="1" applyFont="1" applyBorder="1" applyAlignment="1">
      <alignment horizontal="center"/>
    </xf>
    <xf numFmtId="0" fontId="22" fillId="0" borderId="0" xfId="1" applyFont="1" applyBorder="1" applyAlignment="1">
      <alignment horizontal="center"/>
    </xf>
    <xf numFmtId="0" fontId="20" fillId="0" borderId="0" xfId="1" applyFont="1" applyBorder="1" applyAlignment="1">
      <alignment horizontal="right"/>
    </xf>
    <xf numFmtId="0" fontId="20" fillId="0" borderId="16" xfId="1" applyFont="1" applyBorder="1" applyAlignment="1">
      <alignment horizontal="right"/>
    </xf>
    <xf numFmtId="0" fontId="22" fillId="0" borderId="30" xfId="1" applyFont="1" applyBorder="1" applyAlignment="1" applyProtection="1">
      <alignment horizontal="left"/>
      <protection locked="0"/>
    </xf>
    <xf numFmtId="0" fontId="22" fillId="0" borderId="26" xfId="1" applyFont="1" applyBorder="1" applyAlignment="1" applyProtection="1">
      <alignment horizontal="left"/>
      <protection locked="0"/>
    </xf>
    <xf numFmtId="0" fontId="20" fillId="0" borderId="0" xfId="1" applyFont="1" applyBorder="1" applyAlignment="1">
      <alignment horizontal="center"/>
    </xf>
    <xf numFmtId="0" fontId="22" fillId="0" borderId="30" xfId="1" applyFont="1" applyBorder="1" applyAlignment="1" applyProtection="1">
      <alignment horizontal="center"/>
      <protection locked="0"/>
    </xf>
    <xf numFmtId="0" fontId="22" fillId="0" borderId="31" xfId="1" applyFont="1" applyBorder="1" applyAlignment="1" applyProtection="1">
      <alignment horizontal="center"/>
      <protection locked="0"/>
    </xf>
    <xf numFmtId="0" fontId="22" fillId="0" borderId="26" xfId="1" applyFont="1" applyBorder="1" applyAlignment="1" applyProtection="1">
      <alignment horizontal="center"/>
      <protection locked="0"/>
    </xf>
    <xf numFmtId="165" fontId="22" fillId="0" borderId="30" xfId="2" applyFont="1" applyBorder="1" applyAlignment="1" applyProtection="1">
      <alignment horizontal="center"/>
      <protection locked="0"/>
    </xf>
    <xf numFmtId="165" fontId="22" fillId="0" borderId="31" xfId="2" applyFont="1" applyBorder="1" applyAlignment="1" applyProtection="1">
      <alignment horizontal="center"/>
      <protection locked="0"/>
    </xf>
    <xf numFmtId="165" fontId="22" fillId="0" borderId="26" xfId="2" applyFont="1" applyBorder="1" applyAlignment="1" applyProtection="1">
      <alignment horizontal="center"/>
      <protection locked="0"/>
    </xf>
    <xf numFmtId="15" fontId="22" fillId="4" borderId="25" xfId="1" applyNumberFormat="1" applyFont="1" applyFill="1" applyBorder="1" applyAlignment="1" applyProtection="1">
      <alignment horizontal="center"/>
    </xf>
    <xf numFmtId="0" fontId="66" fillId="7" borderId="27" xfId="1" applyFont="1" applyFill="1" applyBorder="1" applyAlignment="1" applyProtection="1">
      <alignment horizontal="left" vertical="top"/>
      <protection locked="0"/>
    </xf>
    <xf numFmtId="0" fontId="66" fillId="7" borderId="28" xfId="1" applyFont="1" applyFill="1" applyBorder="1" applyAlignment="1" applyProtection="1">
      <alignment horizontal="left" vertical="top"/>
      <protection locked="0"/>
    </xf>
    <xf numFmtId="0" fontId="66" fillId="7" borderId="29" xfId="1" applyFont="1" applyFill="1" applyBorder="1" applyAlignment="1" applyProtection="1">
      <alignment horizontal="left" vertical="top"/>
      <protection locked="0"/>
    </xf>
    <xf numFmtId="0" fontId="66" fillId="7" borderId="3" xfId="1" applyFont="1" applyFill="1" applyBorder="1" applyAlignment="1" applyProtection="1">
      <alignment horizontal="left" vertical="top"/>
      <protection locked="0"/>
    </xf>
    <xf numFmtId="0" fontId="66" fillId="7" borderId="9" xfId="1" applyFont="1" applyFill="1" applyBorder="1" applyAlignment="1" applyProtection="1">
      <alignment horizontal="left" vertical="top"/>
      <protection locked="0"/>
    </xf>
    <xf numFmtId="0" fontId="66" fillId="7" borderId="4" xfId="1" applyFont="1" applyFill="1" applyBorder="1" applyAlignment="1" applyProtection="1">
      <alignment horizontal="left" vertical="top"/>
      <protection locked="0"/>
    </xf>
    <xf numFmtId="0" fontId="14" fillId="0" borderId="9" xfId="1" applyFont="1" applyBorder="1" applyAlignment="1" applyProtection="1">
      <alignment horizontal="center"/>
      <protection locked="0"/>
    </xf>
    <xf numFmtId="173" fontId="11" fillId="0" borderId="0" xfId="0" applyNumberFormat="1" applyFont="1" applyBorder="1" applyAlignment="1" applyProtection="1">
      <alignment horizontal="center"/>
    </xf>
    <xf numFmtId="0" fontId="20" fillId="0" borderId="28" xfId="1" applyFont="1" applyBorder="1" applyAlignment="1" applyProtection="1">
      <alignment horizontal="center"/>
    </xf>
    <xf numFmtId="0" fontId="66" fillId="7" borderId="25" xfId="11" applyFont="1" applyFill="1" applyBorder="1" applyAlignment="1">
      <alignment horizontal="center" vertical="center" wrapText="1"/>
    </xf>
    <xf numFmtId="0" fontId="20" fillId="4" borderId="15" xfId="11" applyFont="1" applyFill="1" applyBorder="1" applyAlignment="1" applyProtection="1">
      <alignment horizontal="center"/>
    </xf>
    <xf numFmtId="0" fontId="20" fillId="4" borderId="0" xfId="11" applyFont="1" applyFill="1" applyBorder="1" applyAlignment="1" applyProtection="1">
      <alignment horizontal="center"/>
    </xf>
    <xf numFmtId="0" fontId="20" fillId="4" borderId="16" xfId="11" applyFont="1" applyFill="1" applyBorder="1" applyAlignment="1" applyProtection="1">
      <alignment horizontal="center"/>
    </xf>
    <xf numFmtId="0" fontId="66" fillId="7" borderId="28" xfId="11" applyFont="1" applyFill="1" applyBorder="1" applyAlignment="1">
      <alignment horizontal="center" vertical="center" wrapText="1"/>
    </xf>
    <xf numFmtId="0" fontId="66" fillId="7" borderId="9" xfId="11" applyFont="1" applyFill="1" applyBorder="1" applyAlignment="1">
      <alignment horizontal="center" vertical="center" wrapText="1"/>
    </xf>
    <xf numFmtId="0" fontId="66" fillId="7" borderId="32" xfId="11" applyFont="1" applyFill="1" applyBorder="1" applyAlignment="1">
      <alignment horizontal="center" vertical="center" wrapText="1"/>
    </xf>
    <xf numFmtId="0" fontId="66" fillId="7" borderId="2" xfId="11" applyFont="1" applyFill="1" applyBorder="1" applyAlignment="1">
      <alignment horizontal="center" vertical="center" wrapText="1"/>
    </xf>
    <xf numFmtId="0" fontId="66" fillId="7" borderId="27" xfId="11" applyFont="1" applyFill="1" applyBorder="1" applyAlignment="1">
      <alignment horizontal="center" vertical="center" wrapText="1"/>
    </xf>
    <xf numFmtId="0" fontId="66" fillId="7" borderId="29" xfId="11" applyFont="1" applyFill="1" applyBorder="1" applyAlignment="1">
      <alignment horizontal="center" vertical="center" wrapText="1"/>
    </xf>
    <xf numFmtId="0" fontId="66" fillId="7" borderId="3" xfId="11" applyFont="1" applyFill="1" applyBorder="1" applyAlignment="1">
      <alignment horizontal="center" vertical="center" wrapText="1"/>
    </xf>
    <xf numFmtId="0" fontId="66" fillId="7" borderId="4" xfId="11" applyFont="1" applyFill="1" applyBorder="1" applyAlignment="1">
      <alignment horizontal="center" vertical="center" wrapText="1"/>
    </xf>
    <xf numFmtId="15" fontId="22" fillId="4" borderId="30" xfId="1" applyNumberFormat="1" applyFont="1" applyFill="1" applyBorder="1" applyAlignment="1" applyProtection="1">
      <alignment horizontal="center"/>
    </xf>
    <xf numFmtId="15" fontId="22" fillId="4" borderId="31" xfId="1" applyNumberFormat="1" applyFont="1" applyFill="1" applyBorder="1" applyAlignment="1" applyProtection="1">
      <alignment horizontal="center"/>
    </xf>
    <xf numFmtId="15" fontId="22" fillId="4" borderId="26" xfId="1" applyNumberFormat="1" applyFont="1" applyFill="1" applyBorder="1" applyAlignment="1" applyProtection="1">
      <alignment horizontal="center"/>
    </xf>
    <xf numFmtId="165" fontId="22" fillId="0" borderId="25" xfId="6" applyFont="1" applyBorder="1" applyAlignment="1" applyProtection="1">
      <alignment horizontal="center" vertical="center" wrapText="1"/>
    </xf>
    <xf numFmtId="0" fontId="67" fillId="7" borderId="30" xfId="11" applyFont="1" applyFill="1" applyBorder="1" applyAlignment="1">
      <alignment horizontal="center"/>
    </xf>
    <xf numFmtId="0" fontId="67" fillId="7" borderId="31" xfId="11" applyFont="1" applyFill="1" applyBorder="1" applyAlignment="1">
      <alignment horizontal="center"/>
    </xf>
    <xf numFmtId="0" fontId="67" fillId="7" borderId="26" xfId="11" applyFont="1" applyFill="1" applyBorder="1" applyAlignment="1">
      <alignment horizontal="center"/>
    </xf>
    <xf numFmtId="0" fontId="65" fillId="7" borderId="25" xfId="11" applyFont="1" applyFill="1" applyBorder="1" applyAlignment="1">
      <alignment horizontal="center" vertical="center" wrapText="1"/>
    </xf>
    <xf numFmtId="0" fontId="67" fillId="7" borderId="25" xfId="11" applyFont="1" applyFill="1" applyBorder="1" applyAlignment="1">
      <alignment horizontal="center"/>
    </xf>
    <xf numFmtId="0" fontId="65" fillId="7" borderId="27" xfId="11" applyFont="1" applyFill="1" applyBorder="1" applyAlignment="1">
      <alignment horizontal="center" vertical="center" wrapText="1"/>
    </xf>
    <xf numFmtId="0" fontId="65" fillId="7" borderId="28" xfId="11" applyFont="1" applyFill="1" applyBorder="1" applyAlignment="1">
      <alignment horizontal="center" vertical="center" wrapText="1"/>
    </xf>
    <xf numFmtId="0" fontId="65" fillId="7" borderId="29" xfId="11" applyFont="1" applyFill="1" applyBorder="1" applyAlignment="1">
      <alignment horizontal="center" vertical="center" wrapText="1"/>
    </xf>
    <xf numFmtId="0" fontId="65" fillId="7" borderId="3" xfId="11" applyFont="1" applyFill="1" applyBorder="1" applyAlignment="1">
      <alignment horizontal="center" vertical="center" wrapText="1"/>
    </xf>
    <xf numFmtId="0" fontId="65" fillId="7" borderId="9" xfId="11" applyFont="1" applyFill="1" applyBorder="1" applyAlignment="1">
      <alignment horizontal="center" vertical="center" wrapText="1"/>
    </xf>
    <xf numFmtId="0" fontId="65" fillId="7" borderId="4" xfId="11" applyFont="1" applyFill="1" applyBorder="1" applyAlignment="1">
      <alignment horizontal="center" vertical="center" wrapText="1"/>
    </xf>
    <xf numFmtId="0" fontId="66" fillId="7" borderId="14" xfId="11" applyFont="1" applyFill="1" applyBorder="1" applyAlignment="1">
      <alignment horizontal="center" vertical="center" wrapText="1"/>
    </xf>
    <xf numFmtId="0" fontId="65" fillId="7" borderId="15" xfId="11" applyFont="1" applyFill="1" applyBorder="1" applyAlignment="1">
      <alignment horizontal="center" vertical="center" wrapText="1"/>
    </xf>
    <xf numFmtId="0" fontId="68" fillId="7" borderId="0" xfId="11" applyFont="1" applyFill="1" applyBorder="1"/>
    <xf numFmtId="0" fontId="68" fillId="7" borderId="3" xfId="11" applyFont="1" applyFill="1" applyBorder="1"/>
    <xf numFmtId="0" fontId="68" fillId="7" borderId="9" xfId="11" applyFont="1" applyFill="1" applyBorder="1"/>
    <xf numFmtId="0" fontId="66" fillId="7" borderId="15" xfId="11" applyFont="1" applyFill="1" applyBorder="1" applyAlignment="1">
      <alignment horizontal="center" vertical="center" wrapText="1"/>
    </xf>
    <xf numFmtId="0" fontId="10" fillId="2" borderId="9" xfId="0" applyFont="1" applyFill="1" applyBorder="1" applyAlignment="1" applyProtection="1">
      <alignment horizontal="center"/>
      <protection locked="0"/>
    </xf>
    <xf numFmtId="0" fontId="11" fillId="2" borderId="0" xfId="0" applyFont="1" applyFill="1" applyBorder="1" applyAlignment="1">
      <alignment horizontal="center"/>
    </xf>
    <xf numFmtId="173" fontId="10" fillId="0" borderId="9" xfId="0" applyNumberFormat="1" applyFont="1" applyBorder="1" applyAlignment="1" applyProtection="1">
      <alignment horizontal="center"/>
      <protection locked="0"/>
    </xf>
    <xf numFmtId="0" fontId="20" fillId="2" borderId="0" xfId="3" applyFont="1" applyFill="1" applyBorder="1" applyAlignment="1">
      <alignment horizontal="center"/>
    </xf>
    <xf numFmtId="0" fontId="11" fillId="2" borderId="28" xfId="0" applyFont="1" applyFill="1" applyBorder="1" applyAlignment="1">
      <alignment horizontal="center"/>
    </xf>
    <xf numFmtId="0" fontId="20" fillId="2" borderId="28" xfId="11" applyFont="1" applyFill="1" applyBorder="1" applyAlignment="1">
      <alignment horizontal="center"/>
    </xf>
    <xf numFmtId="168" fontId="15" fillId="0" borderId="30" xfId="11" applyNumberFormat="1" applyFont="1" applyFill="1" applyBorder="1" applyAlignment="1" applyProtection="1">
      <alignment horizontal="center"/>
      <protection locked="0"/>
    </xf>
    <xf numFmtId="168" fontId="15" fillId="0" borderId="31" xfId="11" applyNumberFormat="1" applyFont="1" applyFill="1" applyBorder="1" applyAlignment="1" applyProtection="1">
      <alignment horizontal="center"/>
      <protection locked="0"/>
    </xf>
    <xf numFmtId="168" fontId="15" fillId="0" borderId="26" xfId="11" applyNumberFormat="1" applyFont="1" applyFill="1" applyBorder="1" applyAlignment="1" applyProtection="1">
      <alignment horizontal="center"/>
      <protection locked="0"/>
    </xf>
    <xf numFmtId="0" fontId="8" fillId="4" borderId="15" xfId="11" applyFont="1" applyFill="1" applyBorder="1" applyAlignment="1" applyProtection="1">
      <alignment horizontal="center"/>
    </xf>
    <xf numFmtId="0" fontId="8" fillId="4" borderId="0" xfId="11" applyFont="1" applyFill="1" applyBorder="1" applyAlignment="1" applyProtection="1">
      <alignment horizontal="center"/>
    </xf>
    <xf numFmtId="0" fontId="8" fillId="4" borderId="16" xfId="11" applyFont="1" applyFill="1" applyBorder="1" applyAlignment="1" applyProtection="1">
      <alignment horizontal="center"/>
    </xf>
    <xf numFmtId="0" fontId="15" fillId="4" borderId="15" xfId="11" applyFont="1" applyFill="1" applyBorder="1" applyAlignment="1" applyProtection="1">
      <alignment horizontal="center"/>
    </xf>
    <xf numFmtId="0" fontId="15" fillId="4" borderId="0" xfId="11" applyFont="1" applyFill="1" applyBorder="1" applyAlignment="1" applyProtection="1">
      <alignment horizontal="center"/>
    </xf>
    <xf numFmtId="0" fontId="15" fillId="4" borderId="16" xfId="11" applyFont="1" applyFill="1" applyBorder="1" applyAlignment="1" applyProtection="1">
      <alignment horizontal="center"/>
    </xf>
    <xf numFmtId="0" fontId="66" fillId="7" borderId="16" xfId="11" applyFont="1" applyFill="1" applyBorder="1" applyAlignment="1">
      <alignment horizontal="center" vertical="center" wrapText="1"/>
    </xf>
    <xf numFmtId="172" fontId="22" fillId="0" borderId="9" xfId="3" applyNumberFormat="1" applyFont="1" applyBorder="1" applyAlignment="1" applyProtection="1">
      <alignment horizontal="center"/>
      <protection locked="0"/>
    </xf>
    <xf numFmtId="0" fontId="20" fillId="2" borderId="9" xfId="11" applyFont="1" applyFill="1" applyBorder="1" applyAlignment="1">
      <alignment horizontal="center"/>
    </xf>
    <xf numFmtId="0" fontId="20" fillId="2" borderId="9" xfId="3" applyFont="1" applyFill="1" applyBorder="1" applyAlignment="1">
      <alignment horizontal="center"/>
    </xf>
    <xf numFmtId="173" fontId="11" fillId="0" borderId="28" xfId="0" applyNumberFormat="1" applyFont="1" applyBorder="1" applyAlignment="1">
      <alignment horizontal="center"/>
    </xf>
    <xf numFmtId="0" fontId="22" fillId="2" borderId="9" xfId="11" applyFont="1" applyFill="1" applyBorder="1" applyAlignment="1" applyProtection="1">
      <alignment horizontal="center"/>
      <protection locked="0"/>
    </xf>
    <xf numFmtId="0" fontId="65" fillId="7" borderId="25" xfId="11" applyFont="1" applyFill="1" applyBorder="1" applyAlignment="1" applyProtection="1">
      <alignment horizontal="center" vertical="center" wrapText="1"/>
      <protection locked="0"/>
    </xf>
    <xf numFmtId="0" fontId="20" fillId="2" borderId="28" xfId="7" applyFont="1" applyFill="1" applyBorder="1" applyAlignment="1" applyProtection="1">
      <alignment horizontal="right"/>
      <protection locked="0"/>
    </xf>
    <xf numFmtId="165" fontId="20" fillId="0" borderId="25" xfId="6" applyFont="1" applyBorder="1" applyAlignment="1" applyProtection="1">
      <alignment horizontal="center"/>
      <protection locked="0"/>
    </xf>
    <xf numFmtId="0" fontId="2" fillId="2" borderId="30" xfId="7" applyFont="1" applyFill="1" applyBorder="1" applyAlignment="1" applyProtection="1">
      <alignment horizontal="left"/>
      <protection locked="0"/>
    </xf>
    <xf numFmtId="0" fontId="2" fillId="2" borderId="31" xfId="7" applyFont="1" applyFill="1" applyBorder="1" applyAlignment="1" applyProtection="1">
      <alignment horizontal="left"/>
      <protection locked="0"/>
    </xf>
    <xf numFmtId="0" fontId="2" fillId="2" borderId="26" xfId="7" applyFont="1" applyFill="1" applyBorder="1" applyAlignment="1" applyProtection="1">
      <alignment horizontal="left"/>
      <protection locked="0"/>
    </xf>
    <xf numFmtId="165" fontId="66" fillId="7" borderId="30" xfId="6" applyFont="1" applyFill="1" applyBorder="1" applyAlignment="1" applyProtection="1">
      <alignment horizontal="center"/>
      <protection locked="0"/>
    </xf>
    <xf numFmtId="165" fontId="66" fillId="7" borderId="26" xfId="6" applyFont="1" applyFill="1" applyBorder="1" applyAlignment="1" applyProtection="1">
      <alignment horizontal="center"/>
      <protection locked="0"/>
    </xf>
    <xf numFmtId="0" fontId="14" fillId="2" borderId="25" xfId="7" applyFont="1" applyFill="1" applyBorder="1" applyAlignment="1" applyProtection="1">
      <alignment horizontal="center"/>
      <protection locked="0"/>
    </xf>
    <xf numFmtId="4" fontId="3" fillId="2" borderId="25" xfId="7" applyNumberFormat="1" applyFont="1" applyFill="1" applyBorder="1" applyAlignment="1">
      <alignment horizontal="center"/>
    </xf>
    <xf numFmtId="0" fontId="20" fillId="2" borderId="25" xfId="7" applyFont="1" applyFill="1" applyBorder="1" applyAlignment="1" applyProtection="1">
      <alignment horizontal="right"/>
      <protection locked="0"/>
    </xf>
    <xf numFmtId="0" fontId="2" fillId="4" borderId="25" xfId="1" applyFont="1" applyFill="1" applyBorder="1" applyAlignment="1" applyProtection="1">
      <alignment horizontal="left" vertical="center" wrapText="1"/>
      <protection locked="0"/>
    </xf>
    <xf numFmtId="165" fontId="22" fillId="2" borderId="25" xfId="6" applyFont="1" applyFill="1" applyBorder="1" applyAlignment="1" applyProtection="1">
      <alignment horizontal="center"/>
      <protection locked="0"/>
    </xf>
    <xf numFmtId="165" fontId="3" fillId="2" borderId="0" xfId="6" applyFont="1" applyFill="1" applyBorder="1" applyAlignment="1" applyProtection="1">
      <alignment horizontal="right"/>
      <protection locked="0"/>
    </xf>
    <xf numFmtId="0" fontId="2" fillId="2" borderId="0" xfId="7" applyFont="1" applyFill="1" applyBorder="1" applyAlignment="1" applyProtection="1">
      <alignment horizontal="center"/>
      <protection locked="0"/>
    </xf>
    <xf numFmtId="0" fontId="3" fillId="2" borderId="25" xfId="7" applyFont="1" applyFill="1" applyBorder="1" applyAlignment="1" applyProtection="1">
      <alignment horizontal="left" wrapText="1"/>
      <protection locked="0"/>
    </xf>
    <xf numFmtId="0" fontId="2" fillId="2" borderId="9" xfId="1" applyFont="1" applyFill="1" applyBorder="1" applyAlignment="1" applyProtection="1">
      <alignment horizontal="center" vertical="center"/>
      <protection locked="0"/>
    </xf>
    <xf numFmtId="0" fontId="52" fillId="0" borderId="28" xfId="1" applyFont="1" applyFill="1" applyBorder="1" applyAlignment="1">
      <alignment horizontal="center"/>
    </xf>
    <xf numFmtId="0" fontId="52" fillId="2" borderId="28" xfId="1" applyFont="1" applyFill="1" applyBorder="1" applyAlignment="1">
      <alignment horizontal="center"/>
    </xf>
    <xf numFmtId="0" fontId="52" fillId="2" borderId="29" xfId="1" applyFont="1" applyFill="1" applyBorder="1" applyAlignment="1">
      <alignment horizontal="center"/>
    </xf>
    <xf numFmtId="173" fontId="76" fillId="0" borderId="9" xfId="0" applyNumberFormat="1" applyFont="1" applyBorder="1" applyAlignment="1" applyProtection="1">
      <alignment horizontal="center" vertical="center"/>
      <protection locked="0"/>
    </xf>
    <xf numFmtId="173" fontId="76" fillId="0" borderId="4" xfId="0" applyNumberFormat="1" applyFont="1" applyBorder="1" applyAlignment="1" applyProtection="1">
      <alignment horizontal="center" vertical="center"/>
      <protection locked="0"/>
    </xf>
    <xf numFmtId="165" fontId="14" fillId="2" borderId="25" xfId="6" applyFont="1" applyFill="1" applyBorder="1" applyAlignment="1" applyProtection="1">
      <alignment horizontal="center"/>
      <protection locked="0"/>
    </xf>
    <xf numFmtId="0" fontId="52" fillId="0" borderId="0" xfId="1" applyFont="1" applyFill="1" applyBorder="1" applyAlignment="1">
      <alignment horizontal="center"/>
    </xf>
    <xf numFmtId="0" fontId="52" fillId="2" borderId="0" xfId="1" applyFont="1" applyFill="1" applyBorder="1" applyAlignment="1">
      <alignment horizontal="center"/>
    </xf>
    <xf numFmtId="0" fontId="52" fillId="2" borderId="16" xfId="1" applyFont="1" applyFill="1" applyBorder="1" applyAlignment="1">
      <alignment horizontal="center"/>
    </xf>
    <xf numFmtId="172" fontId="22" fillId="0" borderId="9" xfId="8" applyNumberFormat="1" applyFont="1" applyBorder="1" applyAlignment="1" applyProtection="1">
      <alignment horizontal="center" vertical="center"/>
      <protection locked="0"/>
    </xf>
    <xf numFmtId="0" fontId="2" fillId="2" borderId="0" xfId="7" applyFont="1" applyFill="1" applyBorder="1" applyAlignment="1">
      <alignment horizontal="center"/>
    </xf>
    <xf numFmtId="0" fontId="2" fillId="2" borderId="0" xfId="7" applyFont="1" applyFill="1" applyBorder="1"/>
    <xf numFmtId="0" fontId="8" fillId="2" borderId="0" xfId="7" applyFont="1" applyFill="1" applyBorder="1" applyAlignment="1">
      <alignment horizontal="center"/>
    </xf>
    <xf numFmtId="0" fontId="16" fillId="2" borderId="0" xfId="7" applyFont="1" applyFill="1" applyBorder="1"/>
    <xf numFmtId="0" fontId="22" fillId="2" borderId="0" xfId="7" applyFont="1" applyFill="1" applyBorder="1" applyAlignment="1">
      <alignment horizontal="center"/>
    </xf>
    <xf numFmtId="0" fontId="22" fillId="2" borderId="0" xfId="7" applyFont="1" applyFill="1" applyBorder="1"/>
    <xf numFmtId="0" fontId="2" fillId="2" borderId="9" xfId="7" applyFont="1" applyFill="1" applyBorder="1" applyAlignment="1">
      <alignment horizontal="center"/>
    </xf>
    <xf numFmtId="0" fontId="66" fillId="7" borderId="25" xfId="7" applyFont="1" applyFill="1" applyBorder="1" applyAlignment="1">
      <alignment horizontal="center"/>
    </xf>
    <xf numFmtId="0" fontId="20" fillId="2" borderId="0" xfId="7" applyFont="1" applyFill="1" applyBorder="1" applyAlignment="1">
      <alignment horizontal="center"/>
    </xf>
    <xf numFmtId="0" fontId="20" fillId="2" borderId="0" xfId="7" applyFont="1" applyFill="1" applyBorder="1"/>
    <xf numFmtId="165" fontId="22" fillId="0" borderId="25" xfId="6" applyFont="1" applyBorder="1" applyAlignment="1" applyProtection="1">
      <alignment horizontal="left"/>
    </xf>
    <xf numFmtId="0" fontId="2" fillId="2" borderId="30" xfId="7" applyFont="1" applyFill="1" applyBorder="1" applyAlignment="1" applyProtection="1">
      <alignment horizontal="center"/>
      <protection locked="0"/>
    </xf>
    <xf numFmtId="0" fontId="2" fillId="2" borderId="26" xfId="7" applyFont="1" applyFill="1" applyBorder="1" applyAlignment="1" applyProtection="1">
      <alignment horizontal="center"/>
      <protection locked="0"/>
    </xf>
    <xf numFmtId="0" fontId="46" fillId="4" borderId="30" xfId="0" applyFont="1" applyFill="1" applyBorder="1" applyAlignment="1" applyProtection="1">
      <alignment horizontal="center"/>
      <protection locked="0"/>
    </xf>
    <xf numFmtId="0" fontId="46" fillId="4" borderId="26" xfId="0" applyFont="1" applyFill="1" applyBorder="1" applyAlignment="1" applyProtection="1">
      <alignment horizontal="center"/>
      <protection locked="0"/>
    </xf>
    <xf numFmtId="15" fontId="22" fillId="4" borderId="25" xfId="1" applyNumberFormat="1" applyFont="1" applyFill="1" applyBorder="1" applyAlignment="1" applyProtection="1">
      <alignment horizontal="left"/>
    </xf>
    <xf numFmtId="173" fontId="46" fillId="0" borderId="9" xfId="0" applyNumberFormat="1" applyFont="1" applyFill="1" applyBorder="1" applyAlignment="1" applyProtection="1">
      <alignment horizontal="center" vertical="center"/>
      <protection locked="0"/>
    </xf>
    <xf numFmtId="0" fontId="2" fillId="2" borderId="30" xfId="7" applyFont="1" applyFill="1" applyBorder="1" applyAlignment="1" applyProtection="1">
      <alignment horizontal="left" vertical="center"/>
      <protection locked="0"/>
    </xf>
    <xf numFmtId="0" fontId="2" fillId="2" borderId="31" xfId="7" applyFont="1" applyFill="1" applyBorder="1" applyAlignment="1" applyProtection="1">
      <alignment horizontal="left" vertical="center"/>
      <protection locked="0"/>
    </xf>
    <xf numFmtId="0" fontId="2" fillId="2" borderId="26" xfId="7" applyFont="1" applyFill="1" applyBorder="1" applyAlignment="1" applyProtection="1">
      <alignment horizontal="left" vertical="center"/>
      <protection locked="0"/>
    </xf>
    <xf numFmtId="165" fontId="20" fillId="2" borderId="25" xfId="6" applyFont="1" applyFill="1" applyBorder="1" applyAlignment="1" applyProtection="1">
      <alignment horizontal="right"/>
      <protection locked="0"/>
    </xf>
    <xf numFmtId="165" fontId="66" fillId="7" borderId="25" xfId="6" applyFont="1" applyFill="1" applyBorder="1" applyAlignment="1">
      <alignment horizontal="center"/>
    </xf>
    <xf numFmtId="165" fontId="22" fillId="2" borderId="25" xfId="6" applyFont="1" applyFill="1" applyBorder="1" applyAlignment="1" applyProtection="1">
      <alignment horizontal="right"/>
      <protection locked="0"/>
    </xf>
    <xf numFmtId="172" fontId="22" fillId="0" borderId="4" xfId="8" applyNumberFormat="1" applyFont="1" applyBorder="1" applyAlignment="1" applyProtection="1">
      <alignment horizontal="center" vertical="center"/>
      <protection locked="0"/>
    </xf>
    <xf numFmtId="165" fontId="2" fillId="2" borderId="25" xfId="6" applyFont="1" applyFill="1" applyBorder="1" applyAlignment="1" applyProtection="1">
      <alignment horizontal="center"/>
      <protection locked="0"/>
    </xf>
    <xf numFmtId="165" fontId="20" fillId="2" borderId="30" xfId="6" applyFont="1" applyFill="1" applyBorder="1" applyAlignment="1" applyProtection="1">
      <alignment horizontal="center"/>
      <protection locked="0"/>
    </xf>
    <xf numFmtId="165" fontId="20" fillId="2" borderId="26" xfId="6" applyFont="1" applyFill="1" applyBorder="1" applyAlignment="1" applyProtection="1">
      <alignment horizontal="center"/>
      <protection locked="0"/>
    </xf>
    <xf numFmtId="172" fontId="10" fillId="0" borderId="9" xfId="0" applyNumberFormat="1" applyFont="1" applyBorder="1" applyAlignment="1" applyProtection="1">
      <alignment horizontal="center"/>
      <protection locked="0"/>
    </xf>
    <xf numFmtId="0" fontId="11" fillId="2" borderId="28" xfId="0" applyFont="1" applyFill="1" applyBorder="1" applyAlignment="1">
      <alignment horizontal="center" wrapText="1"/>
    </xf>
    <xf numFmtId="0" fontId="46" fillId="2" borderId="9" xfId="0" applyFont="1" applyFill="1" applyBorder="1" applyAlignment="1" applyProtection="1">
      <alignment horizontal="center"/>
      <protection locked="0"/>
    </xf>
    <xf numFmtId="0" fontId="16" fillId="0" borderId="15" xfId="1" applyFont="1" applyBorder="1" applyAlignment="1">
      <alignment horizontal="center"/>
    </xf>
    <xf numFmtId="0" fontId="16" fillId="0" borderId="0" xfId="1" applyFont="1" applyBorder="1" applyAlignment="1">
      <alignment horizontal="center"/>
    </xf>
    <xf numFmtId="0" fontId="16" fillId="0" borderId="16" xfId="1" applyFont="1" applyBorder="1" applyAlignment="1">
      <alignment horizontal="center"/>
    </xf>
    <xf numFmtId="0" fontId="8" fillId="0" borderId="15" xfId="1" applyFont="1" applyBorder="1" applyAlignment="1">
      <alignment horizontal="center"/>
    </xf>
    <xf numFmtId="0" fontId="8" fillId="0" borderId="16" xfId="1" applyFont="1" applyBorder="1" applyAlignment="1">
      <alignment horizontal="center"/>
    </xf>
    <xf numFmtId="0" fontId="30" fillId="2" borderId="15" xfId="1" applyFont="1" applyFill="1" applyBorder="1" applyAlignment="1">
      <alignment horizontal="center"/>
    </xf>
    <xf numFmtId="0" fontId="30" fillId="2" borderId="0" xfId="1" applyFont="1" applyFill="1" applyBorder="1" applyAlignment="1">
      <alignment horizontal="center"/>
    </xf>
    <xf numFmtId="0" fontId="30" fillId="2" borderId="16" xfId="1" applyFont="1" applyFill="1" applyBorder="1" applyAlignment="1">
      <alignment horizontal="center"/>
    </xf>
    <xf numFmtId="0" fontId="29" fillId="2" borderId="15" xfId="1" applyFont="1" applyFill="1" applyBorder="1" applyAlignment="1">
      <alignment horizontal="center"/>
    </xf>
    <xf numFmtId="0" fontId="29" fillId="2" borderId="0" xfId="1" applyFont="1" applyFill="1" applyBorder="1" applyAlignment="1">
      <alignment horizontal="center"/>
    </xf>
    <xf numFmtId="0" fontId="29" fillId="2" borderId="16" xfId="1" applyFont="1" applyFill="1" applyBorder="1" applyAlignment="1">
      <alignment horizontal="center"/>
    </xf>
    <xf numFmtId="173" fontId="30" fillId="0" borderId="15" xfId="0" applyNumberFormat="1" applyFont="1" applyBorder="1" applyAlignment="1">
      <alignment horizontal="center"/>
    </xf>
    <xf numFmtId="173" fontId="30" fillId="0" borderId="0" xfId="0" applyNumberFormat="1" applyFont="1" applyBorder="1" applyAlignment="1">
      <alignment horizontal="center"/>
    </xf>
    <xf numFmtId="173" fontId="30" fillId="0" borderId="16" xfId="0" applyNumberFormat="1" applyFont="1" applyBorder="1" applyAlignment="1">
      <alignment horizontal="center"/>
    </xf>
    <xf numFmtId="165" fontId="10" fillId="0" borderId="25" xfId="6" applyFont="1" applyFill="1" applyBorder="1" applyAlignment="1" applyProtection="1">
      <alignment vertical="center"/>
    </xf>
    <xf numFmtId="1" fontId="55" fillId="2" borderId="25" xfId="18" applyNumberFormat="1" applyFont="1" applyFill="1" applyBorder="1" applyAlignment="1" applyProtection="1">
      <alignment horizontal="center" wrapText="1"/>
      <protection locked="0"/>
    </xf>
    <xf numFmtId="1" fontId="64" fillId="2" borderId="15" xfId="18" applyNumberFormat="1" applyFont="1" applyFill="1" applyBorder="1" applyAlignment="1">
      <alignment horizontal="right" wrapText="1"/>
    </xf>
    <xf numFmtId="1" fontId="64" fillId="2" borderId="16" xfId="18" applyNumberFormat="1" applyFont="1" applyFill="1" applyBorder="1" applyAlignment="1">
      <alignment horizontal="right" wrapText="1"/>
    </xf>
    <xf numFmtId="0" fontId="2" fillId="0" borderId="9" xfId="1" applyFont="1" applyFill="1" applyBorder="1" applyAlignment="1" applyProtection="1">
      <alignment horizontal="center"/>
      <protection locked="0"/>
    </xf>
    <xf numFmtId="0" fontId="20" fillId="0" borderId="28" xfId="1" applyFont="1" applyFill="1" applyBorder="1" applyAlignment="1">
      <alignment horizontal="center"/>
    </xf>
    <xf numFmtId="0" fontId="20" fillId="0" borderId="0" xfId="1" applyFont="1" applyFill="1" applyBorder="1" applyAlignment="1">
      <alignment horizontal="center"/>
    </xf>
    <xf numFmtId="0" fontId="2" fillId="0" borderId="0" xfId="1" applyFont="1" applyFill="1" applyBorder="1" applyAlignment="1">
      <alignment horizontal="left"/>
    </xf>
    <xf numFmtId="0" fontId="12" fillId="0" borderId="0"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12" fillId="0" borderId="0" xfId="1" applyFont="1" applyFill="1" applyBorder="1" applyAlignment="1">
      <alignment horizontal="center"/>
    </xf>
    <xf numFmtId="0" fontId="22" fillId="0" borderId="30" xfId="1" applyFont="1" applyFill="1" applyBorder="1" applyAlignment="1" applyProtection="1">
      <alignment horizontal="left" vertical="center" wrapText="1"/>
      <protection locked="0"/>
    </xf>
    <xf numFmtId="0" fontId="22" fillId="0" borderId="31" xfId="1" applyFont="1" applyFill="1" applyBorder="1" applyAlignment="1" applyProtection="1">
      <alignment horizontal="left" vertical="center" wrapText="1"/>
      <protection locked="0"/>
    </xf>
    <xf numFmtId="0" fontId="22" fillId="0" borderId="26" xfId="1" applyFont="1" applyFill="1" applyBorder="1" applyAlignment="1" applyProtection="1">
      <alignment horizontal="left" vertical="center" wrapText="1"/>
      <protection locked="0"/>
    </xf>
    <xf numFmtId="0" fontId="65" fillId="7" borderId="27" xfId="1" applyFont="1" applyFill="1" applyBorder="1" applyAlignment="1" applyProtection="1">
      <alignment horizontal="left" vertical="top"/>
      <protection locked="0"/>
    </xf>
    <xf numFmtId="0" fontId="65" fillId="7" borderId="28" xfId="1" applyFont="1" applyFill="1" applyBorder="1" applyAlignment="1" applyProtection="1">
      <alignment horizontal="left" vertical="top"/>
      <protection locked="0"/>
    </xf>
    <xf numFmtId="0" fontId="65" fillId="7" borderId="15" xfId="1" applyFont="1" applyFill="1" applyBorder="1" applyAlignment="1" applyProtection="1">
      <alignment horizontal="left" vertical="top"/>
      <protection locked="0"/>
    </xf>
    <xf numFmtId="0" fontId="65" fillId="7" borderId="0" xfId="1" applyFont="1" applyFill="1" applyBorder="1" applyAlignment="1" applyProtection="1">
      <alignment horizontal="left" vertical="top"/>
      <protection locked="0"/>
    </xf>
    <xf numFmtId="0" fontId="65" fillId="7" borderId="3" xfId="1" applyFont="1" applyFill="1" applyBorder="1" applyAlignment="1" applyProtection="1">
      <alignment horizontal="left" vertical="top"/>
      <protection locked="0"/>
    </xf>
    <xf numFmtId="0" fontId="65" fillId="7" borderId="9" xfId="1" applyFont="1" applyFill="1" applyBorder="1" applyAlignment="1" applyProtection="1">
      <alignment horizontal="left" vertical="top"/>
      <protection locked="0"/>
    </xf>
    <xf numFmtId="0" fontId="3" fillId="0" borderId="0" xfId="1" applyFont="1" applyFill="1" applyBorder="1" applyAlignment="1">
      <alignment horizontal="center"/>
    </xf>
    <xf numFmtId="0" fontId="2" fillId="0" borderId="0" xfId="1" applyFont="1" applyFill="1" applyBorder="1" applyAlignment="1">
      <alignment horizontal="center"/>
    </xf>
    <xf numFmtId="0" fontId="2" fillId="0" borderId="15" xfId="1" applyFont="1" applyFill="1" applyBorder="1" applyAlignment="1" applyProtection="1">
      <alignment horizontal="center"/>
      <protection locked="0"/>
    </xf>
    <xf numFmtId="0" fontId="2" fillId="0" borderId="16" xfId="1" applyFont="1" applyFill="1" applyBorder="1" applyAlignment="1" applyProtection="1">
      <alignment horizontal="center"/>
      <protection locked="0"/>
    </xf>
    <xf numFmtId="165" fontId="2" fillId="0" borderId="15" xfId="6" applyFont="1" applyFill="1" applyBorder="1" applyAlignment="1" applyProtection="1">
      <alignment horizontal="right"/>
      <protection locked="0"/>
    </xf>
    <xf numFmtId="165" fontId="2" fillId="0" borderId="16" xfId="6" applyFont="1" applyFill="1" applyBorder="1" applyAlignment="1" applyProtection="1">
      <alignment horizontal="right"/>
      <protection locked="0"/>
    </xf>
    <xf numFmtId="0" fontId="12" fillId="0" borderId="3" xfId="1" applyFont="1" applyFill="1" applyBorder="1" applyAlignment="1" applyProtection="1">
      <alignment horizontal="right"/>
      <protection locked="0"/>
    </xf>
    <xf numFmtId="0" fontId="12" fillId="0" borderId="9" xfId="1" applyFont="1" applyFill="1" applyBorder="1" applyAlignment="1" applyProtection="1">
      <alignment horizontal="right"/>
      <protection locked="0"/>
    </xf>
    <xf numFmtId="0" fontId="12" fillId="0" borderId="4" xfId="1" applyFont="1" applyFill="1" applyBorder="1" applyAlignment="1" applyProtection="1">
      <alignment horizontal="right"/>
      <protection locked="0"/>
    </xf>
    <xf numFmtId="0" fontId="2" fillId="0" borderId="3"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165" fontId="2" fillId="0" borderId="3" xfId="6" applyFont="1" applyFill="1" applyBorder="1" applyAlignment="1" applyProtection="1">
      <alignment horizontal="right"/>
      <protection locked="0"/>
    </xf>
    <xf numFmtId="165" fontId="2" fillId="0" borderId="4" xfId="6" applyFont="1" applyFill="1" applyBorder="1" applyAlignment="1" applyProtection="1">
      <alignment horizontal="right"/>
      <protection locked="0"/>
    </xf>
    <xf numFmtId="165" fontId="12" fillId="0" borderId="3" xfId="6" applyFont="1" applyFill="1" applyBorder="1" applyAlignment="1" applyProtection="1">
      <alignment horizontal="center"/>
      <protection locked="0"/>
    </xf>
    <xf numFmtId="165" fontId="12" fillId="0" borderId="4" xfId="6" applyFont="1" applyFill="1" applyBorder="1" applyAlignment="1" applyProtection="1">
      <alignment horizontal="center"/>
      <protection locked="0"/>
    </xf>
    <xf numFmtId="0" fontId="8" fillId="0" borderId="0" xfId="1" applyFont="1" applyFill="1" applyBorder="1" applyAlignment="1">
      <alignment horizontal="center"/>
    </xf>
    <xf numFmtId="0" fontId="2" fillId="0" borderId="0" xfId="1" applyFont="1" applyFill="1" applyBorder="1"/>
    <xf numFmtId="0" fontId="15" fillId="0" borderId="0" xfId="1" applyFont="1" applyFill="1" applyBorder="1" applyAlignment="1">
      <alignment horizontal="center"/>
    </xf>
    <xf numFmtId="0" fontId="15" fillId="0" borderId="0" xfId="1" applyFont="1" applyFill="1" applyBorder="1"/>
    <xf numFmtId="174" fontId="22" fillId="0" borderId="15" xfId="1" applyNumberFormat="1" applyFont="1" applyFill="1" applyBorder="1" applyAlignment="1" applyProtection="1">
      <alignment horizontal="center"/>
      <protection locked="0"/>
    </xf>
    <xf numFmtId="174" fontId="22" fillId="0" borderId="0" xfId="1" applyNumberFormat="1" applyFont="1" applyFill="1" applyBorder="1" applyAlignment="1" applyProtection="1">
      <alignment horizontal="center"/>
      <protection locked="0"/>
    </xf>
    <xf numFmtId="0" fontId="12" fillId="0" borderId="0" xfId="1" applyFont="1" applyFill="1" applyBorder="1" applyAlignment="1" applyProtection="1">
      <alignment horizontal="right"/>
    </xf>
    <xf numFmtId="165" fontId="22" fillId="0" borderId="25" xfId="6" applyFont="1" applyFill="1" applyBorder="1" applyAlignment="1" applyProtection="1">
      <alignment horizontal="left"/>
    </xf>
    <xf numFmtId="0" fontId="12" fillId="0" borderId="0" xfId="1" applyFont="1" applyFill="1" applyBorder="1"/>
    <xf numFmtId="0" fontId="20" fillId="0" borderId="28" xfId="8" applyFont="1" applyBorder="1" applyAlignment="1">
      <alignment horizontal="center"/>
    </xf>
    <xf numFmtId="0" fontId="20" fillId="0" borderId="0" xfId="8" applyFont="1" applyBorder="1" applyAlignment="1">
      <alignment horizontal="center"/>
    </xf>
    <xf numFmtId="0" fontId="20" fillId="0" borderId="28" xfId="1" applyFont="1" applyBorder="1" applyAlignment="1">
      <alignment horizontal="center"/>
    </xf>
    <xf numFmtId="0" fontId="15" fillId="0" borderId="0" xfId="1" applyFont="1" applyBorder="1" applyAlignment="1">
      <alignment horizontal="center"/>
    </xf>
    <xf numFmtId="165" fontId="15" fillId="0" borderId="30" xfId="6" applyFont="1" applyBorder="1" applyAlignment="1" applyProtection="1">
      <alignment horizontal="center"/>
    </xf>
    <xf numFmtId="165" fontId="15" fillId="0" borderId="26" xfId="6" applyFont="1" applyBorder="1" applyAlignment="1" applyProtection="1">
      <alignment horizontal="center"/>
    </xf>
    <xf numFmtId="0" fontId="77" fillId="7" borderId="28" xfId="1" applyFont="1" applyFill="1" applyBorder="1" applyAlignment="1">
      <alignment horizontal="right"/>
    </xf>
    <xf numFmtId="0" fontId="77" fillId="7" borderId="29" xfId="1" applyFont="1" applyFill="1" applyBorder="1" applyAlignment="1">
      <alignment horizontal="right"/>
    </xf>
    <xf numFmtId="0" fontId="65" fillId="8" borderId="25" xfId="1" applyFont="1" applyFill="1" applyBorder="1" applyAlignment="1">
      <alignment horizontal="center" vertical="center" wrapText="1"/>
    </xf>
    <xf numFmtId="0" fontId="66" fillId="7" borderId="32" xfId="1" applyFont="1" applyFill="1" applyBorder="1" applyAlignment="1">
      <alignment horizontal="center" vertical="center" wrapText="1"/>
    </xf>
    <xf numFmtId="0" fontId="66" fillId="7" borderId="2" xfId="1" applyFont="1" applyFill="1" applyBorder="1" applyAlignment="1">
      <alignment horizontal="center" vertical="center" wrapText="1"/>
    </xf>
    <xf numFmtId="0" fontId="65" fillId="8" borderId="30" xfId="1" applyFont="1" applyFill="1" applyBorder="1" applyAlignment="1">
      <alignment horizontal="center" vertical="center" wrapText="1"/>
    </xf>
    <xf numFmtId="0" fontId="65" fillId="8" borderId="31" xfId="1" applyFont="1" applyFill="1" applyBorder="1" applyAlignment="1">
      <alignment horizontal="center" vertical="center" wrapText="1"/>
    </xf>
    <xf numFmtId="0" fontId="65" fillId="8" borderId="26" xfId="1" applyFont="1" applyFill="1" applyBorder="1" applyAlignment="1">
      <alignment horizontal="center" vertical="center" wrapText="1"/>
    </xf>
    <xf numFmtId="175" fontId="43" fillId="2" borderId="28" xfId="0" applyNumberFormat="1" applyFont="1" applyFill="1" applyBorder="1" applyAlignment="1">
      <alignment horizontal="center"/>
    </xf>
    <xf numFmtId="0" fontId="43" fillId="2" borderId="28" xfId="0" applyFont="1" applyFill="1" applyBorder="1" applyAlignment="1">
      <alignment horizontal="center"/>
    </xf>
    <xf numFmtId="0" fontId="25" fillId="2" borderId="0" xfId="0" applyFont="1" applyFill="1" applyAlignment="1">
      <alignment horizontal="center"/>
    </xf>
    <xf numFmtId="175" fontId="25" fillId="2" borderId="0" xfId="0" applyNumberFormat="1" applyFont="1" applyFill="1" applyAlignment="1">
      <alignment horizontal="center"/>
    </xf>
    <xf numFmtId="0" fontId="15" fillId="2" borderId="0" xfId="0" applyFont="1" applyFill="1" applyAlignment="1">
      <alignment horizontal="center"/>
    </xf>
    <xf numFmtId="175" fontId="15" fillId="2" borderId="0" xfId="0" applyNumberFormat="1" applyFont="1" applyFill="1" applyAlignment="1">
      <alignment horizontal="center"/>
    </xf>
    <xf numFmtId="0" fontId="29" fillId="2" borderId="0" xfId="0" applyFont="1" applyFill="1" applyAlignment="1">
      <alignment horizontal="center"/>
    </xf>
    <xf numFmtId="175" fontId="29" fillId="2" borderId="0" xfId="0" applyNumberFormat="1" applyFont="1" applyFill="1" applyAlignment="1">
      <alignment horizontal="center"/>
    </xf>
    <xf numFmtId="165" fontId="21" fillId="0" borderId="25" xfId="6" applyFont="1" applyBorder="1" applyAlignment="1" applyProtection="1">
      <alignment horizontal="center"/>
    </xf>
    <xf numFmtId="49" fontId="19" fillId="14" borderId="29" xfId="0" applyNumberFormat="1" applyFont="1" applyFill="1" applyBorder="1" applyAlignment="1">
      <alignment horizontal="center" vertical="center" wrapText="1"/>
    </xf>
    <xf numFmtId="49" fontId="19" fillId="14" borderId="4" xfId="0" applyNumberFormat="1" applyFont="1" applyFill="1" applyBorder="1" applyAlignment="1">
      <alignment horizontal="center" vertical="center" wrapText="1"/>
    </xf>
    <xf numFmtId="175" fontId="19" fillId="14" borderId="32" xfId="0" applyNumberFormat="1" applyFont="1" applyFill="1" applyBorder="1" applyAlignment="1">
      <alignment horizontal="center" vertical="center" wrapText="1"/>
    </xf>
    <xf numFmtId="175" fontId="19" fillId="14" borderId="2" xfId="0" applyNumberFormat="1" applyFont="1" applyFill="1" applyBorder="1" applyAlignment="1">
      <alignment horizontal="center" vertical="center" wrapText="1"/>
    </xf>
    <xf numFmtId="49" fontId="19" fillId="14" borderId="32" xfId="0" applyNumberFormat="1" applyFont="1" applyFill="1" applyBorder="1" applyAlignment="1">
      <alignment horizontal="center" vertical="center" wrapText="1"/>
    </xf>
    <xf numFmtId="49" fontId="19" fillId="14" borderId="2" xfId="0" applyNumberFormat="1" applyFont="1" applyFill="1" applyBorder="1" applyAlignment="1">
      <alignment horizontal="center" vertical="center" wrapText="1"/>
    </xf>
    <xf numFmtId="0" fontId="19" fillId="14" borderId="30" xfId="0" applyFont="1" applyFill="1" applyBorder="1" applyAlignment="1">
      <alignment horizontal="left"/>
    </xf>
    <xf numFmtId="0" fontId="19" fillId="14" borderId="31" xfId="0" applyFont="1" applyFill="1" applyBorder="1" applyAlignment="1">
      <alignment horizontal="left"/>
    </xf>
    <xf numFmtId="0" fontId="19" fillId="14" borderId="26" xfId="0" applyFont="1" applyFill="1" applyBorder="1" applyAlignment="1">
      <alignment horizontal="left"/>
    </xf>
    <xf numFmtId="175" fontId="21" fillId="0" borderId="9" xfId="0" applyNumberFormat="1" applyFont="1" applyBorder="1" applyAlignment="1" applyProtection="1">
      <alignment horizontal="center"/>
      <protection locked="0"/>
    </xf>
    <xf numFmtId="0" fontId="21" fillId="0" borderId="9" xfId="0" applyFont="1" applyBorder="1" applyAlignment="1" applyProtection="1">
      <alignment horizontal="center"/>
      <protection locked="0"/>
    </xf>
    <xf numFmtId="175" fontId="43" fillId="0" borderId="28" xfId="0" applyNumberFormat="1" applyFont="1" applyBorder="1" applyAlignment="1">
      <alignment horizontal="center"/>
    </xf>
    <xf numFmtId="0" fontId="19" fillId="0" borderId="28" xfId="0" applyFont="1" applyBorder="1" applyAlignment="1">
      <alignment horizontal="center"/>
    </xf>
    <xf numFmtId="175" fontId="27" fillId="0" borderId="9" xfId="0" applyNumberFormat="1" applyFont="1" applyBorder="1" applyAlignment="1" applyProtection="1">
      <alignment horizontal="center"/>
      <protection locked="0"/>
    </xf>
    <xf numFmtId="0" fontId="19" fillId="0" borderId="0" xfId="0" applyFont="1" applyAlignment="1">
      <alignment horizontal="center"/>
    </xf>
    <xf numFmtId="14" fontId="27" fillId="0" borderId="9" xfId="0" applyNumberFormat="1" applyFont="1" applyBorder="1" applyAlignment="1" applyProtection="1">
      <alignment horizontal="center"/>
      <protection locked="0"/>
    </xf>
    <xf numFmtId="0" fontId="27" fillId="0" borderId="9" xfId="0" applyFont="1" applyBorder="1" applyAlignment="1" applyProtection="1">
      <alignment horizontal="center"/>
      <protection locked="0"/>
    </xf>
    <xf numFmtId="172" fontId="21" fillId="0" borderId="9" xfId="8" applyNumberFormat="1" applyFont="1" applyBorder="1" applyAlignment="1" applyProtection="1">
      <alignment horizontal="center"/>
      <protection locked="0"/>
    </xf>
    <xf numFmtId="175" fontId="43" fillId="0" borderId="0" xfId="0" applyNumberFormat="1" applyFont="1" applyAlignment="1">
      <alignment horizontal="center"/>
    </xf>
    <xf numFmtId="175" fontId="11" fillId="0" borderId="0" xfId="0" applyNumberFormat="1" applyFont="1" applyBorder="1" applyAlignment="1">
      <alignment horizontal="center"/>
    </xf>
    <xf numFmtId="0" fontId="20" fillId="0" borderId="0" xfId="0" applyFont="1" applyBorder="1" applyAlignment="1">
      <alignment horizontal="center"/>
    </xf>
    <xf numFmtId="0" fontId="10" fillId="2" borderId="9" xfId="0" applyFont="1" applyFill="1" applyBorder="1" applyAlignment="1" applyProtection="1">
      <alignment horizontal="center" wrapText="1"/>
      <protection locked="0"/>
    </xf>
    <xf numFmtId="165" fontId="10" fillId="0" borderId="30" xfId="6" applyFont="1" applyFill="1" applyBorder="1" applyAlignment="1" applyProtection="1">
      <alignment vertical="center"/>
    </xf>
    <xf numFmtId="165" fontId="10" fillId="0" borderId="26" xfId="6" applyFont="1" applyFill="1" applyBorder="1" applyAlignment="1" applyProtection="1">
      <alignment vertical="center"/>
    </xf>
    <xf numFmtId="1" fontId="55" fillId="2" borderId="30" xfId="18" applyNumberFormat="1" applyFont="1" applyFill="1" applyBorder="1" applyAlignment="1" applyProtection="1">
      <alignment horizontal="center" wrapText="1"/>
      <protection locked="0"/>
    </xf>
    <xf numFmtId="1" fontId="55" fillId="2" borderId="26" xfId="18" applyNumberFormat="1" applyFont="1" applyFill="1" applyBorder="1" applyAlignment="1" applyProtection="1">
      <alignment horizontal="center" wrapText="1"/>
      <protection locked="0"/>
    </xf>
    <xf numFmtId="0" fontId="76" fillId="2" borderId="9" xfId="0" applyFont="1" applyFill="1" applyBorder="1" applyAlignment="1" applyProtection="1">
      <alignment horizontal="center"/>
      <protection locked="0"/>
    </xf>
    <xf numFmtId="0" fontId="11" fillId="2" borderId="31" xfId="0" applyFont="1" applyFill="1" applyBorder="1" applyAlignment="1">
      <alignment horizontal="center"/>
    </xf>
    <xf numFmtId="0" fontId="16" fillId="0" borderId="0" xfId="1" applyFont="1" applyAlignment="1">
      <alignment horizontal="center"/>
    </xf>
    <xf numFmtId="0" fontId="8" fillId="0" borderId="0" xfId="1" applyFont="1" applyAlignment="1">
      <alignment horizontal="center"/>
    </xf>
    <xf numFmtId="0" fontId="30" fillId="2" borderId="0" xfId="1" applyFont="1" applyFill="1" applyAlignment="1">
      <alignment horizontal="center"/>
    </xf>
    <xf numFmtId="0" fontId="29" fillId="2" borderId="0" xfId="1" applyFont="1" applyFill="1" applyAlignment="1">
      <alignment horizontal="center"/>
    </xf>
    <xf numFmtId="173" fontId="30" fillId="0" borderId="0" xfId="0" applyNumberFormat="1" applyFont="1" applyAlignment="1">
      <alignment horizontal="center"/>
    </xf>
    <xf numFmtId="0" fontId="11" fillId="2" borderId="0" xfId="0" applyFont="1" applyFill="1" applyAlignment="1">
      <alignment horizontal="center"/>
    </xf>
    <xf numFmtId="0" fontId="11" fillId="2" borderId="9" xfId="0" applyFont="1" applyFill="1" applyBorder="1" applyAlignment="1">
      <alignment horizontal="center"/>
    </xf>
    <xf numFmtId="0" fontId="11" fillId="2" borderId="31" xfId="0" applyFont="1" applyFill="1" applyBorder="1" applyAlignment="1">
      <alignment horizontal="center" wrapText="1"/>
    </xf>
    <xf numFmtId="165" fontId="46" fillId="0" borderId="25" xfId="6" applyFont="1" applyFill="1" applyBorder="1" applyAlignment="1" applyProtection="1">
      <alignment vertical="center"/>
    </xf>
    <xf numFmtId="0" fontId="10" fillId="2" borderId="9" xfId="0" applyFont="1" applyFill="1" applyBorder="1" applyAlignment="1">
      <alignment horizontal="center"/>
    </xf>
    <xf numFmtId="0" fontId="11" fillId="2" borderId="0" xfId="0" applyFont="1" applyFill="1" applyBorder="1" applyAlignment="1" applyProtection="1">
      <alignment horizontal="center"/>
      <protection locked="0"/>
    </xf>
    <xf numFmtId="172" fontId="15" fillId="0" borderId="9" xfId="8" applyNumberFormat="1" applyFont="1" applyBorder="1" applyAlignment="1" applyProtection="1">
      <alignment horizontal="center"/>
      <protection locked="0"/>
    </xf>
    <xf numFmtId="171" fontId="20" fillId="0" borderId="28" xfId="0" applyNumberFormat="1" applyFont="1" applyFill="1" applyBorder="1" applyAlignment="1">
      <alignment horizontal="center"/>
    </xf>
    <xf numFmtId="0" fontId="22" fillId="0" borderId="9" xfId="1" applyFont="1" applyFill="1" applyBorder="1" applyAlignment="1" applyProtection="1">
      <alignment horizontal="center"/>
      <protection locked="0"/>
    </xf>
    <xf numFmtId="0" fontId="8" fillId="2" borderId="15" xfId="0" applyFont="1" applyFill="1" applyBorder="1" applyAlignment="1">
      <alignment horizontal="center"/>
    </xf>
    <xf numFmtId="0" fontId="8" fillId="2" borderId="0" xfId="0" applyFont="1" applyFill="1" applyBorder="1" applyAlignment="1">
      <alignment horizontal="center"/>
    </xf>
    <xf numFmtId="0" fontId="8" fillId="2" borderId="16" xfId="0" applyFont="1" applyFill="1" applyBorder="1" applyAlignment="1">
      <alignment horizontal="center"/>
    </xf>
    <xf numFmtId="0" fontId="22" fillId="2" borderId="15" xfId="0" applyFont="1" applyFill="1" applyBorder="1" applyAlignment="1">
      <alignment horizontal="center"/>
    </xf>
    <xf numFmtId="0" fontId="22" fillId="2" borderId="0" xfId="0" applyFont="1" applyFill="1" applyBorder="1" applyAlignment="1">
      <alignment horizontal="center"/>
    </xf>
    <xf numFmtId="0" fontId="22" fillId="2" borderId="16" xfId="0" applyFont="1" applyFill="1" applyBorder="1" applyAlignment="1">
      <alignment horizontal="center"/>
    </xf>
    <xf numFmtId="0" fontId="20" fillId="2" borderId="15" xfId="0" applyFont="1" applyFill="1" applyBorder="1" applyAlignment="1">
      <alignment horizontal="center"/>
    </xf>
    <xf numFmtId="0" fontId="20" fillId="2" borderId="0" xfId="0" applyFont="1" applyFill="1" applyBorder="1" applyAlignment="1">
      <alignment horizontal="center"/>
    </xf>
    <xf numFmtId="0" fontId="20" fillId="2" borderId="16" xfId="0" applyFont="1" applyFill="1" applyBorder="1" applyAlignment="1">
      <alignment horizontal="center"/>
    </xf>
    <xf numFmtId="165" fontId="22" fillId="2" borderId="30" xfId="6" applyFont="1" applyFill="1" applyBorder="1" applyAlignment="1"/>
    <xf numFmtId="165" fontId="22" fillId="2" borderId="26" xfId="6" applyFont="1" applyFill="1" applyBorder="1" applyAlignment="1"/>
    <xf numFmtId="0" fontId="65" fillId="7" borderId="25" xfId="1" applyFont="1" applyFill="1" applyBorder="1" applyAlignment="1">
      <alignment horizontal="center" vertical="center" wrapText="1"/>
    </xf>
    <xf numFmtId="172" fontId="16" fillId="0" borderId="9" xfId="8" applyNumberFormat="1" applyFont="1" applyBorder="1" applyAlignment="1" applyProtection="1">
      <alignment horizontal="center"/>
      <protection locked="0"/>
    </xf>
    <xf numFmtId="0" fontId="25" fillId="0" borderId="28" xfId="0" applyFont="1" applyBorder="1" applyAlignment="1">
      <alignment horizontal="center"/>
    </xf>
    <xf numFmtId="0" fontId="25" fillId="0" borderId="0" xfId="0" applyFont="1" applyBorder="1" applyAlignment="1">
      <alignment horizontal="center"/>
    </xf>
    <xf numFmtId="0" fontId="8" fillId="0" borderId="28" xfId="8" applyFont="1" applyBorder="1" applyAlignment="1">
      <alignment horizontal="center"/>
    </xf>
    <xf numFmtId="0" fontId="16" fillId="0" borderId="9" xfId="1" applyFont="1" applyBorder="1" applyAlignment="1" applyProtection="1">
      <alignment horizontal="center"/>
      <protection locked="0"/>
    </xf>
    <xf numFmtId="0" fontId="16" fillId="0" borderId="9" xfId="1" applyFont="1" applyFill="1" applyBorder="1" applyAlignment="1" applyProtection="1">
      <alignment horizontal="center"/>
      <protection locked="0"/>
    </xf>
    <xf numFmtId="0" fontId="16" fillId="0" borderId="9" xfId="8" applyFont="1" applyBorder="1" applyAlignment="1" applyProtection="1">
      <alignment horizontal="center"/>
      <protection locked="0"/>
    </xf>
    <xf numFmtId="0" fontId="8" fillId="0" borderId="28" xfId="1" applyFont="1" applyFill="1" applyBorder="1" applyAlignment="1">
      <alignment horizontal="center"/>
    </xf>
    <xf numFmtId="0" fontId="16" fillId="0" borderId="9" xfId="8" applyFont="1" applyBorder="1" applyAlignment="1" applyProtection="1">
      <alignment horizontal="center" wrapText="1"/>
      <protection locked="0"/>
    </xf>
    <xf numFmtId="0" fontId="8" fillId="0" borderId="15" xfId="8" applyFont="1" applyBorder="1" applyAlignment="1">
      <alignment horizontal="center"/>
    </xf>
    <xf numFmtId="0" fontId="8" fillId="0" borderId="0" xfId="8" applyFont="1" applyBorder="1" applyAlignment="1">
      <alignment horizontal="center"/>
    </xf>
    <xf numFmtId="0" fontId="8" fillId="0" borderId="16" xfId="8" applyFont="1" applyBorder="1" applyAlignment="1">
      <alignment horizontal="center"/>
    </xf>
    <xf numFmtId="0" fontId="15" fillId="0" borderId="15" xfId="8" applyFont="1" applyBorder="1" applyAlignment="1">
      <alignment horizontal="center"/>
    </xf>
    <xf numFmtId="0" fontId="15" fillId="0" borderId="0" xfId="8" applyFont="1" applyBorder="1" applyAlignment="1">
      <alignment horizontal="center"/>
    </xf>
    <xf numFmtId="0" fontId="15" fillId="0" borderId="16" xfId="8" applyFont="1" applyBorder="1" applyAlignment="1">
      <alignment horizontal="center"/>
    </xf>
    <xf numFmtId="0" fontId="12" fillId="0" borderId="0" xfId="8" applyFont="1" applyBorder="1" applyAlignment="1" applyProtection="1">
      <alignment horizontal="center"/>
    </xf>
    <xf numFmtId="165" fontId="30" fillId="2" borderId="30" xfId="6" applyFont="1" applyFill="1" applyBorder="1" applyAlignment="1">
      <alignment horizontal="left"/>
    </xf>
    <xf numFmtId="165" fontId="30" fillId="2" borderId="26" xfId="6" applyFont="1" applyFill="1" applyBorder="1" applyAlignment="1">
      <alignment horizontal="left"/>
    </xf>
    <xf numFmtId="0" fontId="65" fillId="7" borderId="30" xfId="8" applyFont="1" applyFill="1" applyBorder="1" applyAlignment="1" applyProtection="1">
      <alignment horizontal="center" vertical="center" wrapText="1"/>
    </xf>
    <xf numFmtId="0" fontId="65" fillId="7" borderId="31" xfId="8" applyFont="1" applyFill="1" applyBorder="1" applyAlignment="1" applyProtection="1">
      <alignment horizontal="center" vertical="center" wrapText="1"/>
    </xf>
    <xf numFmtId="0" fontId="65" fillId="7" borderId="25" xfId="8" applyFont="1" applyFill="1" applyBorder="1" applyAlignment="1" applyProtection="1">
      <alignment horizontal="center" vertical="center" wrapText="1"/>
    </xf>
    <xf numFmtId="0" fontId="65" fillId="7" borderId="29" xfId="8" applyFont="1" applyFill="1" applyBorder="1" applyAlignment="1" applyProtection="1">
      <alignment horizontal="center" vertical="center" wrapText="1"/>
    </xf>
    <xf numFmtId="0" fontId="65" fillId="7" borderId="4" xfId="8" applyFont="1" applyFill="1" applyBorder="1" applyAlignment="1" applyProtection="1">
      <alignment horizontal="center" vertical="center" wrapText="1"/>
    </xf>
    <xf numFmtId="0" fontId="11" fillId="0" borderId="28" xfId="0" applyFont="1" applyBorder="1" applyAlignment="1">
      <alignment horizontal="center"/>
    </xf>
    <xf numFmtId="165" fontId="28" fillId="0" borderId="30" xfId="16" applyFont="1" applyBorder="1" applyAlignment="1" applyProtection="1">
      <alignment horizontal="center"/>
      <protection locked="0"/>
    </xf>
    <xf numFmtId="165" fontId="28" fillId="0" borderId="31" xfId="16" applyFont="1" applyBorder="1" applyAlignment="1" applyProtection="1">
      <alignment horizontal="center"/>
      <protection locked="0"/>
    </xf>
    <xf numFmtId="165" fontId="28" fillId="0" borderId="26" xfId="16" applyFont="1" applyBorder="1" applyAlignment="1" applyProtection="1">
      <alignment horizontal="center"/>
      <protection locked="0"/>
    </xf>
    <xf numFmtId="0" fontId="15" fillId="0" borderId="9" xfId="8" applyFont="1" applyBorder="1" applyAlignment="1" applyProtection="1">
      <alignment horizontal="center" wrapText="1"/>
      <protection locked="0"/>
    </xf>
    <xf numFmtId="0" fontId="12" fillId="0" borderId="28" xfId="8" applyFont="1" applyBorder="1" applyAlignment="1">
      <alignment horizontal="center"/>
    </xf>
    <xf numFmtId="0" fontId="15" fillId="0" borderId="9" xfId="8" applyFont="1" applyBorder="1" applyAlignment="1" applyProtection="1">
      <alignment horizontal="center"/>
      <protection locked="0"/>
    </xf>
    <xf numFmtId="0" fontId="22" fillId="0" borderId="9" xfId="8" applyFont="1" applyBorder="1" applyAlignment="1" applyProtection="1">
      <alignment horizontal="center"/>
      <protection locked="0"/>
    </xf>
    <xf numFmtId="0" fontId="12" fillId="0" borderId="0" xfId="8" applyFont="1" applyBorder="1" applyAlignment="1">
      <alignment horizontal="center"/>
    </xf>
    <xf numFmtId="0" fontId="65" fillId="7" borderId="30" xfId="8" applyFont="1" applyFill="1" applyBorder="1" applyAlignment="1">
      <alignment horizontal="center" vertical="center" wrapText="1"/>
    </xf>
    <xf numFmtId="0" fontId="65" fillId="7" borderId="31" xfId="8" applyFont="1" applyFill="1" applyBorder="1" applyAlignment="1">
      <alignment horizontal="center" vertical="center" wrapText="1"/>
    </xf>
    <xf numFmtId="0" fontId="65" fillId="7" borderId="26" xfId="8" applyFont="1" applyFill="1" applyBorder="1" applyAlignment="1">
      <alignment horizontal="center" vertical="center" wrapText="1"/>
    </xf>
    <xf numFmtId="0" fontId="65" fillId="7" borderId="32" xfId="8" applyFont="1" applyFill="1" applyBorder="1" applyAlignment="1">
      <alignment horizontal="center" vertical="center" wrapText="1"/>
    </xf>
    <xf numFmtId="0" fontId="65" fillId="7" borderId="2" xfId="8" applyFont="1" applyFill="1" applyBorder="1" applyAlignment="1">
      <alignment horizontal="center" vertical="center" wrapText="1"/>
    </xf>
    <xf numFmtId="165" fontId="30" fillId="2" borderId="25" xfId="6" applyFont="1" applyFill="1" applyBorder="1" applyAlignment="1">
      <alignment horizontal="left"/>
    </xf>
    <xf numFmtId="0" fontId="8" fillId="0" borderId="28" xfId="1" applyFont="1" applyBorder="1" applyAlignment="1">
      <alignment horizontal="center"/>
    </xf>
    <xf numFmtId="0" fontId="61" fillId="0" borderId="9" xfId="0" applyFont="1" applyFill="1" applyBorder="1" applyAlignment="1" applyProtection="1">
      <alignment horizontal="center"/>
      <protection locked="0"/>
    </xf>
    <xf numFmtId="172" fontId="61" fillId="0" borderId="9" xfId="0" applyNumberFormat="1" applyFont="1" applyBorder="1" applyAlignment="1" applyProtection="1">
      <alignment horizontal="center"/>
      <protection locked="0"/>
    </xf>
    <xf numFmtId="0" fontId="16" fillId="0" borderId="0" xfId="1" applyFont="1" applyBorder="1" applyAlignment="1" applyProtection="1">
      <alignment horizontal="center"/>
      <protection locked="0"/>
    </xf>
    <xf numFmtId="0" fontId="7" fillId="0" borderId="0" xfId="1" applyFont="1" applyBorder="1" applyAlignment="1">
      <alignment horizontal="center"/>
    </xf>
    <xf numFmtId="0" fontId="60" fillId="0" borderId="0" xfId="1" applyFont="1" applyBorder="1" applyAlignment="1">
      <alignment horizontal="center"/>
    </xf>
    <xf numFmtId="173" fontId="30" fillId="0" borderId="30" xfId="0" applyNumberFormat="1" applyFont="1" applyBorder="1" applyAlignment="1">
      <alignment horizontal="center"/>
    </xf>
    <xf numFmtId="173" fontId="30" fillId="0" borderId="31" xfId="0" applyNumberFormat="1" applyFont="1" applyBorder="1" applyAlignment="1">
      <alignment horizontal="center"/>
    </xf>
    <xf numFmtId="173" fontId="30" fillId="0" borderId="26" xfId="0" applyNumberFormat="1" applyFont="1" applyBorder="1" applyAlignment="1">
      <alignment horizontal="center"/>
    </xf>
    <xf numFmtId="0" fontId="65" fillId="7" borderId="27" xfId="1" applyFont="1" applyFill="1" applyBorder="1" applyAlignment="1">
      <alignment horizontal="center" vertical="center" wrapText="1"/>
    </xf>
    <xf numFmtId="0" fontId="65" fillId="7" borderId="29" xfId="1" applyFont="1" applyFill="1" applyBorder="1" applyAlignment="1">
      <alignment horizontal="center" vertical="center" wrapText="1"/>
    </xf>
    <xf numFmtId="0" fontId="20" fillId="0" borderId="9" xfId="1" applyFont="1" applyFill="1" applyBorder="1" applyAlignment="1">
      <alignment horizontal="right"/>
    </xf>
    <xf numFmtId="0" fontId="65" fillId="7" borderId="30" xfId="1" applyFont="1" applyFill="1" applyBorder="1" applyAlignment="1">
      <alignment horizontal="center" vertical="center" wrapText="1"/>
    </xf>
    <xf numFmtId="0" fontId="65" fillId="7" borderId="31" xfId="1" applyFont="1" applyFill="1" applyBorder="1" applyAlignment="1">
      <alignment horizontal="center" vertical="center" wrapText="1"/>
    </xf>
    <xf numFmtId="0" fontId="65" fillId="7" borderId="26" xfId="1" applyFont="1" applyFill="1" applyBorder="1" applyAlignment="1">
      <alignment horizontal="center" vertical="center" wrapText="1"/>
    </xf>
    <xf numFmtId="165" fontId="30" fillId="2" borderId="31" xfId="6" applyFont="1" applyFill="1" applyBorder="1" applyAlignment="1">
      <alignment horizontal="left"/>
    </xf>
    <xf numFmtId="165" fontId="108" fillId="2" borderId="30" xfId="6" applyFont="1" applyFill="1" applyBorder="1" applyAlignment="1" applyProtection="1">
      <alignment horizontal="center" wrapText="1"/>
      <protection locked="0"/>
    </xf>
    <xf numFmtId="165" fontId="108" fillId="2" borderId="31" xfId="6" applyFont="1" applyFill="1" applyBorder="1" applyAlignment="1" applyProtection="1">
      <alignment horizontal="center" wrapText="1"/>
      <protection locked="0"/>
    </xf>
    <xf numFmtId="165" fontId="108" fillId="2" borderId="26" xfId="6" applyFont="1" applyFill="1" applyBorder="1" applyAlignment="1" applyProtection="1">
      <alignment horizontal="center" wrapText="1"/>
      <protection locked="0"/>
    </xf>
    <xf numFmtId="0" fontId="113" fillId="2" borderId="9" xfId="8" applyFont="1" applyFill="1" applyBorder="1" applyAlignment="1">
      <alignment horizontal="center"/>
    </xf>
    <xf numFmtId="172" fontId="60" fillId="0" borderId="9" xfId="8" applyNumberFormat="1" applyFont="1" applyBorder="1" applyAlignment="1" applyProtection="1">
      <alignment horizontal="center"/>
      <protection locked="0"/>
    </xf>
    <xf numFmtId="0" fontId="113" fillId="0" borderId="28" xfId="1" applyFont="1" applyBorder="1" applyAlignment="1">
      <alignment horizontal="center"/>
    </xf>
    <xf numFmtId="0" fontId="60" fillId="0" borderId="9" xfId="1" applyFont="1" applyBorder="1" applyAlignment="1" applyProtection="1">
      <alignment horizontal="center"/>
      <protection locked="0"/>
    </xf>
    <xf numFmtId="0" fontId="60" fillId="0" borderId="9" xfId="1" applyFont="1" applyFill="1" applyBorder="1" applyAlignment="1" applyProtection="1">
      <alignment horizontal="center"/>
      <protection locked="0"/>
    </xf>
    <xf numFmtId="0" fontId="110" fillId="0" borderId="28" xfId="0" applyFont="1" applyBorder="1" applyAlignment="1">
      <alignment horizontal="center"/>
    </xf>
    <xf numFmtId="0" fontId="113" fillId="0" borderId="28" xfId="1" applyFont="1" applyFill="1" applyBorder="1" applyAlignment="1">
      <alignment horizontal="center"/>
    </xf>
    <xf numFmtId="0" fontId="60" fillId="0" borderId="0" xfId="8" applyFont="1" applyBorder="1" applyAlignment="1" applyProtection="1">
      <alignment horizontal="left" wrapText="1"/>
      <protection locked="0"/>
    </xf>
    <xf numFmtId="0" fontId="60" fillId="0" borderId="0" xfId="1" applyFont="1" applyBorder="1" applyAlignment="1" applyProtection="1">
      <alignment horizontal="left"/>
      <protection locked="0"/>
    </xf>
    <xf numFmtId="0" fontId="113" fillId="0" borderId="28" xfId="8" applyFont="1" applyBorder="1" applyAlignment="1">
      <alignment horizontal="center"/>
    </xf>
    <xf numFmtId="0" fontId="8" fillId="2" borderId="0" xfId="1" applyFont="1" applyFill="1" applyBorder="1" applyAlignment="1">
      <alignment horizontal="center"/>
    </xf>
    <xf numFmtId="0" fontId="60" fillId="2" borderId="0" xfId="1" applyFont="1" applyFill="1" applyBorder="1" applyAlignment="1">
      <alignment horizontal="center"/>
    </xf>
    <xf numFmtId="0" fontId="110" fillId="2" borderId="0" xfId="0" applyFont="1" applyFill="1" applyBorder="1" applyAlignment="1">
      <alignment horizontal="center"/>
    </xf>
    <xf numFmtId="165" fontId="30" fillId="2" borderId="30" xfId="6" applyFont="1" applyFill="1" applyBorder="1" applyAlignment="1">
      <alignment horizontal="center"/>
    </xf>
    <xf numFmtId="165" fontId="30" fillId="2" borderId="31" xfId="6" applyFont="1" applyFill="1" applyBorder="1" applyAlignment="1">
      <alignment horizontal="center"/>
    </xf>
    <xf numFmtId="165" fontId="30" fillId="2" borderId="26" xfId="6" applyFont="1" applyFill="1" applyBorder="1" applyAlignment="1">
      <alignment horizontal="center"/>
    </xf>
    <xf numFmtId="0" fontId="13" fillId="2" borderId="9" xfId="1" applyFont="1" applyFill="1" applyBorder="1" applyAlignment="1">
      <alignment horizontal="right"/>
    </xf>
    <xf numFmtId="0" fontId="76" fillId="2" borderId="9" xfId="0" applyFont="1" applyFill="1" applyBorder="1" applyAlignment="1" applyProtection="1">
      <alignment horizontal="center" wrapText="1"/>
      <protection locked="0"/>
    </xf>
    <xf numFmtId="0" fontId="20" fillId="0" borderId="0" xfId="1" applyFont="1" applyFill="1" applyBorder="1" applyAlignment="1">
      <alignment horizontal="right"/>
    </xf>
    <xf numFmtId="0" fontId="8" fillId="0" borderId="15" xfId="1" applyFont="1" applyBorder="1" applyAlignment="1" applyProtection="1">
      <alignment horizontal="center"/>
    </xf>
    <xf numFmtId="0" fontId="8" fillId="0" borderId="0" xfId="1" applyFont="1" applyBorder="1" applyAlignment="1" applyProtection="1">
      <alignment horizontal="center"/>
    </xf>
    <xf numFmtId="0" fontId="8" fillId="0" borderId="16" xfId="1" applyFont="1" applyBorder="1" applyAlignment="1" applyProtection="1">
      <alignment horizontal="center"/>
    </xf>
    <xf numFmtId="0" fontId="15" fillId="0" borderId="15" xfId="1" applyFont="1" applyBorder="1" applyAlignment="1" applyProtection="1">
      <alignment horizontal="center"/>
    </xf>
    <xf numFmtId="0" fontId="15" fillId="0" borderId="0" xfId="1" applyFont="1" applyBorder="1" applyAlignment="1" applyProtection="1">
      <alignment horizontal="center"/>
    </xf>
    <xf numFmtId="0" fontId="15" fillId="0" borderId="16" xfId="1" applyFont="1" applyBorder="1" applyAlignment="1" applyProtection="1">
      <alignment horizontal="center"/>
    </xf>
    <xf numFmtId="165" fontId="20" fillId="0" borderId="15" xfId="6" applyFont="1" applyBorder="1" applyAlignment="1" applyProtection="1">
      <alignment horizontal="center"/>
    </xf>
    <xf numFmtId="165" fontId="20" fillId="0" borderId="0" xfId="6" applyFont="1" applyBorder="1" applyAlignment="1" applyProtection="1">
      <alignment horizontal="center"/>
    </xf>
    <xf numFmtId="165" fontId="20" fillId="0" borderId="16" xfId="6" applyFont="1" applyBorder="1" applyAlignment="1" applyProtection="1">
      <alignment horizontal="center"/>
    </xf>
    <xf numFmtId="0" fontId="65" fillId="7" borderId="30" xfId="1" applyFont="1" applyFill="1" applyBorder="1" applyAlignment="1" applyProtection="1">
      <alignment horizontal="right"/>
      <protection locked="0"/>
    </xf>
    <xf numFmtId="0" fontId="65" fillId="7" borderId="31" xfId="1" applyFont="1" applyFill="1" applyBorder="1" applyAlignment="1" applyProtection="1">
      <alignment horizontal="right"/>
      <protection locked="0"/>
    </xf>
    <xf numFmtId="0" fontId="65" fillId="7" borderId="26" xfId="1" applyFont="1" applyFill="1" applyBorder="1" applyAlignment="1" applyProtection="1">
      <alignment horizontal="right"/>
      <protection locked="0"/>
    </xf>
    <xf numFmtId="0" fontId="12" fillId="0" borderId="0" xfId="3" applyFont="1" applyFill="1" applyBorder="1" applyAlignment="1">
      <alignment horizontal="center"/>
    </xf>
    <xf numFmtId="0" fontId="12" fillId="0" borderId="28" xfId="3" applyFont="1" applyFill="1" applyBorder="1" applyAlignment="1">
      <alignment horizontal="center"/>
    </xf>
    <xf numFmtId="0" fontId="12" fillId="0" borderId="0" xfId="1" applyFont="1" applyBorder="1" applyAlignment="1" applyProtection="1">
      <alignment horizontal="right"/>
      <protection locked="0"/>
    </xf>
    <xf numFmtId="165" fontId="30" fillId="2" borderId="25" xfId="6" applyFont="1" applyFill="1" applyBorder="1" applyAlignment="1">
      <alignment horizontal="left" vertical="center"/>
    </xf>
    <xf numFmtId="172" fontId="30" fillId="0" borderId="9" xfId="0" applyNumberFormat="1" applyFont="1" applyBorder="1" applyAlignment="1" applyProtection="1">
      <alignment horizontal="center"/>
      <protection locked="0"/>
    </xf>
    <xf numFmtId="0" fontId="12" fillId="0" borderId="28" xfId="1" applyFont="1" applyBorder="1" applyAlignment="1">
      <alignment horizontal="center"/>
    </xf>
    <xf numFmtId="0" fontId="12" fillId="0" borderId="15" xfId="1" applyFont="1" applyBorder="1" applyAlignment="1" applyProtection="1">
      <alignment horizontal="center"/>
    </xf>
    <xf numFmtId="0" fontId="12" fillId="0" borderId="0" xfId="1" applyFont="1" applyBorder="1" applyAlignment="1" applyProtection="1">
      <alignment horizontal="center"/>
    </xf>
    <xf numFmtId="0" fontId="12" fillId="0" borderId="16" xfId="1" applyFont="1" applyBorder="1" applyAlignment="1" applyProtection="1">
      <alignment horizontal="center"/>
    </xf>
    <xf numFmtId="0" fontId="65" fillId="7" borderId="7" xfId="1" applyFont="1" applyFill="1" applyBorder="1" applyAlignment="1" applyProtection="1">
      <alignment horizontal="center" vertical="center" wrapText="1"/>
    </xf>
    <xf numFmtId="0" fontId="65" fillId="7" borderId="2" xfId="1" applyFont="1" applyFill="1" applyBorder="1" applyAlignment="1" applyProtection="1">
      <alignment horizontal="center" vertical="center" wrapText="1"/>
    </xf>
    <xf numFmtId="0" fontId="69" fillId="7" borderId="5" xfId="1" applyFont="1" applyFill="1" applyBorder="1" applyAlignment="1" applyProtection="1">
      <alignment horizontal="center" vertical="center" wrapText="1"/>
    </xf>
    <xf numFmtId="0" fontId="69" fillId="7" borderId="10" xfId="1" applyFont="1" applyFill="1" applyBorder="1" applyAlignment="1" applyProtection="1">
      <alignment horizontal="center" vertical="center" wrapText="1"/>
    </xf>
    <xf numFmtId="0" fontId="65" fillId="7" borderId="13" xfId="1" applyFont="1" applyFill="1" applyBorder="1" applyAlignment="1" applyProtection="1">
      <alignment horizontal="center" vertical="center" wrapText="1"/>
    </xf>
    <xf numFmtId="0" fontId="65" fillId="7" borderId="4" xfId="1" applyFont="1" applyFill="1" applyBorder="1" applyAlignment="1" applyProtection="1">
      <alignment horizontal="center" vertical="center" wrapText="1"/>
    </xf>
    <xf numFmtId="0" fontId="65" fillId="7" borderId="32" xfId="1" applyFont="1" applyFill="1" applyBorder="1" applyAlignment="1" applyProtection="1">
      <alignment horizontal="center" vertical="center" wrapText="1"/>
    </xf>
    <xf numFmtId="49" fontId="73" fillId="0" borderId="30" xfId="1" applyNumberFormat="1" applyFont="1" applyBorder="1" applyAlignment="1" applyProtection="1">
      <alignment horizontal="center" wrapText="1"/>
      <protection locked="0"/>
    </xf>
    <xf numFmtId="49" fontId="73" fillId="0" borderId="31" xfId="1" applyNumberFormat="1" applyFont="1" applyBorder="1" applyAlignment="1" applyProtection="1">
      <alignment horizontal="center" wrapText="1"/>
      <protection locked="0"/>
    </xf>
    <xf numFmtId="49" fontId="73" fillId="0" borderId="26" xfId="1" applyNumberFormat="1" applyFont="1" applyBorder="1" applyAlignment="1" applyProtection="1">
      <alignment horizontal="center" wrapText="1"/>
      <protection locked="0"/>
    </xf>
    <xf numFmtId="0" fontId="19" fillId="0" borderId="0" xfId="8" applyFont="1" applyAlignment="1">
      <alignment horizontal="center"/>
    </xf>
    <xf numFmtId="0" fontId="21" fillId="0" borderId="0" xfId="8" applyFont="1" applyAlignment="1">
      <alignment horizontal="center"/>
    </xf>
    <xf numFmtId="165" fontId="27" fillId="2" borderId="25" xfId="6" applyFont="1" applyFill="1" applyBorder="1" applyAlignment="1">
      <alignment horizontal="center" vertical="center"/>
    </xf>
    <xf numFmtId="0" fontId="43" fillId="15" borderId="25" xfId="8" applyFont="1" applyFill="1" applyBorder="1" applyAlignment="1">
      <alignment horizontal="center" vertical="center" wrapText="1"/>
    </xf>
    <xf numFmtId="0" fontId="43" fillId="14" borderId="25" xfId="8" applyFont="1" applyFill="1" applyBorder="1" applyAlignment="1">
      <alignment horizontal="center" vertical="center" wrapText="1"/>
    </xf>
    <xf numFmtId="0" fontId="43" fillId="15" borderId="2" xfId="8" applyFont="1" applyFill="1" applyBorder="1" applyAlignment="1">
      <alignment horizontal="center" vertical="center" wrapText="1"/>
    </xf>
    <xf numFmtId="4" fontId="43" fillId="16" borderId="25" xfId="8" applyNumberFormat="1" applyFont="1" applyFill="1" applyBorder="1" applyAlignment="1" applyProtection="1">
      <alignment horizontal="center"/>
      <protection locked="0"/>
    </xf>
    <xf numFmtId="0" fontId="21" fillId="0" borderId="0" xfId="8" applyFont="1" applyAlignment="1" applyProtection="1">
      <alignment horizontal="center"/>
      <protection locked="0"/>
    </xf>
    <xf numFmtId="15" fontId="21" fillId="0" borderId="0" xfId="8" applyNumberFormat="1" applyFont="1" applyAlignment="1" applyProtection="1">
      <alignment horizontal="center"/>
      <protection locked="0"/>
    </xf>
    <xf numFmtId="0" fontId="43" fillId="14" borderId="2" xfId="8" applyFont="1" applyFill="1" applyBorder="1" applyAlignment="1">
      <alignment horizontal="center" vertical="center" wrapText="1"/>
    </xf>
    <xf numFmtId="0" fontId="19" fillId="0" borderId="28" xfId="8" applyFont="1" applyBorder="1" applyAlignment="1">
      <alignment horizontal="center"/>
    </xf>
    <xf numFmtId="0" fontId="43" fillId="0" borderId="28" xfId="0" applyFont="1" applyBorder="1" applyAlignment="1">
      <alignment horizontal="center"/>
    </xf>
    <xf numFmtId="172" fontId="27" fillId="0" borderId="0" xfId="0" applyNumberFormat="1" applyFont="1" applyAlignment="1" applyProtection="1">
      <alignment horizontal="center"/>
      <protection locked="0"/>
    </xf>
    <xf numFmtId="172" fontId="10" fillId="0" borderId="9" xfId="0" applyNumberFormat="1" applyFont="1" applyBorder="1" applyAlignment="1">
      <alignment horizontal="center"/>
    </xf>
    <xf numFmtId="0" fontId="20" fillId="0" borderId="28" xfId="3" applyFont="1" applyFill="1" applyBorder="1" applyAlignment="1">
      <alignment horizontal="center"/>
    </xf>
    <xf numFmtId="0" fontId="12" fillId="4" borderId="15" xfId="1" applyFont="1" applyFill="1" applyBorder="1" applyAlignment="1">
      <alignment horizontal="center"/>
    </xf>
    <xf numFmtId="0" fontId="12" fillId="4" borderId="0" xfId="1" applyFont="1" applyFill="1" applyBorder="1" applyAlignment="1">
      <alignment horizontal="center"/>
    </xf>
    <xf numFmtId="0" fontId="12" fillId="4" borderId="16" xfId="1" applyFont="1" applyFill="1" applyBorder="1" applyAlignment="1">
      <alignment horizontal="center"/>
    </xf>
    <xf numFmtId="0" fontId="15" fillId="4" borderId="15" xfId="1" applyFont="1" applyFill="1" applyBorder="1" applyAlignment="1">
      <alignment horizontal="center"/>
    </xf>
    <xf numFmtId="0" fontId="15" fillId="4" borderId="0" xfId="1" applyFont="1" applyFill="1" applyBorder="1" applyAlignment="1">
      <alignment horizontal="center"/>
    </xf>
    <xf numFmtId="0" fontId="15" fillId="4" borderId="16" xfId="1" applyFont="1" applyFill="1" applyBorder="1" applyAlignment="1">
      <alignment horizontal="center"/>
    </xf>
    <xf numFmtId="173" fontId="10" fillId="0" borderId="15" xfId="0" applyNumberFormat="1" applyFont="1" applyBorder="1" applyAlignment="1">
      <alignment horizontal="center"/>
    </xf>
    <xf numFmtId="173" fontId="10" fillId="0" borderId="0" xfId="0" applyNumberFormat="1" applyFont="1" applyBorder="1" applyAlignment="1">
      <alignment horizontal="center"/>
    </xf>
    <xf numFmtId="173" fontId="10" fillId="0" borderId="16" xfId="0" applyNumberFormat="1" applyFont="1" applyBorder="1" applyAlignment="1">
      <alignment horizontal="center"/>
    </xf>
    <xf numFmtId="0" fontId="3" fillId="4" borderId="25" xfId="1" applyFont="1" applyFill="1" applyBorder="1" applyAlignment="1">
      <alignment horizontal="center"/>
    </xf>
    <xf numFmtId="0" fontId="3" fillId="6" borderId="32"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6" borderId="30" xfId="1" applyFont="1" applyFill="1" applyBorder="1" applyAlignment="1">
      <alignment horizontal="center" vertical="center" wrapText="1"/>
    </xf>
    <xf numFmtId="0" fontId="3" fillId="6" borderId="26" xfId="1" applyFont="1" applyFill="1" applyBorder="1" applyAlignment="1">
      <alignment horizontal="center" vertical="center" wrapText="1"/>
    </xf>
    <xf numFmtId="165" fontId="20" fillId="4" borderId="25" xfId="6" applyFont="1" applyFill="1" applyBorder="1" applyAlignment="1">
      <alignment horizontal="center"/>
    </xf>
    <xf numFmtId="0" fontId="11" fillId="0" borderId="28" xfId="0" applyFont="1" applyFill="1" applyBorder="1" applyAlignment="1">
      <alignment horizontal="center"/>
    </xf>
    <xf numFmtId="0" fontId="8" fillId="4" borderId="16" xfId="1" applyFont="1" applyFill="1" applyBorder="1" applyAlignment="1" applyProtection="1">
      <alignment horizontal="center"/>
    </xf>
    <xf numFmtId="165" fontId="20" fillId="4" borderId="30" xfId="6" applyFont="1" applyFill="1" applyBorder="1" applyAlignment="1" applyProtection="1">
      <alignment horizontal="left"/>
    </xf>
    <xf numFmtId="165" fontId="20" fillId="4" borderId="31" xfId="6" applyFont="1" applyFill="1" applyBorder="1" applyAlignment="1" applyProtection="1">
      <alignment horizontal="left"/>
    </xf>
    <xf numFmtId="165" fontId="20" fillId="4" borderId="26" xfId="6" applyFont="1" applyFill="1" applyBorder="1" applyAlignment="1" applyProtection="1">
      <alignment horizontal="left"/>
    </xf>
    <xf numFmtId="0" fontId="65" fillId="7" borderId="25" xfId="1" applyFont="1" applyFill="1" applyBorder="1" applyAlignment="1" applyProtection="1">
      <alignment horizontal="center" vertical="center" wrapText="1"/>
    </xf>
    <xf numFmtId="0" fontId="15" fillId="4" borderId="16" xfId="1" applyFont="1" applyFill="1" applyBorder="1" applyAlignment="1" applyProtection="1">
      <alignment horizontal="center"/>
    </xf>
    <xf numFmtId="0" fontId="12" fillId="4" borderId="15" xfId="1" applyFont="1" applyFill="1" applyBorder="1" applyAlignment="1" applyProtection="1">
      <alignment horizontal="center"/>
    </xf>
    <xf numFmtId="0" fontId="12" fillId="4" borderId="0" xfId="1" applyFont="1" applyFill="1" applyBorder="1" applyAlignment="1" applyProtection="1">
      <alignment horizontal="center"/>
    </xf>
    <xf numFmtId="0" fontId="12" fillId="4" borderId="16" xfId="1" applyFont="1" applyFill="1" applyBorder="1" applyAlignment="1" applyProtection="1">
      <alignment horizontal="center"/>
    </xf>
    <xf numFmtId="0" fontId="65" fillId="7" borderId="30" xfId="1" applyFont="1" applyFill="1" applyBorder="1" applyAlignment="1" applyProtection="1">
      <alignment horizontal="center"/>
      <protection locked="0"/>
    </xf>
    <xf numFmtId="0" fontId="65" fillId="7" borderId="31" xfId="1" applyFont="1" applyFill="1" applyBorder="1" applyAlignment="1" applyProtection="1">
      <alignment horizontal="center"/>
      <protection locked="0"/>
    </xf>
    <xf numFmtId="0" fontId="65" fillId="7" borderId="26" xfId="1" applyFont="1" applyFill="1" applyBorder="1" applyAlignment="1" applyProtection="1">
      <alignment horizontal="center"/>
      <protection locked="0"/>
    </xf>
    <xf numFmtId="0" fontId="30" fillId="0" borderId="9" xfId="0" applyFont="1" applyFill="1" applyBorder="1" applyAlignment="1" applyProtection="1">
      <alignment horizontal="center"/>
      <protection locked="0"/>
    </xf>
    <xf numFmtId="15" fontId="21" fillId="0" borderId="9" xfId="8" applyNumberFormat="1" applyFont="1" applyBorder="1" applyAlignment="1" applyProtection="1">
      <alignment horizontal="center"/>
      <protection locked="0"/>
    </xf>
    <xf numFmtId="0" fontId="29" fillId="0" borderId="28" xfId="0" applyFont="1" applyFill="1" applyBorder="1" applyAlignment="1" applyProtection="1">
      <alignment horizontal="center"/>
    </xf>
    <xf numFmtId="0" fontId="12" fillId="0" borderId="28" xfId="1" applyFont="1" applyFill="1" applyBorder="1" applyAlignment="1" applyProtection="1">
      <alignment horizontal="center"/>
    </xf>
    <xf numFmtId="0" fontId="12" fillId="0" borderId="28" xfId="1" applyFont="1" applyFill="1" applyBorder="1" applyAlignment="1" applyProtection="1">
      <alignment horizontal="center" wrapText="1"/>
    </xf>
    <xf numFmtId="173" fontId="27" fillId="0" borderId="9" xfId="0" applyNumberFormat="1" applyFont="1" applyFill="1" applyBorder="1" applyAlignment="1" applyProtection="1">
      <alignment horizontal="center"/>
      <protection locked="0"/>
    </xf>
    <xf numFmtId="173" fontId="30" fillId="0" borderId="9" xfId="0" applyNumberFormat="1" applyFont="1" applyFill="1" applyBorder="1" applyAlignment="1" applyProtection="1">
      <alignment horizontal="center"/>
      <protection locked="0"/>
    </xf>
    <xf numFmtId="0" fontId="21" fillId="0" borderId="9" xfId="8" applyFont="1" applyBorder="1" applyAlignment="1" applyProtection="1">
      <alignment horizontal="center"/>
      <protection locked="0"/>
    </xf>
    <xf numFmtId="0" fontId="12" fillId="0" borderId="28" xfId="8" applyFont="1" applyFill="1" applyBorder="1" applyAlignment="1" applyProtection="1">
      <alignment horizontal="center"/>
    </xf>
    <xf numFmtId="173" fontId="46" fillId="0" borderId="9" xfId="0" applyNumberFormat="1" applyFont="1" applyFill="1" applyBorder="1" applyAlignment="1" applyProtection="1">
      <alignment horizontal="center"/>
      <protection locked="0"/>
    </xf>
    <xf numFmtId="0" fontId="46" fillId="0" borderId="9" xfId="0" applyFont="1" applyFill="1" applyBorder="1" applyAlignment="1" applyProtection="1">
      <alignment horizontal="center"/>
      <protection locked="0"/>
    </xf>
    <xf numFmtId="0" fontId="0" fillId="0" borderId="0" xfId="0" applyAlignment="1">
      <alignment horizontal="center"/>
    </xf>
    <xf numFmtId="0" fontId="0" fillId="0" borderId="0" xfId="0" applyAlignment="1">
      <alignment horizontal="center" vertical="center"/>
    </xf>
    <xf numFmtId="0" fontId="122" fillId="0" borderId="0" xfId="0" applyFont="1" applyAlignment="1">
      <alignment horizontal="center"/>
    </xf>
    <xf numFmtId="0" fontId="83" fillId="0" borderId="0" xfId="0" applyFont="1" applyAlignment="1">
      <alignment horizontal="center" vertical="center"/>
    </xf>
    <xf numFmtId="17" fontId="83" fillId="0" borderId="0" xfId="0" applyNumberFormat="1" applyFont="1" applyBorder="1" applyAlignment="1">
      <alignment horizontal="center"/>
    </xf>
    <xf numFmtId="0" fontId="83" fillId="0" borderId="25" xfId="0" applyFont="1" applyBorder="1" applyAlignment="1">
      <alignment horizontal="center" vertical="center"/>
    </xf>
    <xf numFmtId="0" fontId="21" fillId="2" borderId="0" xfId="8" applyFont="1" applyFill="1" applyAlignment="1">
      <alignment horizontal="center"/>
    </xf>
    <xf numFmtId="0" fontId="90" fillId="0" borderId="0" xfId="0" applyFont="1" applyAlignment="1">
      <alignment horizontal="center"/>
    </xf>
    <xf numFmtId="0" fontId="83" fillId="0" borderId="0" xfId="0" applyFont="1" applyAlignment="1">
      <alignment horizontal="center"/>
    </xf>
    <xf numFmtId="0" fontId="78" fillId="2" borderId="0" xfId="0" applyFont="1" applyFill="1" applyAlignment="1">
      <alignment horizontal="center"/>
    </xf>
    <xf numFmtId="172" fontId="124" fillId="2" borderId="0" xfId="0" applyNumberFormat="1" applyFont="1" applyFill="1" applyBorder="1" applyAlignment="1">
      <alignment horizontal="center"/>
    </xf>
    <xf numFmtId="172" fontId="125" fillId="2" borderId="0" xfId="0" applyNumberFormat="1" applyFont="1" applyFill="1" applyBorder="1" applyAlignment="1">
      <alignment horizontal="center"/>
    </xf>
    <xf numFmtId="172" fontId="125" fillId="2" borderId="0" xfId="0" applyNumberFormat="1" applyFont="1" applyFill="1" applyBorder="1" applyAlignment="1">
      <alignment horizontal="left"/>
    </xf>
    <xf numFmtId="0" fontId="92" fillId="2" borderId="0" xfId="0" applyFont="1" applyFill="1" applyAlignment="1">
      <alignment horizontal="center" vertical="center"/>
    </xf>
    <xf numFmtId="0" fontId="126" fillId="2" borderId="0" xfId="0" applyFont="1" applyFill="1" applyAlignment="1">
      <alignment horizontal="center"/>
    </xf>
    <xf numFmtId="0" fontId="93" fillId="2" borderId="0" xfId="0" applyFont="1" applyFill="1" applyAlignment="1">
      <alignment horizontal="center" vertical="center"/>
    </xf>
    <xf numFmtId="0" fontId="92" fillId="2" borderId="30" xfId="0" applyFont="1" applyFill="1" applyBorder="1" applyAlignment="1">
      <alignment horizontal="center" vertical="center"/>
    </xf>
    <xf numFmtId="0" fontId="92" fillId="2" borderId="26" xfId="0" applyFont="1" applyFill="1" applyBorder="1" applyAlignment="1">
      <alignment horizontal="center" vertical="center"/>
    </xf>
    <xf numFmtId="0" fontId="78" fillId="0" borderId="0" xfId="0" applyFont="1" applyAlignment="1">
      <alignment horizontal="center"/>
    </xf>
    <xf numFmtId="0" fontId="0" fillId="0" borderId="0" xfId="0" applyFill="1" applyBorder="1" applyAlignment="1">
      <alignment horizontal="center"/>
    </xf>
    <xf numFmtId="0" fontId="92" fillId="0" borderId="0" xfId="0" applyFont="1" applyAlignment="1">
      <alignment horizontal="center"/>
    </xf>
    <xf numFmtId="0" fontId="92" fillId="0" borderId="0" xfId="0" applyFont="1" applyFill="1" applyBorder="1" applyAlignment="1">
      <alignment horizontal="center"/>
    </xf>
    <xf numFmtId="0" fontId="78" fillId="0" borderId="0" xfId="0" applyFont="1" applyFill="1" applyBorder="1" applyAlignment="1">
      <alignment horizontal="center"/>
    </xf>
    <xf numFmtId="0" fontId="93" fillId="2" borderId="30" xfId="0" applyFont="1" applyFill="1" applyBorder="1" applyAlignment="1">
      <alignment horizontal="center" vertical="center"/>
    </xf>
    <xf numFmtId="0" fontId="93" fillId="2" borderId="26" xfId="0" applyFont="1" applyFill="1" applyBorder="1" applyAlignment="1">
      <alignment horizontal="center" vertical="center"/>
    </xf>
    <xf numFmtId="0" fontId="21" fillId="2" borderId="0" xfId="8" applyFont="1" applyFill="1" applyBorder="1" applyAlignment="1">
      <alignment horizontal="center"/>
    </xf>
    <xf numFmtId="0" fontId="0" fillId="0" borderId="0" xfId="0" applyBorder="1" applyAlignment="1">
      <alignment horizontal="center"/>
    </xf>
    <xf numFmtId="0" fontId="128" fillId="0" borderId="0" xfId="0" applyFont="1" applyAlignment="1">
      <alignment horizontal="center"/>
    </xf>
    <xf numFmtId="0" fontId="90" fillId="0" borderId="30" xfId="0" applyFont="1" applyBorder="1" applyAlignment="1">
      <alignment horizontal="center" vertical="center"/>
    </xf>
    <xf numFmtId="0" fontId="90" fillId="0" borderId="26" xfId="0" applyFont="1" applyBorder="1" applyAlignment="1">
      <alignment horizontal="center" vertical="center"/>
    </xf>
    <xf numFmtId="0" fontId="92" fillId="0" borderId="0" xfId="0" applyFont="1" applyFill="1" applyAlignment="1">
      <alignment horizontal="center"/>
    </xf>
    <xf numFmtId="0" fontId="20" fillId="2" borderId="28" xfId="3" applyFont="1" applyFill="1" applyBorder="1" applyAlignment="1">
      <alignment horizontal="center"/>
    </xf>
    <xf numFmtId="15" fontId="2" fillId="0" borderId="9" xfId="1" applyNumberFormat="1" applyFont="1" applyBorder="1" applyAlignment="1" applyProtection="1">
      <alignment horizontal="center"/>
      <protection locked="0"/>
    </xf>
    <xf numFmtId="0" fontId="3" fillId="2" borderId="28" xfId="1" applyFont="1" applyFill="1" applyBorder="1" applyAlignment="1">
      <alignment horizontal="center"/>
    </xf>
    <xf numFmtId="173" fontId="46" fillId="0" borderId="9" xfId="0" applyNumberFormat="1" applyFont="1" applyBorder="1" applyAlignment="1" applyProtection="1">
      <alignment horizontal="center"/>
      <protection locked="0"/>
    </xf>
    <xf numFmtId="0" fontId="37" fillId="2" borderId="28" xfId="0" applyFont="1" applyFill="1" applyBorder="1" applyAlignment="1">
      <alignment horizontal="center"/>
    </xf>
    <xf numFmtId="172" fontId="46" fillId="2" borderId="9" xfId="0" applyNumberFormat="1" applyFont="1" applyFill="1" applyBorder="1" applyAlignment="1" applyProtection="1">
      <alignment horizontal="center"/>
      <protection locked="0"/>
    </xf>
    <xf numFmtId="0" fontId="8" fillId="2" borderId="15" xfId="1" applyFont="1" applyFill="1" applyBorder="1" applyAlignment="1">
      <alignment horizontal="center"/>
    </xf>
    <xf numFmtId="0" fontId="8" fillId="2" borderId="16" xfId="1" applyFont="1" applyFill="1" applyBorder="1" applyAlignment="1">
      <alignment horizontal="center"/>
    </xf>
    <xf numFmtId="0" fontId="15" fillId="2" borderId="15" xfId="1" applyFont="1" applyFill="1" applyBorder="1" applyAlignment="1">
      <alignment horizontal="center"/>
    </xf>
    <xf numFmtId="0" fontId="15" fillId="2" borderId="0" xfId="1" applyFont="1" applyFill="1" applyBorder="1" applyAlignment="1">
      <alignment horizontal="center"/>
    </xf>
    <xf numFmtId="0" fontId="15" fillId="2" borderId="16" xfId="1" applyFont="1" applyFill="1" applyBorder="1" applyAlignment="1">
      <alignment horizontal="center"/>
    </xf>
    <xf numFmtId="0" fontId="29" fillId="2" borderId="15" xfId="0" applyFont="1" applyFill="1" applyBorder="1" applyAlignment="1">
      <alignment horizontal="center"/>
    </xf>
    <xf numFmtId="0" fontId="29" fillId="2" borderId="0" xfId="0" applyFont="1" applyFill="1" applyBorder="1" applyAlignment="1">
      <alignment horizontal="center"/>
    </xf>
    <xf numFmtId="0" fontId="29" fillId="2" borderId="16" xfId="0" applyFont="1" applyFill="1" applyBorder="1" applyAlignment="1">
      <alignment horizontal="center"/>
    </xf>
    <xf numFmtId="165" fontId="10" fillId="2" borderId="30" xfId="6" applyFont="1" applyFill="1" applyBorder="1" applyAlignment="1">
      <alignment horizontal="left"/>
    </xf>
    <xf numFmtId="165" fontId="10" fillId="2" borderId="31" xfId="6" applyFont="1" applyFill="1" applyBorder="1" applyAlignment="1">
      <alignment horizontal="left"/>
    </xf>
    <xf numFmtId="165" fontId="10" fillId="2" borderId="26" xfId="6" applyFont="1" applyFill="1" applyBorder="1" applyAlignment="1">
      <alignment horizontal="left"/>
    </xf>
    <xf numFmtId="0" fontId="103" fillId="0" borderId="9" xfId="0" applyFont="1" applyBorder="1" applyAlignment="1">
      <alignment horizontal="center"/>
    </xf>
    <xf numFmtId="0" fontId="0" fillId="17" borderId="0" xfId="0" applyFill="1" applyAlignment="1">
      <alignment horizontal="center"/>
    </xf>
    <xf numFmtId="0" fontId="46" fillId="0" borderId="9" xfId="0" applyFont="1" applyBorder="1" applyAlignment="1" applyProtection="1">
      <alignment horizontal="center"/>
      <protection locked="0"/>
    </xf>
    <xf numFmtId="0" fontId="8" fillId="4" borderId="15" xfId="1" applyFont="1" applyFill="1" applyBorder="1" applyAlignment="1">
      <alignment horizontal="center"/>
    </xf>
    <xf numFmtId="0" fontId="8" fillId="4" borderId="0" xfId="1" applyFont="1" applyFill="1" applyBorder="1" applyAlignment="1">
      <alignment horizontal="center"/>
    </xf>
    <xf numFmtId="0" fontId="8" fillId="4" borderId="16" xfId="1" applyFont="1" applyFill="1" applyBorder="1" applyAlignment="1">
      <alignment horizontal="center"/>
    </xf>
    <xf numFmtId="174" fontId="15" fillId="2" borderId="15" xfId="1" applyNumberFormat="1" applyFont="1" applyFill="1" applyBorder="1" applyAlignment="1">
      <alignment horizontal="center"/>
    </xf>
    <xf numFmtId="174" fontId="15" fillId="2" borderId="0" xfId="1" applyNumberFormat="1" applyFont="1" applyFill="1" applyBorder="1" applyAlignment="1">
      <alignment horizontal="center"/>
    </xf>
    <xf numFmtId="174" fontId="15" fillId="2" borderId="16" xfId="1" applyNumberFormat="1" applyFont="1" applyFill="1" applyBorder="1" applyAlignment="1">
      <alignment horizontal="center"/>
    </xf>
    <xf numFmtId="0" fontId="12" fillId="2" borderId="15" xfId="1" applyFont="1" applyFill="1" applyBorder="1" applyAlignment="1">
      <alignment horizontal="center"/>
    </xf>
    <xf numFmtId="0" fontId="12" fillId="2" borderId="0" xfId="1" applyFont="1" applyFill="1" applyBorder="1" applyAlignment="1">
      <alignment horizontal="center"/>
    </xf>
    <xf numFmtId="0" fontId="12" fillId="2" borderId="16" xfId="1" applyFont="1" applyFill="1" applyBorder="1" applyAlignment="1">
      <alignment horizontal="center"/>
    </xf>
    <xf numFmtId="165" fontId="10" fillId="2" borderId="25" xfId="6" applyFont="1" applyFill="1" applyBorder="1" applyAlignment="1">
      <alignment horizontal="left"/>
    </xf>
    <xf numFmtId="0" fontId="20" fillId="0" borderId="9" xfId="20" applyFont="1" applyFill="1" applyBorder="1" applyAlignment="1">
      <alignment horizontal="center"/>
    </xf>
    <xf numFmtId="4" fontId="66" fillId="9" borderId="30" xfId="15" applyNumberFormat="1" applyFont="1" applyFill="1" applyBorder="1" applyAlignment="1" applyProtection="1">
      <alignment horizontal="right"/>
      <protection locked="0"/>
    </xf>
    <xf numFmtId="4" fontId="66" fillId="9" borderId="31" xfId="15" applyNumberFormat="1" applyFont="1" applyFill="1" applyBorder="1" applyAlignment="1" applyProtection="1">
      <alignment horizontal="right"/>
      <protection locked="0"/>
    </xf>
    <xf numFmtId="4" fontId="66" fillId="9" borderId="26" xfId="15" applyNumberFormat="1" applyFont="1" applyFill="1" applyBorder="1" applyAlignment="1" applyProtection="1">
      <alignment horizontal="right"/>
      <protection locked="0"/>
    </xf>
    <xf numFmtId="0" fontId="8" fillId="0" borderId="15" xfId="15" applyFont="1" applyBorder="1" applyAlignment="1">
      <alignment horizontal="center"/>
    </xf>
    <xf numFmtId="0" fontId="8" fillId="0" borderId="0" xfId="15" applyFont="1" applyBorder="1" applyAlignment="1">
      <alignment horizontal="center"/>
    </xf>
    <xf numFmtId="0" fontId="8" fillId="0" borderId="16" xfId="15" applyFont="1" applyBorder="1" applyAlignment="1">
      <alignment horizontal="center"/>
    </xf>
    <xf numFmtId="0" fontId="15" fillId="0" borderId="15" xfId="15" applyFont="1" applyBorder="1" applyAlignment="1">
      <alignment horizontal="center"/>
    </xf>
    <xf numFmtId="0" fontId="15" fillId="0" borderId="0" xfId="15" applyFont="1" applyBorder="1" applyAlignment="1">
      <alignment horizontal="center"/>
    </xf>
    <xf numFmtId="0" fontId="15" fillId="0" borderId="16" xfId="15" applyFont="1" applyBorder="1" applyAlignment="1">
      <alignment horizontal="center"/>
    </xf>
    <xf numFmtId="0" fontId="65" fillId="8" borderId="30" xfId="15" applyFont="1" applyFill="1" applyBorder="1" applyAlignment="1">
      <alignment horizontal="center" vertical="center"/>
    </xf>
    <xf numFmtId="0" fontId="65" fillId="8" borderId="31" xfId="15" applyFont="1" applyFill="1" applyBorder="1" applyAlignment="1">
      <alignment horizontal="center" vertical="center"/>
    </xf>
    <xf numFmtId="0" fontId="65" fillId="8" borderId="26" xfId="15" applyFont="1" applyFill="1" applyBorder="1" applyAlignment="1">
      <alignment horizontal="center" vertical="center"/>
    </xf>
    <xf numFmtId="0" fontId="12" fillId="0" borderId="15" xfId="15" applyFont="1" applyBorder="1" applyAlignment="1">
      <alignment horizontal="center"/>
    </xf>
    <xf numFmtId="0" fontId="12" fillId="0" borderId="0" xfId="15" applyFont="1" applyBorder="1" applyAlignment="1">
      <alignment horizontal="center"/>
    </xf>
    <xf numFmtId="0" fontId="12" fillId="0" borderId="16" xfId="15" applyFont="1" applyBorder="1" applyAlignment="1">
      <alignment horizontal="center"/>
    </xf>
    <xf numFmtId="165" fontId="15" fillId="0" borderId="30" xfId="6" applyFont="1" applyBorder="1" applyAlignment="1" applyProtection="1">
      <alignment horizontal="left"/>
    </xf>
    <xf numFmtId="165" fontId="15" fillId="0" borderId="26" xfId="6" applyFont="1" applyBorder="1" applyAlignment="1" applyProtection="1">
      <alignment horizontal="left"/>
    </xf>
    <xf numFmtId="0" fontId="3" fillId="2" borderId="28" xfId="8" applyFont="1" applyFill="1" applyBorder="1" applyAlignment="1" applyProtection="1">
      <alignment horizontal="center"/>
      <protection locked="0"/>
    </xf>
    <xf numFmtId="4" fontId="19" fillId="2" borderId="30" xfId="0" applyNumberFormat="1" applyFont="1" applyFill="1" applyBorder="1" applyAlignment="1" applyProtection="1">
      <alignment horizontal="center" vertical="center"/>
      <protection locked="0"/>
    </xf>
    <xf numFmtId="4" fontId="19" fillId="2" borderId="31" xfId="0" applyNumberFormat="1" applyFont="1" applyFill="1" applyBorder="1" applyAlignment="1" applyProtection="1">
      <alignment horizontal="center" vertical="center"/>
      <protection locked="0"/>
    </xf>
    <xf numFmtId="4" fontId="19" fillId="2" borderId="26" xfId="0" applyNumberFormat="1" applyFont="1" applyFill="1" applyBorder="1" applyAlignment="1" applyProtection="1">
      <alignment horizontal="center" vertical="center"/>
      <protection locked="0"/>
    </xf>
    <xf numFmtId="0" fontId="19" fillId="2" borderId="30"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wrapText="1"/>
      <protection locked="0"/>
    </xf>
    <xf numFmtId="172" fontId="46" fillId="0" borderId="9" xfId="0" applyNumberFormat="1" applyFont="1" applyBorder="1" applyAlignment="1" applyProtection="1">
      <alignment horizontal="center"/>
      <protection locked="0"/>
    </xf>
    <xf numFmtId="0" fontId="13" fillId="2" borderId="0" xfId="0" applyFont="1" applyFill="1" applyBorder="1" applyAlignment="1">
      <alignment horizontal="center"/>
    </xf>
    <xf numFmtId="0" fontId="3" fillId="2" borderId="28" xfId="8" applyFont="1" applyFill="1" applyBorder="1" applyAlignment="1" applyProtection="1">
      <alignment horizontal="center"/>
    </xf>
    <xf numFmtId="0" fontId="2" fillId="2" borderId="9" xfId="8" applyFont="1" applyFill="1" applyBorder="1" applyAlignment="1" applyProtection="1">
      <alignment horizontal="center"/>
      <protection locked="0"/>
    </xf>
    <xf numFmtId="0" fontId="8" fillId="2" borderId="0" xfId="0" applyFont="1" applyFill="1" applyBorder="1" applyAlignment="1">
      <alignment horizontal="center" vertical="center"/>
    </xf>
    <xf numFmtId="0" fontId="8" fillId="2" borderId="16" xfId="0" applyFont="1" applyFill="1" applyBorder="1" applyAlignment="1">
      <alignment horizontal="center" vertical="center"/>
    </xf>
    <xf numFmtId="165" fontId="15" fillId="2" borderId="30" xfId="6" applyFont="1" applyFill="1" applyBorder="1" applyAlignment="1">
      <alignment horizontal="center" vertical="center"/>
    </xf>
    <xf numFmtId="165" fontId="15" fillId="2" borderId="31" xfId="6" applyFont="1" applyFill="1" applyBorder="1" applyAlignment="1">
      <alignment horizontal="center" vertical="center"/>
    </xf>
    <xf numFmtId="165" fontId="15" fillId="2" borderId="26" xfId="6" applyFont="1" applyFill="1" applyBorder="1" applyAlignment="1">
      <alignment horizontal="center" vertical="center"/>
    </xf>
    <xf numFmtId="49" fontId="65" fillId="7" borderId="25" xfId="8" applyNumberFormat="1" applyFont="1" applyFill="1" applyBorder="1" applyAlignment="1">
      <alignment horizontal="center" vertical="center" wrapText="1"/>
    </xf>
    <xf numFmtId="4" fontId="19" fillId="2" borderId="25" xfId="0" applyNumberFormat="1" applyFont="1" applyFill="1" applyBorder="1" applyAlignment="1" applyProtection="1">
      <alignment horizontal="center" vertical="center"/>
      <protection locked="0"/>
    </xf>
    <xf numFmtId="165" fontId="12" fillId="7" borderId="25" xfId="0" applyNumberFormat="1" applyFont="1" applyFill="1" applyBorder="1" applyAlignment="1" applyProtection="1">
      <alignment horizontal="center"/>
      <protection locked="0"/>
    </xf>
    <xf numFmtId="165" fontId="12" fillId="7" borderId="30" xfId="0" applyNumberFormat="1" applyFont="1" applyFill="1" applyBorder="1" applyAlignment="1" applyProtection="1">
      <alignment horizontal="center"/>
      <protection locked="0"/>
    </xf>
    <xf numFmtId="165" fontId="12" fillId="7" borderId="31" xfId="0" applyNumberFormat="1" applyFont="1" applyFill="1" applyBorder="1" applyAlignment="1" applyProtection="1">
      <alignment horizontal="center"/>
      <protection locked="0"/>
    </xf>
    <xf numFmtId="165" fontId="12" fillId="7" borderId="26" xfId="0" applyNumberFormat="1"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65" fillId="7" borderId="25" xfId="0" applyFont="1" applyFill="1" applyBorder="1" applyAlignment="1">
      <alignment horizontal="center" vertical="center" wrapText="1"/>
    </xf>
    <xf numFmtId="0" fontId="65" fillId="7" borderId="32" xfId="0" applyFont="1" applyFill="1" applyBorder="1" applyAlignment="1">
      <alignment horizontal="center" vertical="center" wrapText="1"/>
    </xf>
    <xf numFmtId="0" fontId="65" fillId="7" borderId="2" xfId="0" applyFont="1" applyFill="1" applyBorder="1" applyAlignment="1">
      <alignment horizontal="center" vertical="center" wrapText="1"/>
    </xf>
    <xf numFmtId="49" fontId="65" fillId="7" borderId="32" xfId="8" applyNumberFormat="1" applyFont="1" applyFill="1" applyBorder="1" applyAlignment="1">
      <alignment horizontal="center" vertical="center" wrapText="1"/>
    </xf>
    <xf numFmtId="49" fontId="65" fillId="7" borderId="2" xfId="8" applyNumberFormat="1" applyFont="1" applyFill="1" applyBorder="1" applyAlignment="1">
      <alignment horizontal="center" vertical="center" wrapText="1"/>
    </xf>
    <xf numFmtId="0" fontId="21" fillId="2" borderId="9" xfId="8" applyFont="1" applyFill="1" applyBorder="1" applyAlignment="1" applyProtection="1">
      <alignment horizontal="center"/>
      <protection locked="0"/>
    </xf>
    <xf numFmtId="0" fontId="12" fillId="2" borderId="15" xfId="0" applyFont="1" applyFill="1" applyBorder="1" applyAlignment="1">
      <alignment horizontal="center"/>
    </xf>
    <xf numFmtId="0" fontId="12" fillId="2" borderId="0" xfId="0" applyFont="1" applyFill="1" applyBorder="1" applyAlignment="1">
      <alignment horizontal="center"/>
    </xf>
    <xf numFmtId="0" fontId="12" fillId="2" borderId="16" xfId="0" applyFont="1" applyFill="1" applyBorder="1" applyAlignment="1">
      <alignment horizontal="center"/>
    </xf>
    <xf numFmtId="165" fontId="15" fillId="2" borderId="30" xfId="6" applyFont="1" applyFill="1" applyBorder="1" applyAlignment="1" applyProtection="1">
      <alignment horizontal="center" vertical="center" wrapText="1"/>
      <protection locked="0"/>
    </xf>
    <xf numFmtId="165" fontId="15" fillId="2" borderId="31" xfId="6" applyFont="1" applyFill="1" applyBorder="1" applyAlignment="1" applyProtection="1">
      <alignment horizontal="center" vertical="center" wrapText="1"/>
      <protection locked="0"/>
    </xf>
    <xf numFmtId="165" fontId="15" fillId="2" borderId="26" xfId="6" applyFont="1" applyFill="1" applyBorder="1" applyAlignment="1" applyProtection="1">
      <alignment horizontal="center" vertical="center" wrapText="1"/>
      <protection locked="0"/>
    </xf>
    <xf numFmtId="0" fontId="2" fillId="2" borderId="31" xfId="8" applyFont="1" applyFill="1" applyBorder="1" applyAlignment="1" applyProtection="1">
      <alignment horizontal="center"/>
      <protection locked="0"/>
    </xf>
    <xf numFmtId="0" fontId="15" fillId="2" borderId="15" xfId="8" applyFont="1" applyFill="1" applyBorder="1" applyAlignment="1">
      <alignment horizontal="center"/>
    </xf>
    <xf numFmtId="0" fontId="15" fillId="2" borderId="0" xfId="8" applyFont="1" applyFill="1" applyBorder="1" applyAlignment="1">
      <alignment horizontal="center"/>
    </xf>
    <xf numFmtId="0" fontId="15" fillId="2" borderId="16" xfId="8" applyFont="1" applyFill="1" applyBorder="1" applyAlignment="1">
      <alignment horizontal="center"/>
    </xf>
    <xf numFmtId="165" fontId="65" fillId="7" borderId="32" xfId="9" applyFont="1" applyFill="1" applyBorder="1" applyAlignment="1">
      <alignment horizontal="center" vertical="center" wrapText="1"/>
    </xf>
    <xf numFmtId="165" fontId="65" fillId="7" borderId="2" xfId="9" applyFont="1" applyFill="1" applyBorder="1" applyAlignment="1">
      <alignment horizontal="center" vertical="center" wrapText="1"/>
    </xf>
    <xf numFmtId="165" fontId="15" fillId="2" borderId="30" xfId="6" applyFont="1" applyFill="1" applyBorder="1" applyAlignment="1">
      <alignment horizontal="left"/>
    </xf>
    <xf numFmtId="165" fontId="15" fillId="2" borderId="26" xfId="6" applyFont="1" applyFill="1" applyBorder="1" applyAlignment="1">
      <alignment horizontal="left"/>
    </xf>
    <xf numFmtId="165" fontId="65" fillId="7" borderId="25" xfId="9" applyFont="1" applyFill="1" applyBorder="1" applyAlignment="1">
      <alignment horizontal="center" vertical="center" wrapText="1"/>
    </xf>
    <xf numFmtId="0" fontId="65" fillId="7" borderId="30" xfId="0" applyFont="1" applyFill="1" applyBorder="1" applyAlignment="1">
      <alignment horizontal="center" vertical="center" wrapText="1"/>
    </xf>
    <xf numFmtId="0" fontId="65" fillId="7" borderId="31" xfId="0" applyFont="1" applyFill="1" applyBorder="1" applyAlignment="1">
      <alignment horizontal="center" vertical="center" wrapText="1"/>
    </xf>
    <xf numFmtId="0" fontId="12" fillId="2" borderId="28" xfId="8" applyFont="1" applyFill="1" applyBorder="1" applyAlignment="1" applyProtection="1">
      <alignment horizontal="center"/>
    </xf>
    <xf numFmtId="0" fontId="15" fillId="2" borderId="0" xfId="8" applyFont="1" applyFill="1" applyBorder="1" applyAlignment="1" applyProtection="1">
      <alignment horizontal="center"/>
      <protection locked="0"/>
    </xf>
    <xf numFmtId="14" fontId="2" fillId="2" borderId="9" xfId="8" applyNumberFormat="1" applyFont="1" applyFill="1" applyBorder="1" applyAlignment="1" applyProtection="1">
      <alignment horizontal="center"/>
      <protection locked="0"/>
    </xf>
    <xf numFmtId="0" fontId="15" fillId="2" borderId="9" xfId="8" applyFont="1" applyFill="1" applyBorder="1" applyAlignment="1" applyProtection="1">
      <alignment horizontal="center"/>
      <protection locked="0"/>
    </xf>
    <xf numFmtId="0" fontId="21" fillId="2" borderId="9" xfId="8" applyFont="1" applyFill="1" applyBorder="1" applyAlignment="1">
      <alignment horizontal="center"/>
    </xf>
    <xf numFmtId="0" fontId="15" fillId="2" borderId="9" xfId="8" applyFont="1" applyFill="1" applyBorder="1" applyAlignment="1" applyProtection="1">
      <alignment horizontal="center"/>
    </xf>
    <xf numFmtId="165" fontId="65" fillId="7" borderId="30" xfId="0" applyNumberFormat="1" applyFont="1" applyFill="1" applyBorder="1" applyAlignment="1" applyProtection="1">
      <alignment horizontal="center"/>
      <protection locked="0"/>
    </xf>
    <xf numFmtId="165" fontId="65" fillId="7" borderId="31" xfId="0" applyNumberFormat="1" applyFont="1" applyFill="1" applyBorder="1" applyAlignment="1" applyProtection="1">
      <alignment horizontal="center"/>
      <protection locked="0"/>
    </xf>
    <xf numFmtId="165" fontId="65" fillId="7" borderId="26" xfId="0" applyNumberFormat="1" applyFont="1" applyFill="1" applyBorder="1" applyAlignment="1" applyProtection="1">
      <alignment horizontal="center"/>
      <protection locked="0"/>
    </xf>
    <xf numFmtId="0" fontId="22" fillId="2" borderId="9" xfId="8" applyFont="1" applyFill="1" applyBorder="1" applyAlignment="1" applyProtection="1">
      <alignment horizontal="center"/>
      <protection locked="0"/>
    </xf>
    <xf numFmtId="0" fontId="8" fillId="2" borderId="15" xfId="0" applyFont="1" applyFill="1" applyBorder="1" applyAlignment="1">
      <alignment horizontal="center" vertical="center"/>
    </xf>
    <xf numFmtId="165" fontId="15" fillId="2" borderId="15" xfId="6" applyNumberFormat="1" applyFont="1" applyFill="1" applyBorder="1" applyAlignment="1">
      <alignment horizontal="center" vertical="center"/>
    </xf>
    <xf numFmtId="165" fontId="15" fillId="2" borderId="0" xfId="6" applyNumberFormat="1" applyFont="1" applyFill="1" applyBorder="1" applyAlignment="1">
      <alignment horizontal="center" vertical="center"/>
    </xf>
    <xf numFmtId="165" fontId="15" fillId="2" borderId="16" xfId="6" applyNumberFormat="1" applyFont="1" applyFill="1" applyBorder="1" applyAlignment="1">
      <alignment horizontal="center" vertical="center"/>
    </xf>
    <xf numFmtId="165" fontId="12" fillId="2" borderId="15" xfId="6" applyNumberFormat="1" applyFont="1" applyFill="1" applyBorder="1" applyAlignment="1">
      <alignment horizontal="center" vertical="center"/>
    </xf>
    <xf numFmtId="165" fontId="12" fillId="2" borderId="0" xfId="6" applyNumberFormat="1" applyFont="1" applyFill="1" applyBorder="1" applyAlignment="1">
      <alignment horizontal="center" vertical="center"/>
    </xf>
    <xf numFmtId="165" fontId="12" fillId="2" borderId="16" xfId="6" applyNumberFormat="1" applyFont="1" applyFill="1" applyBorder="1" applyAlignment="1">
      <alignment horizontal="center" vertical="center"/>
    </xf>
    <xf numFmtId="0" fontId="69" fillId="7" borderId="25" xfId="0" applyFont="1" applyFill="1" applyBorder="1" applyAlignment="1">
      <alignment horizontal="center" vertical="center" wrapText="1"/>
    </xf>
    <xf numFmtId="173" fontId="15" fillId="0" borderId="30" xfId="0" applyNumberFormat="1" applyFont="1" applyBorder="1" applyAlignment="1">
      <alignment horizontal="center"/>
    </xf>
    <xf numFmtId="173" fontId="15" fillId="0" borderId="26" xfId="0" applyNumberFormat="1" applyFont="1" applyBorder="1" applyAlignment="1">
      <alignment horizontal="center"/>
    </xf>
    <xf numFmtId="165" fontId="15" fillId="2" borderId="30" xfId="6" applyFont="1" applyFill="1" applyBorder="1" applyAlignment="1">
      <alignment horizontal="left" vertical="center"/>
    </xf>
    <xf numFmtId="165" fontId="15" fillId="2" borderId="31" xfId="6" applyFont="1" applyFill="1" applyBorder="1" applyAlignment="1">
      <alignment horizontal="left" vertical="center"/>
    </xf>
    <xf numFmtId="165" fontId="15" fillId="2" borderId="26" xfId="6" applyFont="1" applyFill="1" applyBorder="1" applyAlignment="1">
      <alignment horizontal="left" vertical="center"/>
    </xf>
    <xf numFmtId="0" fontId="8" fillId="0" borderId="15" xfId="20" applyFont="1" applyBorder="1" applyAlignment="1">
      <alignment horizontal="center"/>
    </xf>
    <xf numFmtId="0" fontId="8" fillId="0" borderId="0" xfId="20" applyFont="1" applyBorder="1" applyAlignment="1">
      <alignment horizontal="center"/>
    </xf>
    <xf numFmtId="0" fontId="8" fillId="0" borderId="16" xfId="20" applyFont="1" applyBorder="1" applyAlignment="1">
      <alignment horizontal="center"/>
    </xf>
    <xf numFmtId="0" fontId="15" fillId="0" borderId="15" xfId="20" applyFont="1" applyBorder="1" applyAlignment="1">
      <alignment horizontal="center"/>
    </xf>
    <xf numFmtId="0" fontId="15" fillId="0" borderId="0" xfId="20" applyFont="1" applyBorder="1" applyAlignment="1">
      <alignment horizontal="center"/>
    </xf>
    <xf numFmtId="0" fontId="15" fillId="0" borderId="16" xfId="20" applyFont="1" applyBorder="1" applyAlignment="1">
      <alignment horizontal="center"/>
    </xf>
    <xf numFmtId="0" fontId="12" fillId="0" borderId="15" xfId="20" applyFont="1" applyBorder="1" applyAlignment="1">
      <alignment horizontal="center"/>
    </xf>
    <xf numFmtId="0" fontId="12" fillId="0" borderId="0" xfId="20" applyFont="1" applyBorder="1" applyAlignment="1">
      <alignment horizontal="center"/>
    </xf>
    <xf numFmtId="0" fontId="12" fillId="0" borderId="16" xfId="20" applyFont="1" applyBorder="1" applyAlignment="1">
      <alignment horizontal="center"/>
    </xf>
    <xf numFmtId="0" fontId="65" fillId="7" borderId="32" xfId="20" applyFont="1" applyFill="1" applyBorder="1" applyAlignment="1">
      <alignment horizontal="center" vertical="center" wrapText="1"/>
    </xf>
    <xf numFmtId="0" fontId="65" fillId="7" borderId="2" xfId="20" applyFont="1" applyFill="1" applyBorder="1" applyAlignment="1">
      <alignment horizontal="center" vertical="center" wrapText="1"/>
    </xf>
    <xf numFmtId="0" fontId="39" fillId="0" borderId="0" xfId="20" applyFont="1" applyBorder="1" applyAlignment="1">
      <alignment horizontal="left"/>
    </xf>
    <xf numFmtId="0" fontId="65" fillId="7" borderId="25" xfId="20" applyFont="1" applyFill="1" applyBorder="1" applyAlignment="1">
      <alignment horizontal="center" vertical="center" wrapText="1"/>
    </xf>
    <xf numFmtId="165" fontId="15" fillId="2" borderId="25" xfId="6" applyFont="1" applyFill="1" applyBorder="1" applyAlignment="1">
      <alignment horizontal="left" vertical="center"/>
    </xf>
    <xf numFmtId="0" fontId="12" fillId="0" borderId="0" xfId="20" applyFont="1" applyFill="1" applyBorder="1" applyAlignment="1">
      <alignment horizontal="right" wrapText="1"/>
    </xf>
    <xf numFmtId="0" fontId="12" fillId="0" borderId="16" xfId="20" applyFont="1" applyFill="1" applyBorder="1" applyAlignment="1">
      <alignment horizontal="right" wrapText="1"/>
    </xf>
    <xf numFmtId="0" fontId="15" fillId="0" borderId="25" xfId="20" applyFont="1" applyFill="1" applyBorder="1" applyAlignment="1" applyProtection="1">
      <alignment horizontal="left" wrapText="1"/>
      <protection locked="0"/>
    </xf>
    <xf numFmtId="173" fontId="15" fillId="0" borderId="30" xfId="0" applyNumberFormat="1" applyFont="1" applyBorder="1" applyAlignment="1" applyProtection="1">
      <alignment horizontal="left"/>
    </xf>
    <xf numFmtId="173" fontId="15" fillId="0" borderId="26" xfId="0" applyNumberFormat="1" applyFont="1" applyBorder="1" applyAlignment="1" applyProtection="1">
      <alignment horizontal="left"/>
    </xf>
    <xf numFmtId="0" fontId="2" fillId="0" borderId="9" xfId="20" applyFont="1" applyBorder="1" applyAlignment="1" applyProtection="1">
      <alignment horizontal="center"/>
      <protection locked="0"/>
    </xf>
    <xf numFmtId="0" fontId="69" fillId="7" borderId="30" xfId="20" applyFont="1" applyFill="1" applyBorder="1" applyAlignment="1" applyProtection="1">
      <alignment horizontal="left" vertical="top"/>
      <protection locked="0"/>
    </xf>
    <xf numFmtId="0" fontId="69" fillId="7" borderId="31" xfId="20" applyFont="1" applyFill="1" applyBorder="1" applyAlignment="1" applyProtection="1">
      <alignment horizontal="left" vertical="top"/>
      <protection locked="0"/>
    </xf>
    <xf numFmtId="0" fontId="69" fillId="7" borderId="26" xfId="20" applyFont="1" applyFill="1" applyBorder="1" applyAlignment="1" applyProtection="1">
      <alignment horizontal="left" vertical="top"/>
      <protection locked="0"/>
    </xf>
    <xf numFmtId="0" fontId="65" fillId="7" borderId="27" xfId="20" applyFont="1" applyFill="1" applyBorder="1" applyAlignment="1" applyProtection="1">
      <alignment horizontal="left" vertical="top"/>
      <protection locked="0"/>
    </xf>
    <xf numFmtId="0" fontId="65" fillId="7" borderId="28" xfId="20" applyFont="1" applyFill="1" applyBorder="1" applyAlignment="1" applyProtection="1">
      <alignment horizontal="left" vertical="top"/>
      <protection locked="0"/>
    </xf>
    <xf numFmtId="0" fontId="65" fillId="7" borderId="29" xfId="20" applyFont="1" applyFill="1" applyBorder="1" applyAlignment="1" applyProtection="1">
      <alignment horizontal="left" vertical="top"/>
      <protection locked="0"/>
    </xf>
    <xf numFmtId="0" fontId="65" fillId="7" borderId="3" xfId="20" applyFont="1" applyFill="1" applyBorder="1" applyAlignment="1" applyProtection="1">
      <alignment horizontal="left" vertical="top"/>
      <protection locked="0"/>
    </xf>
    <xf numFmtId="0" fontId="65" fillId="7" borderId="9" xfId="20" applyFont="1" applyFill="1" applyBorder="1" applyAlignment="1" applyProtection="1">
      <alignment horizontal="left" vertical="top"/>
      <protection locked="0"/>
    </xf>
    <xf numFmtId="0" fontId="65" fillId="7" borderId="4" xfId="20" applyFont="1" applyFill="1" applyBorder="1" applyAlignment="1" applyProtection="1">
      <alignment horizontal="left" vertical="top"/>
      <protection locked="0"/>
    </xf>
    <xf numFmtId="0" fontId="65" fillId="7" borderId="30" xfId="20" applyFont="1" applyFill="1" applyBorder="1" applyAlignment="1">
      <alignment horizontal="center" vertical="center"/>
    </xf>
    <xf numFmtId="0" fontId="65" fillId="7" borderId="31" xfId="20" applyFont="1" applyFill="1" applyBorder="1" applyAlignment="1">
      <alignment horizontal="center" vertical="center"/>
    </xf>
    <xf numFmtId="0" fontId="65" fillId="7" borderId="26" xfId="20" applyFont="1" applyFill="1" applyBorder="1" applyAlignment="1">
      <alignment horizontal="center" vertical="center"/>
    </xf>
    <xf numFmtId="0" fontId="65" fillId="7" borderId="32" xfId="20" applyFont="1" applyFill="1" applyBorder="1" applyAlignment="1">
      <alignment horizontal="center" vertical="center"/>
    </xf>
    <xf numFmtId="0" fontId="65" fillId="7" borderId="2" xfId="20" applyFont="1" applyFill="1" applyBorder="1" applyAlignment="1">
      <alignment horizontal="center" vertical="center"/>
    </xf>
    <xf numFmtId="173" fontId="15" fillId="0" borderId="30" xfId="0" applyNumberFormat="1" applyFont="1" applyBorder="1" applyAlignment="1">
      <alignment horizontal="left"/>
    </xf>
    <xf numFmtId="173" fontId="15" fillId="0" borderId="26" xfId="0" applyNumberFormat="1" applyFont="1" applyBorder="1" applyAlignment="1">
      <alignment horizontal="left"/>
    </xf>
    <xf numFmtId="0" fontId="15" fillId="0" borderId="30" xfId="20" applyFont="1" applyBorder="1" applyAlignment="1" applyProtection="1">
      <alignment horizontal="left"/>
      <protection locked="0"/>
    </xf>
    <xf numFmtId="0" fontId="15" fillId="0" borderId="26" xfId="20" applyFont="1" applyBorder="1" applyAlignment="1" applyProtection="1">
      <alignment horizontal="left"/>
      <protection locked="0"/>
    </xf>
    <xf numFmtId="0" fontId="2" fillId="0" borderId="0" xfId="20" applyFont="1" applyBorder="1" applyAlignment="1" applyProtection="1">
      <alignment horizontal="center"/>
      <protection locked="0"/>
    </xf>
    <xf numFmtId="0" fontId="12" fillId="0" borderId="0" xfId="20" applyFont="1" applyFill="1" applyBorder="1" applyAlignment="1">
      <alignment horizontal="center"/>
    </xf>
    <xf numFmtId="0" fontId="12" fillId="0" borderId="28" xfId="20" applyFont="1" applyFill="1" applyBorder="1" applyAlignment="1">
      <alignment horizontal="center"/>
    </xf>
    <xf numFmtId="0" fontId="3" fillId="0" borderId="28" xfId="20" applyFont="1" applyFill="1" applyBorder="1" applyAlignment="1">
      <alignment horizontal="center"/>
    </xf>
    <xf numFmtId="0" fontId="8" fillId="0" borderId="15" xfId="20" applyFont="1" applyBorder="1" applyAlignment="1" applyProtection="1">
      <alignment horizontal="center"/>
    </xf>
    <xf numFmtId="0" fontId="8" fillId="0" borderId="0" xfId="20" applyFont="1" applyBorder="1" applyAlignment="1" applyProtection="1">
      <alignment horizontal="center"/>
    </xf>
    <xf numFmtId="0" fontId="8" fillId="0" borderId="16" xfId="20" applyFont="1" applyBorder="1" applyAlignment="1" applyProtection="1">
      <alignment horizontal="center"/>
    </xf>
    <xf numFmtId="0" fontId="3" fillId="0" borderId="0" xfId="20" applyFont="1" applyFill="1" applyBorder="1" applyAlignment="1">
      <alignment horizontal="right"/>
    </xf>
    <xf numFmtId="0" fontId="2" fillId="0" borderId="0" xfId="20" applyFont="1" applyFill="1" applyBorder="1" applyAlignment="1">
      <alignment horizontal="right"/>
    </xf>
    <xf numFmtId="0" fontId="12" fillId="0" borderId="0" xfId="20" applyFont="1" applyBorder="1" applyAlignment="1">
      <alignment horizontal="right"/>
    </xf>
    <xf numFmtId="0" fontId="15" fillId="0" borderId="15" xfId="20" applyFont="1" applyBorder="1" applyAlignment="1" applyProtection="1">
      <alignment horizontal="center"/>
    </xf>
    <xf numFmtId="0" fontId="15" fillId="0" borderId="0" xfId="20" applyFont="1" applyBorder="1" applyAlignment="1" applyProtection="1">
      <alignment horizontal="center"/>
    </xf>
    <xf numFmtId="0" fontId="15" fillId="0" borderId="16" xfId="20" applyFont="1" applyBorder="1" applyAlignment="1" applyProtection="1">
      <alignment horizontal="center"/>
    </xf>
    <xf numFmtId="0" fontId="12" fillId="0" borderId="15" xfId="20" applyFont="1" applyBorder="1" applyAlignment="1" applyProtection="1">
      <alignment horizontal="center"/>
    </xf>
    <xf numFmtId="0" fontId="12" fillId="0" borderId="0" xfId="20" applyFont="1" applyBorder="1" applyAlignment="1" applyProtection="1">
      <alignment horizontal="center"/>
    </xf>
    <xf numFmtId="0" fontId="12" fillId="0" borderId="16" xfId="20" applyFont="1" applyBorder="1" applyAlignment="1" applyProtection="1">
      <alignment horizontal="center"/>
    </xf>
    <xf numFmtId="4" fontId="46" fillId="2" borderId="9" xfId="0" applyNumberFormat="1" applyFont="1" applyFill="1" applyBorder="1" applyAlignment="1" applyProtection="1">
      <alignment horizontal="center" wrapText="1"/>
      <protection locked="0"/>
    </xf>
    <xf numFmtId="0" fontId="30" fillId="2" borderId="25" xfId="0" applyFont="1" applyFill="1" applyBorder="1" applyAlignment="1" applyProtection="1">
      <alignment horizontal="left"/>
      <protection locked="0"/>
    </xf>
    <xf numFmtId="0" fontId="68" fillId="7" borderId="30" xfId="0" applyFont="1" applyFill="1" applyBorder="1" applyAlignment="1" applyProtection="1">
      <alignment horizontal="center" wrapText="1"/>
      <protection locked="0"/>
    </xf>
    <xf numFmtId="0" fontId="68" fillId="7" borderId="31" xfId="0" applyFont="1" applyFill="1" applyBorder="1" applyAlignment="1" applyProtection="1">
      <alignment horizontal="center" wrapText="1"/>
      <protection locked="0"/>
    </xf>
    <xf numFmtId="0" fontId="68" fillId="7" borderId="26" xfId="0" applyFont="1" applyFill="1" applyBorder="1" applyAlignment="1" applyProtection="1">
      <alignment horizontal="center" wrapText="1"/>
      <protection locked="0"/>
    </xf>
    <xf numFmtId="49" fontId="30" fillId="0" borderId="30" xfId="0" applyNumberFormat="1" applyFont="1" applyBorder="1" applyAlignment="1" applyProtection="1">
      <alignment horizontal="center" wrapText="1"/>
      <protection locked="0"/>
    </xf>
    <xf numFmtId="49" fontId="30" fillId="0" borderId="31" xfId="0" applyNumberFormat="1" applyFont="1" applyBorder="1" applyAlignment="1" applyProtection="1">
      <alignment horizontal="center" wrapText="1"/>
      <protection locked="0"/>
    </xf>
    <xf numFmtId="49" fontId="30" fillId="0" borderId="26" xfId="0" applyNumberFormat="1" applyFont="1" applyBorder="1" applyAlignment="1" applyProtection="1">
      <alignment horizontal="center" wrapText="1"/>
      <protection locked="0"/>
    </xf>
    <xf numFmtId="0" fontId="46" fillId="2" borderId="9" xfId="0" applyFont="1" applyFill="1" applyBorder="1" applyAlignment="1" applyProtection="1">
      <alignment horizontal="center" wrapText="1"/>
      <protection locked="0"/>
    </xf>
    <xf numFmtId="0" fontId="8" fillId="4" borderId="15" xfId="0" applyFont="1" applyFill="1" applyBorder="1" applyAlignment="1" applyProtection="1">
      <alignment horizontal="center"/>
    </xf>
    <xf numFmtId="0" fontId="8" fillId="4" borderId="0" xfId="0" applyFont="1" applyFill="1" applyBorder="1" applyAlignment="1" applyProtection="1">
      <alignment horizontal="center"/>
    </xf>
    <xf numFmtId="0" fontId="8" fillId="4" borderId="16" xfId="0" applyFont="1" applyFill="1" applyBorder="1" applyAlignment="1" applyProtection="1">
      <alignment horizontal="center"/>
    </xf>
    <xf numFmtId="0" fontId="15" fillId="4" borderId="15" xfId="0" applyFont="1" applyFill="1" applyBorder="1" applyAlignment="1" applyProtection="1">
      <alignment horizontal="center"/>
    </xf>
    <xf numFmtId="0" fontId="15" fillId="4" borderId="0" xfId="0" applyFont="1" applyFill="1" applyBorder="1" applyAlignment="1" applyProtection="1">
      <alignment horizontal="center"/>
    </xf>
    <xf numFmtId="0" fontId="15" fillId="4" borderId="16" xfId="0" applyFont="1" applyFill="1" applyBorder="1" applyAlignment="1" applyProtection="1">
      <alignment horizontal="center"/>
    </xf>
    <xf numFmtId="0" fontId="12" fillId="4" borderId="15"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16" xfId="0" applyFont="1" applyFill="1" applyBorder="1" applyAlignment="1" applyProtection="1">
      <alignment horizontal="center"/>
    </xf>
    <xf numFmtId="0" fontId="65" fillId="7" borderId="25" xfId="0" applyFont="1" applyFill="1" applyBorder="1" applyAlignment="1">
      <alignment horizontal="center"/>
    </xf>
    <xf numFmtId="0" fontId="29" fillId="2" borderId="28" xfId="0" applyFont="1" applyFill="1" applyBorder="1" applyAlignment="1">
      <alignment horizontal="center" wrapText="1"/>
    </xf>
    <xf numFmtId="0" fontId="29" fillId="2" borderId="28" xfId="0" applyFont="1" applyFill="1" applyBorder="1" applyAlignment="1" applyProtection="1">
      <alignment horizontal="center" wrapText="1"/>
    </xf>
  </cellXfs>
  <cellStyles count="24">
    <cellStyle name="Comma 2" xfId="14"/>
    <cellStyle name="Comma 2 2" xfId="21"/>
    <cellStyle name="Millares" xfId="6" builtinId="3"/>
    <cellStyle name="Millares 11 2" xfId="9"/>
    <cellStyle name="Millares 2" xfId="2"/>
    <cellStyle name="Millares 2 2" xfId="4"/>
    <cellStyle name="Millares 2 2 2" xfId="16"/>
    <cellStyle name="Millares 2 3" xfId="12"/>
    <cellStyle name="Millares 3" xfId="13"/>
    <cellStyle name="Millares 4" xfId="17"/>
    <cellStyle name="Millares 5" xfId="22"/>
    <cellStyle name="Moneda" xfId="23" builtinId="4"/>
    <cellStyle name="Moneda 2" xfId="5"/>
    <cellStyle name="Normal" xfId="0" builtinId="0"/>
    <cellStyle name="Normal 13" xfId="19"/>
    <cellStyle name="Normal 2" xfId="1"/>
    <cellStyle name="Normal 2 10" xfId="15"/>
    <cellStyle name="Normal 2 2" xfId="3"/>
    <cellStyle name="Normal 2 2 2" xfId="8"/>
    <cellStyle name="Normal 2 3" xfId="11"/>
    <cellStyle name="Normal 3" xfId="7"/>
    <cellStyle name="Normal 3 2" xfId="10"/>
    <cellStyle name="Normal 4" xfId="20"/>
    <cellStyle name="Normal 8 4" xfId="18"/>
  </cellStyles>
  <dxfs count="8">
    <dxf>
      <font>
        <b val="0"/>
        <i val="0"/>
        <strike val="0"/>
        <condense val="0"/>
        <extend val="0"/>
        <outline val="0"/>
        <shadow val="0"/>
        <u val="none"/>
        <vertAlign val="baseline"/>
        <sz val="10"/>
        <color auto="1"/>
        <name val="Times New Roman"/>
        <scheme val="none"/>
      </font>
      <fill>
        <patternFill patternType="solid">
          <fgColor indexed="64"/>
          <bgColor indexed="9"/>
        </patternFill>
      </fill>
    </dxf>
    <dxf>
      <border outline="0">
        <left style="thin">
          <color indexed="64"/>
        </left>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border outline="0">
        <left style="thin">
          <color indexed="64"/>
        </left>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
      <font>
        <b val="0"/>
        <i val="0"/>
        <strike val="0"/>
        <condense val="0"/>
        <extend val="0"/>
        <outline val="0"/>
        <shadow val="0"/>
        <u val="none"/>
        <vertAlign val="baseline"/>
        <sz val="10"/>
        <color auto="1"/>
        <name val="Times New Roman"/>
        <scheme val="none"/>
      </font>
      <fill>
        <patternFill patternType="solid">
          <fgColor indexed="64"/>
          <bgColor indexed="9"/>
        </patternFill>
      </fill>
    </dxf>
  </dxfs>
  <tableStyles count="0" defaultTableStyle="TableStyleMedium2" defaultPivotStyle="PivotStyleLight16"/>
  <colors>
    <mruColors>
      <color rgb="FFFF5050"/>
      <color rgb="FF00FF99"/>
      <color rgb="FFFF9900"/>
      <color rgb="FFD60093"/>
      <color rgb="FF66CCFF"/>
      <color rgb="FF99FF99"/>
      <color rgb="FFFFCCFF"/>
      <color rgb="FFFF99FF"/>
      <color rgb="FF00FF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1.xml"/><Relationship Id="rId76" Type="http://schemas.openxmlformats.org/officeDocument/2006/relationships/calcChain" Target="calcChain.xml"/><Relationship Id="rId84" Type="http://schemas.openxmlformats.org/officeDocument/2006/relationships/customXml" Target="../customXml/item8.xml"/><Relationship Id="rId89" Type="http://schemas.openxmlformats.org/officeDocument/2006/relationships/customXml" Target="../customXml/item13.xml"/><Relationship Id="rId97" Type="http://schemas.openxmlformats.org/officeDocument/2006/relationships/customXml" Target="../customXml/item21.xml"/><Relationship Id="rId7" Type="http://schemas.openxmlformats.org/officeDocument/2006/relationships/worksheet" Target="worksheets/sheet7.xml"/><Relationship Id="rId71" Type="http://schemas.openxmlformats.org/officeDocument/2006/relationships/externalLink" Target="externalLinks/externalLink4.xml"/><Relationship Id="rId92"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87" Type="http://schemas.openxmlformats.org/officeDocument/2006/relationships/customXml" Target="../customXml/item1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6.xml"/><Relationship Id="rId90" Type="http://schemas.openxmlformats.org/officeDocument/2006/relationships/customXml" Target="../customXml/item14.xml"/><Relationship Id="rId95" Type="http://schemas.openxmlformats.org/officeDocument/2006/relationships/customXml" Target="../customXml/item1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80" Type="http://schemas.openxmlformats.org/officeDocument/2006/relationships/customXml" Target="../customXml/item4.xml"/><Relationship Id="rId85" Type="http://schemas.openxmlformats.org/officeDocument/2006/relationships/customXml" Target="../customXml/item9.xml"/><Relationship Id="rId93" Type="http://schemas.openxmlformats.org/officeDocument/2006/relationships/customXml" Target="../customXml/item17.xml"/><Relationship Id="rId98"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3.xml"/><Relationship Id="rId75" Type="http://schemas.openxmlformats.org/officeDocument/2006/relationships/sharedStrings" Target="sharedStrings.xml"/><Relationship Id="rId83" Type="http://schemas.openxmlformats.org/officeDocument/2006/relationships/customXml" Target="../customXml/item7.xml"/><Relationship Id="rId88" Type="http://schemas.openxmlformats.org/officeDocument/2006/relationships/customXml" Target="../customXml/item12.xml"/><Relationship Id="rId91" Type="http://schemas.openxmlformats.org/officeDocument/2006/relationships/customXml" Target="../customXml/item15.xml"/><Relationship Id="rId96"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onnections" Target="connections.xml"/><Relationship Id="rId78" Type="http://schemas.openxmlformats.org/officeDocument/2006/relationships/customXml" Target="../customXml/item2.xml"/><Relationship Id="rId81" Type="http://schemas.openxmlformats.org/officeDocument/2006/relationships/customXml" Target="../customXml/item5.xml"/><Relationship Id="rId86" Type="http://schemas.openxmlformats.org/officeDocument/2006/relationships/customXml" Target="../customXml/item10.xml"/><Relationship Id="rId94" Type="http://schemas.openxmlformats.org/officeDocument/2006/relationships/customXml" Target="../customXml/item18.xml"/><Relationship Id="rId9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1.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png"/></Relationships>
</file>

<file path=xl/drawings/_rels/drawing53.xml.rels><?xml version="1.0" encoding="UTF-8" standalone="yes"?>
<Relationships xmlns="http://schemas.openxmlformats.org/package/2006/relationships"><Relationship Id="rId1" Type="http://schemas.openxmlformats.org/officeDocument/2006/relationships/image" Target="../media/image4.png"/></Relationships>
</file>

<file path=xl/drawings/_rels/drawing5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6.xml.rels><?xml version="1.0" encoding="UTF-8" standalone="yes"?>
<Relationships xmlns="http://schemas.openxmlformats.org/package/2006/relationships"><Relationship Id="rId1" Type="http://schemas.openxmlformats.org/officeDocument/2006/relationships/image" Target="../media/image4.png"/></Relationships>
</file>

<file path=xl/drawings/_rels/drawing57.xml.rels><?xml version="1.0" encoding="UTF-8" standalone="yes"?>
<Relationships xmlns="http://schemas.openxmlformats.org/package/2006/relationships"><Relationship Id="rId1" Type="http://schemas.openxmlformats.org/officeDocument/2006/relationships/image" Target="../media/image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4.png"/></Relationships>
</file>

<file path=xl/drawings/_rels/drawing59.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image" Target="../media/image4.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4.emf"/></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76182</xdr:colOff>
      <xdr:row>1</xdr:row>
      <xdr:rowOff>79945</xdr:rowOff>
    </xdr:from>
    <xdr:to>
      <xdr:col>8</xdr:col>
      <xdr:colOff>263007</xdr:colOff>
      <xdr:row>4</xdr:row>
      <xdr:rowOff>178290</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3907586" y="283288"/>
          <a:ext cx="1198723" cy="6334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962025</xdr:colOff>
      <xdr:row>0</xdr:row>
      <xdr:rowOff>161925</xdr:rowOff>
    </xdr:from>
    <xdr:ext cx="1371600" cy="457200"/>
    <xdr:pic>
      <xdr:nvPicPr>
        <xdr:cNvPr id="3" name="Imagen 2">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2475" y="352425"/>
          <a:ext cx="1371600" cy="457200"/>
        </a:xfrm>
        <a:prstGeom prst="rect">
          <a:avLst/>
        </a:prstGeom>
        <a:noFill/>
      </xdr:spPr>
    </xdr:pic>
    <xdr:clientData/>
  </xdr:oneCellAnchor>
  <xdr:oneCellAnchor>
    <xdr:from>
      <xdr:col>4</xdr:col>
      <xdr:colOff>962025</xdr:colOff>
      <xdr:row>0</xdr:row>
      <xdr:rowOff>161925</xdr:rowOff>
    </xdr:from>
    <xdr:ext cx="1371600" cy="457200"/>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825" y="161925"/>
          <a:ext cx="1371600" cy="457200"/>
        </a:xfrm>
        <a:prstGeom prst="rect">
          <a:avLst/>
        </a:prstGeom>
        <a:noFill/>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1504949</xdr:colOff>
      <xdr:row>1</xdr:row>
      <xdr:rowOff>161925</xdr:rowOff>
    </xdr:from>
    <xdr:ext cx="1190625" cy="457200"/>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4" y="352425"/>
          <a:ext cx="1190625" cy="457200"/>
        </a:xfrm>
        <a:prstGeom prst="rect">
          <a:avLst/>
        </a:prstGeom>
        <a:noFill/>
      </xdr:spPr>
    </xdr:pic>
    <xdr:clientData/>
  </xdr:oneCellAnchor>
</xdr:wsDr>
</file>

<file path=xl/drawings/drawing12.xml><?xml version="1.0" encoding="utf-8"?>
<xdr:wsDr xmlns:xdr="http://schemas.openxmlformats.org/drawingml/2006/spreadsheetDrawing" xmlns:a="http://schemas.openxmlformats.org/drawingml/2006/main">
  <xdr:oneCellAnchor>
    <xdr:from>
      <xdr:col>4</xdr:col>
      <xdr:colOff>1333499</xdr:colOff>
      <xdr:row>1</xdr:row>
      <xdr:rowOff>161925</xdr:rowOff>
    </xdr:from>
    <xdr:ext cx="1104901" cy="457200"/>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4" y="352425"/>
          <a:ext cx="1104901" cy="457200"/>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oneCellAnchor>
    <xdr:from>
      <xdr:col>6</xdr:col>
      <xdr:colOff>962025</xdr:colOff>
      <xdr:row>1</xdr:row>
      <xdr:rowOff>161925</xdr:rowOff>
    </xdr:from>
    <xdr:ext cx="1371600" cy="457200"/>
    <xdr:pic>
      <xdr:nvPicPr>
        <xdr:cNvPr id="3" name="Imagen 2">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2475" y="352425"/>
          <a:ext cx="1371600" cy="457200"/>
        </a:xfrm>
        <a:prstGeom prst="rect">
          <a:avLst/>
        </a:prstGeom>
        <a:noFill/>
      </xdr:spPr>
    </xdr:pic>
    <xdr:clientData/>
  </xdr:oneCellAnchor>
</xdr:wsDr>
</file>

<file path=xl/drawings/drawing14.xml><?xml version="1.0" encoding="utf-8"?>
<xdr:wsDr xmlns:xdr="http://schemas.openxmlformats.org/drawingml/2006/spreadsheetDrawing" xmlns:a="http://schemas.openxmlformats.org/drawingml/2006/main">
  <xdr:oneCellAnchor>
    <xdr:from>
      <xdr:col>4</xdr:col>
      <xdr:colOff>657225</xdr:colOff>
      <xdr:row>1</xdr:row>
      <xdr:rowOff>161925</xdr:rowOff>
    </xdr:from>
    <xdr:ext cx="1409700" cy="457200"/>
    <xdr:pic>
      <xdr:nvPicPr>
        <xdr:cNvPr id="3" name="Imagen 2">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425"/>
          <a:ext cx="1409700" cy="457200"/>
        </a:xfrm>
        <a:prstGeom prst="rect">
          <a:avLst/>
        </a:prstGeom>
        <a:noFill/>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962025</xdr:colOff>
      <xdr:row>1</xdr:row>
      <xdr:rowOff>161925</xdr:rowOff>
    </xdr:from>
    <xdr:ext cx="1371600" cy="457200"/>
    <xdr:pic>
      <xdr:nvPicPr>
        <xdr:cNvPr id="5" name="Imagen 4">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52425"/>
          <a:ext cx="1371600" cy="457200"/>
        </a:xfrm>
        <a:prstGeom prst="rect">
          <a:avLst/>
        </a:prstGeom>
        <a:noFill/>
      </xdr:spPr>
    </xdr:pic>
    <xdr:clientData/>
  </xdr:oneCellAnchor>
  <xdr:oneCellAnchor>
    <xdr:from>
      <xdr:col>4</xdr:col>
      <xdr:colOff>962025</xdr:colOff>
      <xdr:row>1</xdr:row>
      <xdr:rowOff>161925</xdr:rowOff>
    </xdr:from>
    <xdr:ext cx="1371600" cy="457200"/>
    <xdr:pic>
      <xdr:nvPicPr>
        <xdr:cNvPr id="6" name="Imagen 5">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352425"/>
          <a:ext cx="1371600" cy="457200"/>
        </a:xfrm>
        <a:prstGeom prst="rect">
          <a:avLst/>
        </a:prstGeom>
        <a:noFill/>
      </xdr:spPr>
    </xdr:pic>
    <xdr:clientData/>
  </xdr:oneCellAnchor>
</xdr:wsDr>
</file>

<file path=xl/drawings/drawing16.xml><?xml version="1.0" encoding="utf-8"?>
<xdr:wsDr xmlns:xdr="http://schemas.openxmlformats.org/drawingml/2006/spreadsheetDrawing" xmlns:a="http://schemas.openxmlformats.org/drawingml/2006/main">
  <xdr:oneCellAnchor>
    <xdr:from>
      <xdr:col>4</xdr:col>
      <xdr:colOff>962025</xdr:colOff>
      <xdr:row>1</xdr:row>
      <xdr:rowOff>161925</xdr:rowOff>
    </xdr:from>
    <xdr:ext cx="1371600" cy="457200"/>
    <xdr:pic>
      <xdr:nvPicPr>
        <xdr:cNvPr id="5" name="Imagen 4">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352425"/>
          <a:ext cx="1371600" cy="457200"/>
        </a:xfrm>
        <a:prstGeom prst="rect">
          <a:avLst/>
        </a:prstGeom>
        <a:noFill/>
      </xdr:spPr>
    </xdr:pic>
    <xdr:clientData/>
  </xdr:oneCellAnchor>
  <xdr:oneCellAnchor>
    <xdr:from>
      <xdr:col>4</xdr:col>
      <xdr:colOff>962025</xdr:colOff>
      <xdr:row>1</xdr:row>
      <xdr:rowOff>161925</xdr:rowOff>
    </xdr:from>
    <xdr:ext cx="1371600" cy="457200"/>
    <xdr:pic>
      <xdr:nvPicPr>
        <xdr:cNvPr id="6" name="Imagen 5">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352425"/>
          <a:ext cx="1371600" cy="457200"/>
        </a:xfrm>
        <a:prstGeom prst="rect">
          <a:avLst/>
        </a:prstGeom>
        <a:noFill/>
      </xdr:spPr>
    </xdr:pic>
    <xdr:clientData/>
  </xdr:oneCellAnchor>
</xdr:wsDr>
</file>

<file path=xl/drawings/drawing17.xml><?xml version="1.0" encoding="utf-8"?>
<xdr:wsDr xmlns:xdr="http://schemas.openxmlformats.org/drawingml/2006/spreadsheetDrawing" xmlns:a="http://schemas.openxmlformats.org/drawingml/2006/main">
  <xdr:oneCellAnchor>
    <xdr:from>
      <xdr:col>4</xdr:col>
      <xdr:colOff>581025</xdr:colOff>
      <xdr:row>1</xdr:row>
      <xdr:rowOff>161925</xdr:rowOff>
    </xdr:from>
    <xdr:ext cx="1123950" cy="457200"/>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 y="352425"/>
          <a:ext cx="1123950" cy="457200"/>
        </a:xfrm>
        <a:prstGeom prst="rect">
          <a:avLst/>
        </a:prstGeom>
        <a:noFill/>
      </xdr:spPr>
    </xdr:pic>
    <xdr:clientData/>
  </xdr:oneCellAnchor>
</xdr:wsDr>
</file>

<file path=xl/drawings/drawing18.xml><?xml version="1.0" encoding="utf-8"?>
<xdr:wsDr xmlns:xdr="http://schemas.openxmlformats.org/drawingml/2006/spreadsheetDrawing" xmlns:a="http://schemas.openxmlformats.org/drawingml/2006/main">
  <xdr:oneCellAnchor>
    <xdr:from>
      <xdr:col>4</xdr:col>
      <xdr:colOff>962025</xdr:colOff>
      <xdr:row>1</xdr:row>
      <xdr:rowOff>161925</xdr:rowOff>
    </xdr:from>
    <xdr:ext cx="1371600" cy="457200"/>
    <xdr:pic>
      <xdr:nvPicPr>
        <xdr:cNvPr id="6" name="Imagen 5">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4850" y="352425"/>
          <a:ext cx="1371600" cy="457200"/>
        </a:xfrm>
        <a:prstGeom prst="rect">
          <a:avLst/>
        </a:prstGeom>
        <a:noFill/>
      </xdr:spPr>
    </xdr:pic>
    <xdr:clientData/>
  </xdr:oneCellAnchor>
</xdr:wsDr>
</file>

<file path=xl/drawings/drawing19.xml><?xml version="1.0" encoding="utf-8"?>
<xdr:wsDr xmlns:xdr="http://schemas.openxmlformats.org/drawingml/2006/spreadsheetDrawing" xmlns:a="http://schemas.openxmlformats.org/drawingml/2006/main">
  <xdr:oneCellAnchor>
    <xdr:from>
      <xdr:col>5</xdr:col>
      <xdr:colOff>790575</xdr:colOff>
      <xdr:row>1</xdr:row>
      <xdr:rowOff>62119</xdr:rowOff>
    </xdr:from>
    <xdr:ext cx="942975" cy="509381"/>
    <xdr:pic>
      <xdr:nvPicPr>
        <xdr:cNvPr id="3" name="Imagen 2">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825" y="252619"/>
          <a:ext cx="942975" cy="50938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314325</xdr:colOff>
      <xdr:row>1</xdr:row>
      <xdr:rowOff>132734</xdr:rowOff>
    </xdr:from>
    <xdr:to>
      <xdr:col>12</xdr:col>
      <xdr:colOff>142875</xdr:colOff>
      <xdr:row>5</xdr:row>
      <xdr:rowOff>44823</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1"/>
        <a:stretch>
          <a:fillRect/>
        </a:stretch>
      </xdr:blipFill>
      <xdr:spPr>
        <a:xfrm>
          <a:off x="5534025" y="323234"/>
          <a:ext cx="1238250" cy="6740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657225</xdr:colOff>
      <xdr:row>1</xdr:row>
      <xdr:rowOff>161925</xdr:rowOff>
    </xdr:from>
    <xdr:ext cx="1495425" cy="457200"/>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7675" y="352425"/>
          <a:ext cx="1495425" cy="457200"/>
        </a:xfrm>
        <a:prstGeom prst="rect">
          <a:avLst/>
        </a:prstGeom>
        <a:noFill/>
      </xdr:spPr>
    </xdr:pic>
    <xdr:clientData/>
  </xdr:oneCellAnchor>
  <xdr:oneCellAnchor>
    <xdr:from>
      <xdr:col>6</xdr:col>
      <xdr:colOff>657225</xdr:colOff>
      <xdr:row>1</xdr:row>
      <xdr:rowOff>161925</xdr:rowOff>
    </xdr:from>
    <xdr:ext cx="1495425" cy="457200"/>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352425"/>
          <a:ext cx="1495425" cy="457200"/>
        </a:xfrm>
        <a:prstGeom prst="rect">
          <a:avLst/>
        </a:prstGeom>
        <a:noFill/>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5</xdr:col>
      <xdr:colOff>1106558</xdr:colOff>
      <xdr:row>1</xdr:row>
      <xdr:rowOff>62119</xdr:rowOff>
    </xdr:from>
    <xdr:to>
      <xdr:col>5</xdr:col>
      <xdr:colOff>2057400</xdr:colOff>
      <xdr:row>3</xdr:row>
      <xdr:rowOff>121340</xdr:rowOff>
    </xdr:to>
    <xdr:pic>
      <xdr:nvPicPr>
        <xdr:cNvPr id="3" name="Imagen 2">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7033" y="252619"/>
          <a:ext cx="950842" cy="411646"/>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oneCellAnchor>
    <xdr:from>
      <xdr:col>5</xdr:col>
      <xdr:colOff>619125</xdr:colOff>
      <xdr:row>1</xdr:row>
      <xdr:rowOff>161925</xdr:rowOff>
    </xdr:from>
    <xdr:ext cx="1143000" cy="457200"/>
    <xdr:pic>
      <xdr:nvPicPr>
        <xdr:cNvPr id="3" name="Imagen 2">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352425"/>
          <a:ext cx="1143000" cy="457200"/>
        </a:xfrm>
        <a:prstGeom prst="rect">
          <a:avLst/>
        </a:prstGeom>
        <a:noFill/>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5</xdr:col>
      <xdr:colOff>857251</xdr:colOff>
      <xdr:row>0</xdr:row>
      <xdr:rowOff>62119</xdr:rowOff>
    </xdr:from>
    <xdr:to>
      <xdr:col>5</xdr:col>
      <xdr:colOff>2019301</xdr:colOff>
      <xdr:row>2</xdr:row>
      <xdr:rowOff>159440</xdr:rowOff>
    </xdr:to>
    <xdr:pic>
      <xdr:nvPicPr>
        <xdr:cNvPr id="2" name="Imagen 1">
          <a:extLst>
            <a:ext uri="{FF2B5EF4-FFF2-40B4-BE49-F238E27FC236}">
              <a16:creationId xmlns:a16="http://schemas.microsoft.com/office/drawing/2014/main" xmlns="" id="{B02CAA0D-BB14-4622-A072-FDC77D3555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6" y="62119"/>
          <a:ext cx="1162050" cy="478321"/>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1371600</xdr:colOff>
      <xdr:row>0</xdr:row>
      <xdr:rowOff>62119</xdr:rowOff>
    </xdr:from>
    <xdr:to>
      <xdr:col>5</xdr:col>
      <xdr:colOff>252207</xdr:colOff>
      <xdr:row>2</xdr:row>
      <xdr:rowOff>178490</xdr:rowOff>
    </xdr:to>
    <xdr:pic>
      <xdr:nvPicPr>
        <xdr:cNvPr id="2" name="Imagen 1">
          <a:extLst>
            <a:ext uri="{FF2B5EF4-FFF2-40B4-BE49-F238E27FC236}">
              <a16:creationId xmlns:a16="http://schemas.microsoft.com/office/drawing/2014/main" xmlns=""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5" y="62119"/>
          <a:ext cx="1204707" cy="497371"/>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990599</xdr:colOff>
      <xdr:row>0</xdr:row>
      <xdr:rowOff>138319</xdr:rowOff>
    </xdr:from>
    <xdr:to>
      <xdr:col>6</xdr:col>
      <xdr:colOff>1914524</xdr:colOff>
      <xdr:row>2</xdr:row>
      <xdr:rowOff>159440</xdr:rowOff>
    </xdr:to>
    <xdr:pic>
      <xdr:nvPicPr>
        <xdr:cNvPr id="3" name="Imagen 2">
          <a:extLst>
            <a:ext uri="{FF2B5EF4-FFF2-40B4-BE49-F238E27FC236}">
              <a16:creationId xmlns:a16="http://schemas.microsoft.com/office/drawing/2014/main" xmlns="" id="{6B50719B-9C12-41B2-A091-5B19A04480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4" y="138319"/>
          <a:ext cx="923925" cy="402121"/>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1428750</xdr:colOff>
      <xdr:row>0</xdr:row>
      <xdr:rowOff>62119</xdr:rowOff>
    </xdr:from>
    <xdr:to>
      <xdr:col>5</xdr:col>
      <xdr:colOff>95250</xdr:colOff>
      <xdr:row>2</xdr:row>
      <xdr:rowOff>178490</xdr:rowOff>
    </xdr:to>
    <xdr:pic>
      <xdr:nvPicPr>
        <xdr:cNvPr id="3" name="Imagen 2">
          <a:extLst>
            <a:ext uri="{FF2B5EF4-FFF2-40B4-BE49-F238E27FC236}">
              <a16:creationId xmlns:a16="http://schemas.microsoft.com/office/drawing/2014/main" xmlns="" id="{90AE9420-4382-4A59-8AAC-6095DF295A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2075" y="62119"/>
          <a:ext cx="1000125" cy="497371"/>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1876425</xdr:colOff>
      <xdr:row>0</xdr:row>
      <xdr:rowOff>62119</xdr:rowOff>
    </xdr:from>
    <xdr:to>
      <xdr:col>5</xdr:col>
      <xdr:colOff>623682</xdr:colOff>
      <xdr:row>2</xdr:row>
      <xdr:rowOff>149915</xdr:rowOff>
    </xdr:to>
    <xdr:pic>
      <xdr:nvPicPr>
        <xdr:cNvPr id="3" name="Imagen 2">
          <a:extLst>
            <a:ext uri="{FF2B5EF4-FFF2-40B4-BE49-F238E27FC236}">
              <a16:creationId xmlns:a16="http://schemas.microsoft.com/office/drawing/2014/main" xmlns="" id="{44613750-C33A-4178-AD8E-8D002D0BF2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62119"/>
          <a:ext cx="1138032" cy="468796"/>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495301</xdr:colOff>
      <xdr:row>2</xdr:row>
      <xdr:rowOff>104775</xdr:rowOff>
    </xdr:from>
    <xdr:to>
      <xdr:col>8</xdr:col>
      <xdr:colOff>1866901</xdr:colOff>
      <xdr:row>4</xdr:row>
      <xdr:rowOff>238125</xdr:rowOff>
    </xdr:to>
    <xdr:pic>
      <xdr:nvPicPr>
        <xdr:cNvPr id="3" name="Imagen 2">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stretch>
          <a:fillRect/>
        </a:stretch>
      </xdr:blipFill>
      <xdr:spPr>
        <a:xfrm>
          <a:off x="5314951" y="438150"/>
          <a:ext cx="1371600" cy="5334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342900</xdr:colOff>
      <xdr:row>1</xdr:row>
      <xdr:rowOff>91559</xdr:rowOff>
    </xdr:from>
    <xdr:to>
      <xdr:col>9</xdr:col>
      <xdr:colOff>171450</xdr:colOff>
      <xdr:row>4</xdr:row>
      <xdr:rowOff>76200</xdr:rowOff>
    </xdr:to>
    <xdr:pic>
      <xdr:nvPicPr>
        <xdr:cNvPr id="4" name="Imagen 3">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1"/>
        <a:stretch>
          <a:fillRect/>
        </a:stretch>
      </xdr:blipFill>
      <xdr:spPr>
        <a:xfrm>
          <a:off x="5791200" y="253484"/>
          <a:ext cx="1666875" cy="498991"/>
        </a:xfrm>
        <a:prstGeom prst="rect">
          <a:avLst/>
        </a:prstGeom>
      </xdr:spPr>
    </xdr:pic>
    <xdr:clientData/>
  </xdr:twoCellAnchor>
  <xdr:twoCellAnchor editAs="oneCell">
    <xdr:from>
      <xdr:col>8</xdr:col>
      <xdr:colOff>90421</xdr:colOff>
      <xdr:row>2</xdr:row>
      <xdr:rowOff>91559</xdr:rowOff>
    </xdr:from>
    <xdr:to>
      <xdr:col>9</xdr:col>
      <xdr:colOff>638919</xdr:colOff>
      <xdr:row>6</xdr:row>
      <xdr:rowOff>20151</xdr:rowOff>
    </xdr:to>
    <xdr:pic>
      <xdr:nvPicPr>
        <xdr:cNvPr id="3" name="Imagen 2">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1"/>
        <a:stretch>
          <a:fillRect/>
        </a:stretch>
      </xdr:blipFill>
      <xdr:spPr>
        <a:xfrm>
          <a:off x="7548496" y="415409"/>
          <a:ext cx="1358123" cy="728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838200</xdr:colOff>
      <xdr:row>3</xdr:row>
      <xdr:rowOff>333375</xdr:rowOff>
    </xdr:from>
    <xdr:to>
      <xdr:col>18</xdr:col>
      <xdr:colOff>714375</xdr:colOff>
      <xdr:row>5</xdr:row>
      <xdr:rowOff>7966</xdr:rowOff>
    </xdr:to>
    <xdr:pic>
      <xdr:nvPicPr>
        <xdr:cNvPr id="11" name="Imagen 10">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1"/>
        <a:stretch>
          <a:fillRect/>
        </a:stretch>
      </xdr:blipFill>
      <xdr:spPr>
        <a:xfrm>
          <a:off x="9410700" y="1028700"/>
          <a:ext cx="895350" cy="21751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133351</xdr:colOff>
      <xdr:row>0</xdr:row>
      <xdr:rowOff>114300</xdr:rowOff>
    </xdr:from>
    <xdr:to>
      <xdr:col>5</xdr:col>
      <xdr:colOff>742951</xdr:colOff>
      <xdr:row>32</xdr:row>
      <xdr:rowOff>152400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14300"/>
          <a:ext cx="4419600" cy="6134100"/>
        </a:xfrm>
        <a:prstGeom prst="rect">
          <a:avLst/>
        </a:prstGeom>
      </xdr:spPr>
    </xdr:pic>
    <xdr:clientData/>
  </xdr:twoCellAnchor>
  <xdr:twoCellAnchor editAs="oneCell">
    <xdr:from>
      <xdr:col>6</xdr:col>
      <xdr:colOff>73960</xdr:colOff>
      <xdr:row>0</xdr:row>
      <xdr:rowOff>0</xdr:rowOff>
    </xdr:from>
    <xdr:to>
      <xdr:col>11</xdr:col>
      <xdr:colOff>634681</xdr:colOff>
      <xdr:row>32</xdr:row>
      <xdr:rowOff>161925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45960" y="0"/>
          <a:ext cx="4370721" cy="6257925"/>
        </a:xfrm>
        <a:prstGeom prst="rect">
          <a:avLst/>
        </a:prstGeom>
      </xdr:spPr>
    </xdr:pic>
    <xdr:clientData/>
  </xdr:twoCellAnchor>
  <xdr:twoCellAnchor editAs="oneCell">
    <xdr:from>
      <xdr:col>12</xdr:col>
      <xdr:colOff>0</xdr:colOff>
      <xdr:row>7</xdr:row>
      <xdr:rowOff>0</xdr:rowOff>
    </xdr:from>
    <xdr:to>
      <xdr:col>17</xdr:col>
      <xdr:colOff>244197</xdr:colOff>
      <xdr:row>37</xdr:row>
      <xdr:rowOff>19050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a:off x="9144000" y="1333500"/>
          <a:ext cx="4054197" cy="57340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13</xdr:col>
      <xdr:colOff>326316</xdr:colOff>
      <xdr:row>2</xdr:row>
      <xdr:rowOff>59733</xdr:rowOff>
    </xdr:from>
    <xdr:to>
      <xdr:col>15</xdr:col>
      <xdr:colOff>154065</xdr:colOff>
      <xdr:row>5</xdr:row>
      <xdr:rowOff>225303</xdr:rowOff>
    </xdr:to>
    <xdr:pic>
      <xdr:nvPicPr>
        <xdr:cNvPr id="2" name="Imagen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a:stretch>
          <a:fillRect/>
        </a:stretch>
      </xdr:blipFill>
      <xdr:spPr>
        <a:xfrm>
          <a:off x="9403081" y="373498"/>
          <a:ext cx="1225292" cy="64742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585224</xdr:colOff>
      <xdr:row>2</xdr:row>
      <xdr:rowOff>76638</xdr:rowOff>
    </xdr:from>
    <xdr:to>
      <xdr:col>14</xdr:col>
      <xdr:colOff>508731</xdr:colOff>
      <xdr:row>5</xdr:row>
      <xdr:rowOff>186829</xdr:rowOff>
    </xdr:to>
    <xdr:pic>
      <xdr:nvPicPr>
        <xdr:cNvPr id="5" name="Imagen 4">
          <a:extLst>
            <a:ext uri="{FF2B5EF4-FFF2-40B4-BE49-F238E27FC236}">
              <a16:creationId xmlns:a16="http://schemas.microsoft.com/office/drawing/2014/main" xmlns="" id="{00000000-0008-0000-0D00-000005000000}"/>
            </a:ext>
          </a:extLst>
        </xdr:cNvPr>
        <xdr:cNvPicPr>
          <a:picLocks noChangeAspect="1"/>
        </xdr:cNvPicPr>
      </xdr:nvPicPr>
      <xdr:blipFill>
        <a:blip xmlns:r="http://schemas.openxmlformats.org/officeDocument/2006/relationships" r:embed="rId1"/>
        <a:stretch>
          <a:fillRect/>
        </a:stretch>
      </xdr:blipFill>
      <xdr:spPr>
        <a:xfrm>
          <a:off x="8916862" y="284655"/>
          <a:ext cx="1405833" cy="701398"/>
        </a:xfrm>
        <a:prstGeom prst="rect">
          <a:avLst/>
        </a:prstGeom>
      </xdr:spPr>
    </xdr:pic>
    <xdr:clientData/>
  </xdr:twoCellAnchor>
  <xdr:twoCellAnchor editAs="oneCell">
    <xdr:from>
      <xdr:col>12</xdr:col>
      <xdr:colOff>651899</xdr:colOff>
      <xdr:row>3</xdr:row>
      <xdr:rowOff>48063</xdr:rowOff>
    </xdr:from>
    <xdr:to>
      <xdr:col>14</xdr:col>
      <xdr:colOff>575406</xdr:colOff>
      <xdr:row>5</xdr:row>
      <xdr:rowOff>253504</xdr:rowOff>
    </xdr:to>
    <xdr:pic>
      <xdr:nvPicPr>
        <xdr:cNvPr id="3" name="Imagen 2">
          <a:extLst>
            <a:ext uri="{FF2B5EF4-FFF2-40B4-BE49-F238E27FC236}">
              <a16:creationId xmlns:a16="http://schemas.microsoft.com/office/drawing/2014/main" xmlns="" id="{00000000-0008-0000-0D00-000005000000}"/>
            </a:ext>
          </a:extLst>
        </xdr:cNvPr>
        <xdr:cNvPicPr>
          <a:picLocks noChangeAspect="1"/>
        </xdr:cNvPicPr>
      </xdr:nvPicPr>
      <xdr:blipFill>
        <a:blip xmlns:r="http://schemas.openxmlformats.org/officeDocument/2006/relationships" r:embed="rId1"/>
        <a:stretch>
          <a:fillRect/>
        </a:stretch>
      </xdr:blipFill>
      <xdr:spPr>
        <a:xfrm>
          <a:off x="8976749" y="343338"/>
          <a:ext cx="1402768" cy="70074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1842808</xdr:colOff>
      <xdr:row>1</xdr:row>
      <xdr:rowOff>105387</xdr:rowOff>
    </xdr:from>
    <xdr:to>
      <xdr:col>12</xdr:col>
      <xdr:colOff>3084278</xdr:colOff>
      <xdr:row>4</xdr:row>
      <xdr:rowOff>125016</xdr:rowOff>
    </xdr:to>
    <xdr:pic>
      <xdr:nvPicPr>
        <xdr:cNvPr id="2" name="Imagen 1">
          <a:extLst>
            <a:ext uri="{FF2B5EF4-FFF2-40B4-BE49-F238E27FC236}">
              <a16:creationId xmlns:a16="http://schemas.microsoft.com/office/drawing/2014/main" xmlns="" id="{00000000-0008-0000-0E00-000006000000}"/>
            </a:ext>
          </a:extLst>
        </xdr:cNvPr>
        <xdr:cNvPicPr>
          <a:picLocks noChangeAspect="1"/>
        </xdr:cNvPicPr>
      </xdr:nvPicPr>
      <xdr:blipFill>
        <a:blip xmlns:r="http://schemas.openxmlformats.org/officeDocument/2006/relationships" r:embed="rId1"/>
        <a:stretch>
          <a:fillRect/>
        </a:stretch>
      </xdr:blipFill>
      <xdr:spPr>
        <a:xfrm>
          <a:off x="10177183" y="295887"/>
          <a:ext cx="1241470" cy="65780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1409701</xdr:colOff>
      <xdr:row>1</xdr:row>
      <xdr:rowOff>62119</xdr:rowOff>
    </xdr:from>
    <xdr:to>
      <xdr:col>6</xdr:col>
      <xdr:colOff>2476501</xdr:colOff>
      <xdr:row>4</xdr:row>
      <xdr:rowOff>35615</xdr:rowOff>
    </xdr:to>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1" y="252619"/>
          <a:ext cx="1066800" cy="564046"/>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369488</xdr:colOff>
      <xdr:row>1</xdr:row>
      <xdr:rowOff>119828</xdr:rowOff>
    </xdr:from>
    <xdr:to>
      <xdr:col>7</xdr:col>
      <xdr:colOff>418540</xdr:colOff>
      <xdr:row>5</xdr:row>
      <xdr:rowOff>93213</xdr:rowOff>
    </xdr:to>
    <xdr:pic>
      <xdr:nvPicPr>
        <xdr:cNvPr id="6" name="Imagen 5">
          <a:extLst>
            <a:ext uri="{FF2B5EF4-FFF2-40B4-BE49-F238E27FC236}">
              <a16:creationId xmlns:a16="http://schemas.microsoft.com/office/drawing/2014/main" xmlns="" id="{00000000-0008-0000-0F00-000006000000}"/>
            </a:ext>
          </a:extLst>
        </xdr:cNvPr>
        <xdr:cNvPicPr>
          <a:picLocks noChangeAspect="1"/>
        </xdr:cNvPicPr>
      </xdr:nvPicPr>
      <xdr:blipFill>
        <a:blip xmlns:r="http://schemas.openxmlformats.org/officeDocument/2006/relationships" r:embed="rId1"/>
        <a:stretch>
          <a:fillRect/>
        </a:stretch>
      </xdr:blipFill>
      <xdr:spPr>
        <a:xfrm>
          <a:off x="6113063" y="281753"/>
          <a:ext cx="1258727" cy="62108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11</xdr:col>
      <xdr:colOff>533401</xdr:colOff>
      <xdr:row>1</xdr:row>
      <xdr:rowOff>108856</xdr:rowOff>
    </xdr:from>
    <xdr:to>
      <xdr:col>13</xdr:col>
      <xdr:colOff>428624</xdr:colOff>
      <xdr:row>5</xdr:row>
      <xdr:rowOff>4044</xdr:rowOff>
    </xdr:to>
    <xdr:pic>
      <xdr:nvPicPr>
        <xdr:cNvPr id="6" name="Imagen 5">
          <a:extLst>
            <a:ext uri="{FF2B5EF4-FFF2-40B4-BE49-F238E27FC236}">
              <a16:creationId xmlns:a16="http://schemas.microsoft.com/office/drawing/2014/main" xmlns="" id="{00000000-0008-0000-1000-000006000000}"/>
            </a:ext>
          </a:extLst>
        </xdr:cNvPr>
        <xdr:cNvPicPr>
          <a:picLocks noChangeAspect="1"/>
        </xdr:cNvPicPr>
      </xdr:nvPicPr>
      <xdr:blipFill>
        <a:blip xmlns:r="http://schemas.openxmlformats.org/officeDocument/2006/relationships" r:embed="rId1"/>
        <a:stretch>
          <a:fillRect/>
        </a:stretch>
      </xdr:blipFill>
      <xdr:spPr>
        <a:xfrm>
          <a:off x="7877176" y="299356"/>
          <a:ext cx="1438274" cy="75243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180975</xdr:colOff>
      <xdr:row>2</xdr:row>
      <xdr:rowOff>76200</xdr:rowOff>
    </xdr:from>
    <xdr:to>
      <xdr:col>8</xdr:col>
      <xdr:colOff>771525</xdr:colOff>
      <xdr:row>5</xdr:row>
      <xdr:rowOff>123383</xdr:rowOff>
    </xdr:to>
    <xdr:pic>
      <xdr:nvPicPr>
        <xdr:cNvPr id="4" name="Imagen 2">
          <a:extLst>
            <a:ext uri="{FF2B5EF4-FFF2-40B4-BE49-F238E27FC236}">
              <a16:creationId xmlns:a16="http://schemas.microsoft.com/office/drawing/2014/main" xmlns=""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381000"/>
          <a:ext cx="1314450" cy="532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609599</xdr:colOff>
      <xdr:row>1</xdr:row>
      <xdr:rowOff>85726</xdr:rowOff>
    </xdr:from>
    <xdr:to>
      <xdr:col>8</xdr:col>
      <xdr:colOff>485775</xdr:colOff>
      <xdr:row>4</xdr:row>
      <xdr:rowOff>152403</xdr:rowOff>
    </xdr:to>
    <xdr:pic>
      <xdr:nvPicPr>
        <xdr:cNvPr id="3" name="Imagen 2">
          <a:extLst>
            <a:ext uri="{FF2B5EF4-FFF2-40B4-BE49-F238E27FC236}">
              <a16:creationId xmlns:a16="http://schemas.microsoft.com/office/drawing/2014/main" xmlns="" id="{00000000-0008-0000-1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8349" y="247651"/>
          <a:ext cx="1057276" cy="552452"/>
        </a:xfrm>
        <a:prstGeom prst="rect">
          <a:avLst/>
        </a:prstGeom>
        <a:noFill/>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800098</xdr:colOff>
      <xdr:row>0</xdr:row>
      <xdr:rowOff>38100</xdr:rowOff>
    </xdr:from>
    <xdr:to>
      <xdr:col>7</xdr:col>
      <xdr:colOff>981074</xdr:colOff>
      <xdr:row>4</xdr:row>
      <xdr:rowOff>19051</xdr:rowOff>
    </xdr:to>
    <xdr:pic>
      <xdr:nvPicPr>
        <xdr:cNvPr id="2" name="Imagen 1">
          <a:extLst>
            <a:ext uri="{FF2B5EF4-FFF2-40B4-BE49-F238E27FC236}">
              <a16:creationId xmlns:a16="http://schemas.microsoft.com/office/drawing/2014/main" xmlns="" id="{66537A6B-3DDF-470F-9C57-944E18C1EE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1173" y="38100"/>
          <a:ext cx="1200151" cy="57150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704850</xdr:colOff>
      <xdr:row>2</xdr:row>
      <xdr:rowOff>95250</xdr:rowOff>
    </xdr:from>
    <xdr:to>
      <xdr:col>7</xdr:col>
      <xdr:colOff>114300</xdr:colOff>
      <xdr:row>4</xdr:row>
      <xdr:rowOff>285750</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stretch>
          <a:fillRect/>
        </a:stretch>
      </xdr:blipFill>
      <xdr:spPr>
        <a:xfrm>
          <a:off x="3200400" y="390525"/>
          <a:ext cx="1162050" cy="5334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1077984</xdr:colOff>
      <xdr:row>0</xdr:row>
      <xdr:rowOff>24019</xdr:rowOff>
    </xdr:from>
    <xdr:to>
      <xdr:col>6</xdr:col>
      <xdr:colOff>2162176</xdr:colOff>
      <xdr:row>2</xdr:row>
      <xdr:rowOff>57150</xdr:rowOff>
    </xdr:to>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6009" y="24019"/>
          <a:ext cx="1084192" cy="414131"/>
        </a:xfrm>
        <a:prstGeom prst="rect">
          <a:avLst/>
        </a:prstGeom>
        <a:noFill/>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560916</xdr:colOff>
      <xdr:row>0</xdr:row>
      <xdr:rowOff>85724</xdr:rowOff>
    </xdr:from>
    <xdr:to>
      <xdr:col>4</xdr:col>
      <xdr:colOff>1640416</xdr:colOff>
      <xdr:row>0</xdr:row>
      <xdr:rowOff>1190625</xdr:rowOff>
    </xdr:to>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1291" y="85724"/>
          <a:ext cx="1079500" cy="1104901"/>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oneCellAnchor>
    <xdr:from>
      <xdr:col>4</xdr:col>
      <xdr:colOff>505883</xdr:colOff>
      <xdr:row>0</xdr:row>
      <xdr:rowOff>152400</xdr:rowOff>
    </xdr:from>
    <xdr:ext cx="1189567" cy="809626"/>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1483" y="152400"/>
          <a:ext cx="1189567" cy="809626"/>
        </a:xfrm>
        <a:prstGeom prst="rect">
          <a:avLst/>
        </a:prstGeom>
        <a:noFill/>
        <a:ln>
          <a:noFill/>
        </a:ln>
      </xdr:spPr>
    </xdr:pic>
    <xdr:clientData/>
  </xdr:oneCellAnchor>
</xdr:wsDr>
</file>

<file path=xl/drawings/drawing43.xml><?xml version="1.0" encoding="utf-8"?>
<xdr:wsDr xmlns:xdr="http://schemas.openxmlformats.org/drawingml/2006/spreadsheetDrawing" xmlns:a="http://schemas.openxmlformats.org/drawingml/2006/main">
  <xdr:twoCellAnchor editAs="oneCell">
    <xdr:from>
      <xdr:col>4</xdr:col>
      <xdr:colOff>889000</xdr:colOff>
      <xdr:row>0</xdr:row>
      <xdr:rowOff>76200</xdr:rowOff>
    </xdr:from>
    <xdr:to>
      <xdr:col>4</xdr:col>
      <xdr:colOff>2095500</xdr:colOff>
      <xdr:row>0</xdr:row>
      <xdr:rowOff>1095375</xdr:rowOff>
    </xdr:to>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4075" y="76200"/>
          <a:ext cx="1206500" cy="101917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419100</xdr:colOff>
      <xdr:row>1</xdr:row>
      <xdr:rowOff>104776</xdr:rowOff>
    </xdr:from>
    <xdr:to>
      <xdr:col>4</xdr:col>
      <xdr:colOff>1571625</xdr:colOff>
      <xdr:row>5</xdr:row>
      <xdr:rowOff>152400</xdr:rowOff>
    </xdr:to>
    <xdr:pic>
      <xdr:nvPicPr>
        <xdr:cNvPr id="2" name="Imagen 1" descr="C:\Users\i.santiago\Desktop\Logo-DIGESETT.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295276"/>
          <a:ext cx="1152525" cy="809624"/>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8</xdr:col>
      <xdr:colOff>152400</xdr:colOff>
      <xdr:row>2</xdr:row>
      <xdr:rowOff>9524</xdr:rowOff>
    </xdr:from>
    <xdr:to>
      <xdr:col>9</xdr:col>
      <xdr:colOff>266700</xdr:colOff>
      <xdr:row>4</xdr:row>
      <xdr:rowOff>0</xdr:rowOff>
    </xdr:to>
    <xdr:pic>
      <xdr:nvPicPr>
        <xdr:cNvPr id="3" name="Imagen 2">
          <a:extLst>
            <a:ext uri="{FF2B5EF4-FFF2-40B4-BE49-F238E27FC236}">
              <a16:creationId xmlns:a16="http://schemas.microsoft.com/office/drawing/2014/main" xmlns="" id="{00000000-0008-0000-1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6925" y="581024"/>
          <a:ext cx="981075" cy="371476"/>
        </a:xfrm>
        <a:prstGeom prst="rect">
          <a:avLst/>
        </a:prstGeom>
        <a:noFill/>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638175</xdr:colOff>
      <xdr:row>111</xdr:row>
      <xdr:rowOff>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78175" cy="2114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104775</xdr:colOff>
      <xdr:row>110</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06775" cy="2098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854076</xdr:colOff>
      <xdr:row>4</xdr:row>
      <xdr:rowOff>28575</xdr:rowOff>
    </xdr:from>
    <xdr:to>
      <xdr:col>6</xdr:col>
      <xdr:colOff>605899</xdr:colOff>
      <xdr:row>5</xdr:row>
      <xdr:rowOff>151270</xdr:rowOff>
    </xdr:to>
    <xdr:pic>
      <xdr:nvPicPr>
        <xdr:cNvPr id="2" name="Imagen 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4410076" y="663575"/>
          <a:ext cx="1291698" cy="28144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5</xdr:col>
      <xdr:colOff>152400</xdr:colOff>
      <xdr:row>2</xdr:row>
      <xdr:rowOff>142874</xdr:rowOff>
    </xdr:from>
    <xdr:to>
      <xdr:col>5</xdr:col>
      <xdr:colOff>1095375</xdr:colOff>
      <xdr:row>5</xdr:row>
      <xdr:rowOff>8271</xdr:rowOff>
    </xdr:to>
    <xdr:pic>
      <xdr:nvPicPr>
        <xdr:cNvPr id="2" name="Imagen 1">
          <a:extLst>
            <a:ext uri="{FF2B5EF4-FFF2-40B4-BE49-F238E27FC236}">
              <a16:creationId xmlns:a16="http://schemas.microsoft.com/office/drawing/2014/main" xmlns="" id="{00000000-0008-0000-1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523874"/>
          <a:ext cx="942975" cy="43689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1106558</xdr:colOff>
      <xdr:row>1</xdr:row>
      <xdr:rowOff>62119</xdr:rowOff>
    </xdr:from>
    <xdr:to>
      <xdr:col>7</xdr:col>
      <xdr:colOff>576057</xdr:colOff>
      <xdr:row>4</xdr:row>
      <xdr:rowOff>16565</xdr:rowOff>
    </xdr:to>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5208" y="252619"/>
          <a:ext cx="1031599" cy="525946"/>
        </a:xfrm>
        <a:prstGeom prst="rect">
          <a:avLst/>
        </a:prstGeom>
        <a:noFill/>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10</xdr:col>
      <xdr:colOff>200024</xdr:colOff>
      <xdr:row>0</xdr:row>
      <xdr:rowOff>102054</xdr:rowOff>
    </xdr:from>
    <xdr:to>
      <xdr:col>11</xdr:col>
      <xdr:colOff>717548</xdr:colOff>
      <xdr:row>2</xdr:row>
      <xdr:rowOff>142875</xdr:rowOff>
    </xdr:to>
    <xdr:pic>
      <xdr:nvPicPr>
        <xdr:cNvPr id="2" name="Imagen 1">
          <a:extLst>
            <a:ext uri="{FF2B5EF4-FFF2-40B4-BE49-F238E27FC236}">
              <a16:creationId xmlns:a16="http://schemas.microsoft.com/office/drawing/2014/main" xmlns="" id="{45A5A9C9-3C51-49D9-9504-A7B6B2D0F4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299" y="102054"/>
          <a:ext cx="1209675" cy="421821"/>
        </a:xfrm>
        <a:prstGeom prst="rect">
          <a:avLst/>
        </a:prstGeom>
        <a:noFill/>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8</xdr:col>
      <xdr:colOff>209550</xdr:colOff>
      <xdr:row>2</xdr:row>
      <xdr:rowOff>9525</xdr:rowOff>
    </xdr:from>
    <xdr:to>
      <xdr:col>8</xdr:col>
      <xdr:colOff>1381125</xdr:colOff>
      <xdr:row>5</xdr:row>
      <xdr:rowOff>47626</xdr:rowOff>
    </xdr:to>
    <xdr:pic>
      <xdr:nvPicPr>
        <xdr:cNvPr id="2" name="Imagen 1">
          <a:extLst>
            <a:ext uri="{FF2B5EF4-FFF2-40B4-BE49-F238E27FC236}">
              <a16:creationId xmlns:a16="http://schemas.microsoft.com/office/drawing/2014/main" xmlns="" id="{00000000-0008-0000-1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476250"/>
          <a:ext cx="1171575" cy="523876"/>
        </a:xfrm>
        <a:prstGeom prst="rect">
          <a:avLst/>
        </a:prstGeom>
        <a:noFill/>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13</xdr:col>
      <xdr:colOff>261675</xdr:colOff>
      <xdr:row>3</xdr:row>
      <xdr:rowOff>52336</xdr:rowOff>
    </xdr:from>
    <xdr:to>
      <xdr:col>14</xdr:col>
      <xdr:colOff>753626</xdr:colOff>
      <xdr:row>6</xdr:row>
      <xdr:rowOff>7827</xdr:rowOff>
    </xdr:to>
    <xdr:pic>
      <xdr:nvPicPr>
        <xdr:cNvPr id="3" name="Imagen 2">
          <a:extLst>
            <a:ext uri="{FF2B5EF4-FFF2-40B4-BE49-F238E27FC236}">
              <a16:creationId xmlns:a16="http://schemas.microsoft.com/office/drawing/2014/main" xmlns="" id="{60867934-9050-45A7-B404-D0A448C69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1620" y="523352"/>
          <a:ext cx="1297913" cy="426508"/>
        </a:xfrm>
        <a:prstGeom prst="rect">
          <a:avLst/>
        </a:prstGeom>
        <a:noFill/>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6</xdr:col>
      <xdr:colOff>733425</xdr:colOff>
      <xdr:row>2</xdr:row>
      <xdr:rowOff>9525</xdr:rowOff>
    </xdr:from>
    <xdr:to>
      <xdr:col>7</xdr:col>
      <xdr:colOff>19050</xdr:colOff>
      <xdr:row>3</xdr:row>
      <xdr:rowOff>149915</xdr:rowOff>
    </xdr:to>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0" y="390525"/>
          <a:ext cx="1285875" cy="302315"/>
        </a:xfrm>
        <a:prstGeom prst="rect">
          <a:avLst/>
        </a:prstGeom>
        <a:noFill/>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6</xdr:col>
      <xdr:colOff>457200</xdr:colOff>
      <xdr:row>1</xdr:row>
      <xdr:rowOff>62119</xdr:rowOff>
    </xdr:from>
    <xdr:to>
      <xdr:col>6</xdr:col>
      <xdr:colOff>1838325</xdr:colOff>
      <xdr:row>3</xdr:row>
      <xdr:rowOff>178490</xdr:rowOff>
    </xdr:to>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4825" y="252619"/>
          <a:ext cx="1381125" cy="468796"/>
        </a:xfrm>
        <a:prstGeom prst="rect">
          <a:avLst/>
        </a:prstGeom>
        <a:noFill/>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6</xdr:col>
      <xdr:colOff>1106558</xdr:colOff>
      <xdr:row>1</xdr:row>
      <xdr:rowOff>62119</xdr:rowOff>
    </xdr:from>
    <xdr:to>
      <xdr:col>6</xdr:col>
      <xdr:colOff>1990725</xdr:colOff>
      <xdr:row>3</xdr:row>
      <xdr:rowOff>149915</xdr:rowOff>
    </xdr:to>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9983" y="252619"/>
          <a:ext cx="884167" cy="440221"/>
        </a:xfrm>
        <a:prstGeom prst="rect">
          <a:avLst/>
        </a:prstGeom>
        <a:noFill/>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6</xdr:col>
      <xdr:colOff>704850</xdr:colOff>
      <xdr:row>1</xdr:row>
      <xdr:rowOff>62119</xdr:rowOff>
    </xdr:from>
    <xdr:to>
      <xdr:col>6</xdr:col>
      <xdr:colOff>1838325</xdr:colOff>
      <xdr:row>3</xdr:row>
      <xdr:rowOff>121340</xdr:rowOff>
    </xdr:to>
    <xdr:pic>
      <xdr:nvPicPr>
        <xdr:cNvPr id="2" name="Imagen 1">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252619"/>
          <a:ext cx="1133475" cy="411646"/>
        </a:xfrm>
        <a:prstGeom prst="rect">
          <a:avLst/>
        </a:prstGeom>
        <a:noFill/>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4</xdr:col>
      <xdr:colOff>321932</xdr:colOff>
      <xdr:row>2</xdr:row>
      <xdr:rowOff>17867</xdr:rowOff>
    </xdr:from>
    <xdr:to>
      <xdr:col>4</xdr:col>
      <xdr:colOff>1630967</xdr:colOff>
      <xdr:row>7</xdr:row>
      <xdr:rowOff>11205</xdr:rowOff>
    </xdr:to>
    <xdr:pic>
      <xdr:nvPicPr>
        <xdr:cNvPr id="2" name="Imagen 2">
          <a:extLst>
            <a:ext uri="{FF2B5EF4-FFF2-40B4-BE49-F238E27FC236}">
              <a16:creationId xmlns:a16="http://schemas.microsoft.com/office/drawing/2014/main" xmlns="" id="{00000000-0008-0000-1A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739726" y="264396"/>
          <a:ext cx="1309035" cy="654485"/>
        </a:xfrm>
        <a:prstGeom prst="rect">
          <a:avLst/>
        </a:prstGeom>
        <a:noFill/>
        <a:ln w="9525">
          <a:noFill/>
          <a:miter lim="800000"/>
          <a:headEnd/>
          <a:tailEnd/>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142874</xdr:colOff>
      <xdr:row>1</xdr:row>
      <xdr:rowOff>142874</xdr:rowOff>
    </xdr:from>
    <xdr:to>
      <xdr:col>6</xdr:col>
      <xdr:colOff>38099</xdr:colOff>
      <xdr:row>5</xdr:row>
      <xdr:rowOff>12739</xdr:rowOff>
    </xdr:to>
    <xdr:pic>
      <xdr:nvPicPr>
        <xdr:cNvPr id="2" name="Imagen 2">
          <a:extLst>
            <a:ext uri="{FF2B5EF4-FFF2-40B4-BE49-F238E27FC236}">
              <a16:creationId xmlns:a16="http://schemas.microsoft.com/office/drawing/2014/main" xmlns="" id="{00000000-0008-0000-1B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514724" y="304799"/>
          <a:ext cx="1209675" cy="517565"/>
        </a:xfrm>
        <a:prstGeom prst="rect">
          <a:avLst/>
        </a:prstGeom>
        <a:noFill/>
        <a:ln w="9525">
          <a:noFill/>
          <a:miter lim="800000"/>
          <a:headEnd/>
          <a:tailEnd/>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152400</xdr:colOff>
      <xdr:row>3</xdr:row>
      <xdr:rowOff>95249</xdr:rowOff>
    </xdr:from>
    <xdr:to>
      <xdr:col>6</xdr:col>
      <xdr:colOff>200025</xdr:colOff>
      <xdr:row>5</xdr:row>
      <xdr:rowOff>7496</xdr:rowOff>
    </xdr:to>
    <xdr:pic>
      <xdr:nvPicPr>
        <xdr:cNvPr id="10" name="Imagen 2">
          <a:extLst>
            <a:ext uri="{FF2B5EF4-FFF2-40B4-BE49-F238E27FC236}">
              <a16:creationId xmlns:a16="http://schemas.microsoft.com/office/drawing/2014/main" xmlns="" id="{00000000-0008-0000-1C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228975" y="581024"/>
          <a:ext cx="1190625" cy="46469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552450</xdr:colOff>
      <xdr:row>91</xdr:row>
      <xdr:rowOff>123825</xdr:rowOff>
    </xdr:from>
    <xdr:to>
      <xdr:col>14</xdr:col>
      <xdr:colOff>676275</xdr:colOff>
      <xdr:row>91</xdr:row>
      <xdr:rowOff>123825</xdr:rowOff>
    </xdr:to>
    <xdr:sp macro="" textlink="">
      <xdr:nvSpPr>
        <xdr:cNvPr id="2" name="Line 2">
          <a:extLst>
            <a:ext uri="{FF2B5EF4-FFF2-40B4-BE49-F238E27FC236}">
              <a16:creationId xmlns:a16="http://schemas.microsoft.com/office/drawing/2014/main" xmlns="" id="{00000000-0008-0000-0500-000002000000}"/>
            </a:ext>
          </a:extLst>
        </xdr:cNvPr>
        <xdr:cNvSpPr>
          <a:spLocks noChangeShapeType="1"/>
        </xdr:cNvSpPr>
      </xdr:nvSpPr>
      <xdr:spPr bwMode="auto">
        <a:xfrm>
          <a:off x="8086725" y="15268575"/>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123825</xdr:colOff>
      <xdr:row>1</xdr:row>
      <xdr:rowOff>76200</xdr:rowOff>
    </xdr:from>
    <xdr:to>
      <xdr:col>6</xdr:col>
      <xdr:colOff>1247774</xdr:colOff>
      <xdr:row>4</xdr:row>
      <xdr:rowOff>144102</xdr:rowOff>
    </xdr:to>
    <xdr:pic>
      <xdr:nvPicPr>
        <xdr:cNvPr id="3" name="Imagen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a:stretch>
          <a:fillRect/>
        </a:stretch>
      </xdr:blipFill>
      <xdr:spPr>
        <a:xfrm>
          <a:off x="2943225" y="238125"/>
          <a:ext cx="1123949" cy="55367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11</xdr:col>
      <xdr:colOff>466724</xdr:colOff>
      <xdr:row>2</xdr:row>
      <xdr:rowOff>123825</xdr:rowOff>
    </xdr:from>
    <xdr:to>
      <xdr:col>13</xdr:col>
      <xdr:colOff>438150</xdr:colOff>
      <xdr:row>5</xdr:row>
      <xdr:rowOff>145676</xdr:rowOff>
    </xdr:to>
    <xdr:pic>
      <xdr:nvPicPr>
        <xdr:cNvPr id="3" name="Imagen 2">
          <a:extLst>
            <a:ext uri="{FF2B5EF4-FFF2-40B4-BE49-F238E27FC236}">
              <a16:creationId xmlns:a16="http://schemas.microsoft.com/office/drawing/2014/main" xmlns="" id="{00000000-0008-0000-1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4" y="523875"/>
          <a:ext cx="1514476" cy="621926"/>
        </a:xfrm>
        <a:prstGeom prst="rect">
          <a:avLst/>
        </a:prstGeom>
        <a:noFill/>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66675</xdr:colOff>
      <xdr:row>110</xdr:row>
      <xdr:rowOff>180975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68675" cy="2113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581025</xdr:colOff>
      <xdr:row>2</xdr:row>
      <xdr:rowOff>57150</xdr:rowOff>
    </xdr:from>
    <xdr:to>
      <xdr:col>6</xdr:col>
      <xdr:colOff>361950</xdr:colOff>
      <xdr:row>5</xdr:row>
      <xdr:rowOff>123825</xdr:rowOff>
    </xdr:to>
    <xdr:pic>
      <xdr:nvPicPr>
        <xdr:cNvPr id="3" name="Imagen 2">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1"/>
        <a:stretch>
          <a:fillRect/>
        </a:stretch>
      </xdr:blipFill>
      <xdr:spPr>
        <a:xfrm>
          <a:off x="4562475" y="381000"/>
          <a:ext cx="1447800"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380999</xdr:colOff>
      <xdr:row>0</xdr:row>
      <xdr:rowOff>74596</xdr:rowOff>
    </xdr:from>
    <xdr:to>
      <xdr:col>7</xdr:col>
      <xdr:colOff>1428750</xdr:colOff>
      <xdr:row>4</xdr:row>
      <xdr:rowOff>2154</xdr:rowOff>
    </xdr:to>
    <xdr:pic>
      <xdr:nvPicPr>
        <xdr:cNvPr id="4" name="Imagen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1"/>
        <a:stretch>
          <a:fillRect/>
        </a:stretch>
      </xdr:blipFill>
      <xdr:spPr>
        <a:xfrm>
          <a:off x="5419724" y="74596"/>
          <a:ext cx="1428751" cy="6895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1581149</xdr:colOff>
      <xdr:row>1</xdr:row>
      <xdr:rowOff>161925</xdr:rowOff>
    </xdr:from>
    <xdr:ext cx="1314451" cy="457200"/>
    <xdr:pic>
      <xdr:nvPicPr>
        <xdr:cNvPr id="4" name="Imagen 3">
          <a:extLst>
            <a:ext uri="{FF2B5EF4-FFF2-40B4-BE49-F238E27FC236}">
              <a16:creationId xmlns:a16="http://schemas.microsoft.com/office/drawing/2014/main" xmlns="" id="{00000000-0008-0000-1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4" y="352425"/>
          <a:ext cx="1314451" cy="45720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tejada/Desktop/Cierre%20Contable%20DIGECOG%20%2002-2022%20COREGI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tejada/Desktop/Formularios%20de%20corte%20%2001-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orky.bernabe/Desktop/Formularios%20Norma%20General%20Cierre%20de%20Operaciones%20Contables%2001-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andolph.cuevas/AppData/Local/Microsoft/Windows/INetCache/Content.Outlook/SMB4L1UF/Propuesta%20Formulario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02-17 Estado de Mov. Bancarios"/>
      <sheetName val="02-18 Movimientos Ant. Fin."/>
      <sheetName val="02-19 a Arqueo de Caja"/>
      <sheetName val="02-19 b Arqueo de cheques"/>
      <sheetName val="02-22 Transf. Recibidas"/>
      <sheetName val="02-29 Deuda Administrativa"/>
      <sheetName val="02-30 Comparativo de Bienes."/>
      <sheetName val="02-31 Bienes p.f descargo"/>
      <sheetName val="02-32-Adq. Bienes para Transf.."/>
      <sheetName val="02-33 a Adq. de Inmuebles"/>
      <sheetName val="02-33 b Adq. Muebles e Intangib"/>
      <sheetName val="02-36-Cheques Ant. Fin."/>
      <sheetName val="02-37 Obras en Proceso"/>
      <sheetName val="02-40 Ejec. Captación Directa"/>
      <sheetName val="02-43 Inv. de Bienes de Consumo"/>
      <sheetName val="02-43 Inv. de Bienes de Consum"/>
      <sheetName val="02-44 Bienes Inmuebles"/>
      <sheetName val="02-45 Inversiones Financ."/>
      <sheetName val="02-46 Propuestas de Asientos "/>
      <sheetName val="02-46-a Prop. de Asientos"/>
      <sheetName val="Hoja2"/>
      <sheetName val="Hoja1"/>
      <sheetName val="02-47 Transf. de la Presidencia"/>
      <sheetName val="02-48 a Licencias de Software"/>
      <sheetName val="02-48 b Pagos Anticip."/>
      <sheetName val="02-48 c Amortización Gastos Pag"/>
      <sheetName val="02-49 a Anticipo Crédito Impos."/>
      <sheetName val="02-49 b Cta. x Cobrar Org.Rec."/>
      <sheetName val="02-50-Resumen de Valores"/>
      <sheetName val="07-01-Planilla Ejec. Rec Ext "/>
    </sheetNames>
    <sheetDataSet>
      <sheetData sheetId="0" refreshError="1">
        <row r="6">
          <cell r="C6">
            <v>44926</v>
          </cell>
        </row>
        <row r="7">
          <cell r="C7" t="str">
            <v>DIGESETT</v>
          </cell>
        </row>
        <row r="8">
          <cell r="C8" t="str">
            <v>0202</v>
          </cell>
        </row>
        <row r="9">
          <cell r="C9" t="str">
            <v>02</v>
          </cell>
        </row>
        <row r="10">
          <cell r="C10" t="str">
            <v>01</v>
          </cell>
        </row>
        <row r="11">
          <cell r="C11" t="str">
            <v>0005</v>
          </cell>
        </row>
        <row r="16">
          <cell r="C16" t="str">
            <v>Preparado por</v>
          </cell>
          <cell r="D16" t="str">
            <v>Revisado por</v>
          </cell>
          <cell r="E16" t="str">
            <v>Autorizado por</v>
          </cell>
        </row>
        <row r="17">
          <cell r="C17" t="str">
            <v>Puesto que ocupa</v>
          </cell>
          <cell r="D17" t="str">
            <v>Puesto que ocupa</v>
          </cell>
          <cell r="E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30 Comparativo de Bienes."/>
      <sheetName val="02-31 Bienes p.f descargo"/>
      <sheetName val="02-31 Anexos"/>
      <sheetName val="02-32-Adq. Bienes para Transf.."/>
      <sheetName val="02-33 a Adq. de Inmuebles"/>
      <sheetName val="02-33 b Adq. Muebles e Intangib"/>
      <sheetName val="02-43 Inv. de Bienes de Consumo"/>
    </sheetNames>
    <sheetDataSet>
      <sheetData sheetId="0">
        <row r="6">
          <cell r="C6">
            <v>45107</v>
          </cell>
        </row>
        <row r="7">
          <cell r="C7" t="str">
            <v>DIGESETT</v>
          </cell>
        </row>
        <row r="8">
          <cell r="C8" t="str">
            <v>0202</v>
          </cell>
        </row>
        <row r="9">
          <cell r="C9" t="str">
            <v>02</v>
          </cell>
        </row>
        <row r="10">
          <cell r="C10" t="str">
            <v>01</v>
          </cell>
        </row>
        <row r="11">
          <cell r="C11" t="str">
            <v>0005</v>
          </cell>
        </row>
        <row r="16">
          <cell r="C16" t="str">
            <v>Preparado por</v>
          </cell>
          <cell r="D16" t="str">
            <v>Revisado por</v>
          </cell>
        </row>
        <row r="17">
          <cell r="C17" t="str">
            <v>Puesto que ocupa</v>
          </cell>
          <cell r="D17" t="str">
            <v>Puesto que ocupa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02 Conciliación Banc"/>
      <sheetName val="02-17 Estado de Mov. Bancarios"/>
      <sheetName val="02-18 Movimientos Ant. Fin."/>
      <sheetName val="02-19 a Arqueo de Caja"/>
      <sheetName val="02-19 b Arqueo de cheques"/>
      <sheetName val="02-22 Transf. Recibidas"/>
      <sheetName val="02-29 Deuda Administrativa"/>
      <sheetName val="02-30 Comparativo de Bienes."/>
      <sheetName val="02-31 Bienes p.f descargo"/>
      <sheetName val="02-32-Adq. Bienes para Transf.."/>
      <sheetName val="02-33 a Adq. de Inmuebles"/>
      <sheetName val="02-33 b Adq. Muebles e Intangib"/>
      <sheetName val="02-36-Cheques Ant. Fin."/>
      <sheetName val="02-37 Obras en Proceso"/>
      <sheetName val="02-40 Ejec. Captación Directa"/>
      <sheetName val="02-43 Inv. de Bienes de Consumo"/>
      <sheetName val="02-43 Inv. de Bienes de Consum"/>
      <sheetName val="02-44 Bienes Inmuebles"/>
      <sheetName val="02-45 Inversiones Financ."/>
      <sheetName val="02-46 Propuestas de Asientos "/>
      <sheetName val="02-47 Transf. de la Presidencia"/>
      <sheetName val="02-48 a Licencias de Software"/>
      <sheetName val="02-48 b Pagos Anticip."/>
      <sheetName val="02-48 c Amortización Gastos Pag"/>
      <sheetName val="02-49 a Anticipo Crédito Impos."/>
      <sheetName val="02-49 b Cta. x Cobrar Org.Rec."/>
      <sheetName val="02-50-Resumen de Valores"/>
      <sheetName val="07-01-Planilla Ejec. Rec Ext "/>
    </sheetNames>
    <sheetDataSet>
      <sheetData sheetId="0">
        <row r="6">
          <cell r="C6">
            <v>45107</v>
          </cell>
        </row>
        <row r="16">
          <cell r="C16" t="str">
            <v>Preparado por</v>
          </cell>
          <cell r="D16" t="str">
            <v>Revisado por</v>
          </cell>
        </row>
        <row r="17">
          <cell r="C17" t="str">
            <v>Puesto que ocupa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02-43 Bienes de Consumo"/>
      <sheetName val="02-46 Propuestas de Asientos "/>
      <sheetName val="02-48 a Licencias de Software."/>
      <sheetName val="02-48 b Pagos Anticip."/>
      <sheetName val="02-48 c Amortización Gastos Pag"/>
    </sheetNames>
    <sheetDataSet>
      <sheetData sheetId="0" refreshError="1">
        <row r="15">
          <cell r="D15" t="str">
            <v>Autorizado por</v>
          </cell>
        </row>
        <row r="16">
          <cell r="C16" t="str">
            <v>Puesto que ocupa</v>
          </cell>
          <cell r="D16" t="str">
            <v>Puesto que ocupa</v>
          </cell>
        </row>
      </sheetData>
      <sheetData sheetId="1" refreshError="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id="2" name="Tabla1" displayName="Tabla1" ref="Q4:Q9" totalsRowShown="0" headerRowDxfId="7" dataDxfId="6" tableBorderDxfId="5" headerRowCellStyle="Normal 2" dataCellStyle="Normal 2">
  <autoFilter ref="Q4:Q9"/>
  <tableColumns count="1">
    <tableColumn id="1" name="Seleccione Fecha" dataDxfId="4" dataCellStyle="Normal 2"/>
  </tableColumns>
  <tableStyleInfo name="TableStyleMedium2" showFirstColumn="0" showLastColumn="0" showRowStripes="1" showColumnStripes="0"/>
</table>
</file>

<file path=xl/tables/table2.xml><?xml version="1.0" encoding="utf-8"?>
<table xmlns="http://schemas.openxmlformats.org/spreadsheetml/2006/main" id="3" name="Tabla14" displayName="Tabla14" ref="Q10:Q14" totalsRowShown="0" headerRowDxfId="3" dataDxfId="2" tableBorderDxfId="1" headerRowCellStyle="Normal 2" dataCellStyle="Normal 2">
  <autoFilter ref="Q10:Q14"/>
  <tableColumns count="1">
    <tableColumn id="1" name="Seleccione Fecha"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8.xml"/><Relationship Id="rId1" Type="http://schemas.openxmlformats.org/officeDocument/2006/relationships/printerSettings" Target="../printerSettings/printerSettings37.bin"/><Relationship Id="rId4" Type="http://schemas.openxmlformats.org/officeDocument/2006/relationships/table" Target="../tables/table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I28"/>
  <sheetViews>
    <sheetView showGridLines="0" workbookViewId="0">
      <selection activeCell="C38" sqref="C38"/>
    </sheetView>
  </sheetViews>
  <sheetFormatPr baseColWidth="10" defaultRowHeight="15" x14ac:dyDescent="0.25"/>
  <cols>
    <col min="1" max="1" width="3.42578125" style="168" customWidth="1"/>
    <col min="2" max="2" width="14.7109375" style="168" customWidth="1"/>
    <col min="3" max="3" width="54" style="168" customWidth="1"/>
    <col min="4" max="4" width="34.7109375" style="169" customWidth="1"/>
    <col min="5" max="5" width="47" style="168" customWidth="1"/>
    <col min="6" max="16384" width="11.42578125" style="168"/>
  </cols>
  <sheetData>
    <row r="2" spans="2:5" ht="25.5" x14ac:dyDescent="0.35">
      <c r="B2" s="167" t="s">
        <v>118</v>
      </c>
    </row>
    <row r="3" spans="2:5" ht="8.25" customHeight="1" x14ac:dyDescent="0.25"/>
    <row r="4" spans="2:5" ht="25.5" x14ac:dyDescent="0.35">
      <c r="B4" s="167" t="s">
        <v>128</v>
      </c>
    </row>
    <row r="5" spans="2:5" ht="25.5" x14ac:dyDescent="0.35">
      <c r="B5" s="167"/>
    </row>
    <row r="6" spans="2:5" s="15" customFormat="1" ht="15.75" x14ac:dyDescent="0.25">
      <c r="B6" s="60" t="s">
        <v>31</v>
      </c>
      <c r="C6" s="1296">
        <v>45107</v>
      </c>
      <c r="D6" s="59"/>
    </row>
    <row r="7" spans="2:5" s="15" customFormat="1" ht="15.75" x14ac:dyDescent="0.25">
      <c r="B7" s="60" t="s">
        <v>1</v>
      </c>
      <c r="C7" s="1297" t="s">
        <v>483</v>
      </c>
    </row>
    <row r="8" spans="2:5" s="15" customFormat="1" ht="15.75" x14ac:dyDescent="0.25">
      <c r="B8" s="60" t="s">
        <v>11</v>
      </c>
      <c r="C8" s="1298" t="s">
        <v>476</v>
      </c>
    </row>
    <row r="9" spans="2:5" s="172" customFormat="1" ht="15.75" x14ac:dyDescent="0.25">
      <c r="B9" s="60" t="s">
        <v>80</v>
      </c>
      <c r="C9" s="1298" t="s">
        <v>477</v>
      </c>
      <c r="D9" s="170"/>
      <c r="E9" s="171"/>
    </row>
    <row r="10" spans="2:5" ht="15.75" x14ac:dyDescent="0.25">
      <c r="B10" s="60" t="s">
        <v>81</v>
      </c>
      <c r="C10" s="1298" t="s">
        <v>478</v>
      </c>
      <c r="D10" s="170"/>
      <c r="E10" s="172"/>
    </row>
    <row r="11" spans="2:5" ht="15.75" x14ac:dyDescent="0.25">
      <c r="B11" s="60" t="s">
        <v>5</v>
      </c>
      <c r="C11" s="1298" t="s">
        <v>479</v>
      </c>
      <c r="D11" s="170"/>
      <c r="E11" s="172"/>
    </row>
    <row r="12" spans="2:5" ht="15.75" hidden="1" x14ac:dyDescent="0.25">
      <c r="D12" s="170"/>
      <c r="E12" s="172"/>
    </row>
    <row r="13" spans="2:5" ht="15.75" hidden="1" x14ac:dyDescent="0.25">
      <c r="B13" s="166" t="s">
        <v>138</v>
      </c>
      <c r="C13" s="866">
        <v>44742</v>
      </c>
      <c r="D13" s="16"/>
      <c r="E13" s="16"/>
    </row>
    <row r="14" spans="2:5" hidden="1" x14ac:dyDescent="0.25">
      <c r="B14" s="16"/>
      <c r="C14" s="16"/>
      <c r="D14" s="16"/>
      <c r="E14" s="16"/>
    </row>
    <row r="15" spans="2:5" hidden="1" x14ac:dyDescent="0.25">
      <c r="B15" s="2"/>
      <c r="C15" s="16"/>
      <c r="D15" s="16"/>
      <c r="E15" s="16"/>
    </row>
    <row r="16" spans="2:5" hidden="1" x14ac:dyDescent="0.25">
      <c r="B16" s="154"/>
      <c r="C16" s="174" t="s">
        <v>6</v>
      </c>
      <c r="D16" s="174" t="s">
        <v>7</v>
      </c>
      <c r="E16" s="174" t="s">
        <v>287</v>
      </c>
    </row>
    <row r="17" spans="3:9" s="173" customFormat="1" hidden="1" x14ac:dyDescent="0.25">
      <c r="C17" s="631" t="s">
        <v>286</v>
      </c>
      <c r="D17" s="631" t="s">
        <v>286</v>
      </c>
      <c r="E17" s="631" t="s">
        <v>286</v>
      </c>
      <c r="F17" s="168"/>
      <c r="I17" s="168"/>
    </row>
    <row r="18" spans="3:9" hidden="1" x14ac:dyDescent="0.25">
      <c r="C18" s="632">
        <v>44742</v>
      </c>
      <c r="D18" s="632">
        <v>44742</v>
      </c>
      <c r="E18" s="632">
        <v>44742</v>
      </c>
      <c r="F18" s="11"/>
    </row>
    <row r="19" spans="3:9" x14ac:dyDescent="0.25">
      <c r="D19" s="168"/>
    </row>
    <row r="20" spans="3:9" x14ac:dyDescent="0.25">
      <c r="D20" s="168"/>
    </row>
    <row r="21" spans="3:9" x14ac:dyDescent="0.25">
      <c r="D21" s="168"/>
    </row>
    <row r="22" spans="3:9" x14ac:dyDescent="0.25">
      <c r="D22" s="168"/>
    </row>
    <row r="23" spans="3:9" x14ac:dyDescent="0.25">
      <c r="D23" s="168"/>
    </row>
    <row r="24" spans="3:9" x14ac:dyDescent="0.25">
      <c r="D24" s="168"/>
    </row>
    <row r="25" spans="3:9" x14ac:dyDescent="0.25">
      <c r="D25" s="168"/>
    </row>
    <row r="26" spans="3:9" x14ac:dyDescent="0.25">
      <c r="D26" s="168"/>
    </row>
    <row r="27" spans="3:9" x14ac:dyDescent="0.25">
      <c r="D27" s="168"/>
    </row>
    <row r="28" spans="3:9" x14ac:dyDescent="0.25">
      <c r="D28" s="16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0"/>
  <sheetViews>
    <sheetView showGridLines="0" zoomScaleNormal="100" zoomScaleSheetLayoutView="100" workbookViewId="0">
      <selection activeCell="A12" sqref="A12"/>
    </sheetView>
  </sheetViews>
  <sheetFormatPr baseColWidth="10" defaultRowHeight="15" x14ac:dyDescent="0.25"/>
  <cols>
    <col min="1" max="1" width="3.28515625" customWidth="1"/>
    <col min="2" max="2" width="17.28515625" customWidth="1"/>
    <col min="3" max="3" width="11.140625" customWidth="1"/>
    <col min="6" max="6" width="21" customWidth="1"/>
    <col min="7" max="7" width="5.7109375" customWidth="1"/>
    <col min="8" max="8" width="23.140625" customWidth="1"/>
    <col min="9" max="9" width="7.28515625" customWidth="1"/>
    <col min="10" max="10" width="9.85546875" customWidth="1"/>
    <col min="11" max="11" width="10.42578125" customWidth="1"/>
    <col min="12" max="12" width="10" customWidth="1"/>
    <col min="13" max="13" width="8.140625" customWidth="1"/>
    <col min="14" max="14" width="8" customWidth="1"/>
    <col min="15" max="15" width="8.140625" customWidth="1"/>
    <col min="16" max="16" width="7.5703125" customWidth="1"/>
  </cols>
  <sheetData>
    <row r="1" spans="1:16" x14ac:dyDescent="0.25">
      <c r="A1" s="368"/>
      <c r="B1" s="579"/>
      <c r="C1" s="578"/>
      <c r="D1" s="578"/>
      <c r="E1" s="579"/>
      <c r="F1" s="580"/>
      <c r="G1" s="580"/>
      <c r="H1" s="581"/>
      <c r="I1" s="579"/>
      <c r="J1" s="577"/>
      <c r="K1" s="577"/>
      <c r="L1" s="577"/>
      <c r="M1" s="2611"/>
      <c r="N1" s="2612"/>
      <c r="O1" s="2612"/>
      <c r="P1" s="2612"/>
    </row>
    <row r="2" spans="1:16" x14ac:dyDescent="0.25">
      <c r="A2" s="246"/>
      <c r="B2" s="1641"/>
      <c r="C2" s="1642"/>
      <c r="D2" s="1642"/>
      <c r="E2" s="1641"/>
      <c r="F2" s="1643"/>
      <c r="G2" s="1643"/>
      <c r="H2" s="1644"/>
      <c r="I2" s="1641"/>
      <c r="J2" s="1645"/>
      <c r="K2" s="1645"/>
      <c r="L2" s="1645"/>
      <c r="M2" s="1646"/>
      <c r="N2" s="1645"/>
      <c r="O2" s="1645"/>
      <c r="P2" s="1645"/>
    </row>
    <row r="3" spans="1:16" x14ac:dyDescent="0.25">
      <c r="A3" s="246"/>
      <c r="B3" s="1641"/>
      <c r="C3" s="1642"/>
      <c r="D3" s="1642"/>
      <c r="E3" s="1641"/>
      <c r="F3" s="1643"/>
      <c r="G3" s="1643"/>
      <c r="H3" s="1644"/>
      <c r="I3" s="1641"/>
      <c r="J3" s="1645"/>
      <c r="K3" s="1645"/>
      <c r="L3" s="1645"/>
      <c r="M3" s="1646"/>
      <c r="N3" s="1645"/>
      <c r="O3" s="1645"/>
      <c r="P3" s="1645"/>
    </row>
    <row r="4" spans="1:16" x14ac:dyDescent="0.25">
      <c r="A4" s="246"/>
      <c r="B4" s="1641"/>
      <c r="C4" s="1642"/>
      <c r="D4" s="1642"/>
      <c r="E4" s="1641"/>
      <c r="F4" s="1643"/>
      <c r="G4" s="1643"/>
      <c r="H4" s="1644"/>
      <c r="I4" s="1641"/>
      <c r="J4" s="1645"/>
      <c r="K4" s="1645"/>
      <c r="L4" s="1645"/>
      <c r="M4" s="1646"/>
      <c r="N4" s="1645"/>
      <c r="O4" s="1645"/>
      <c r="P4" s="1645"/>
    </row>
    <row r="5" spans="1:16" ht="18.75" x14ac:dyDescent="0.3">
      <c r="A5" s="246"/>
      <c r="B5" s="2613" t="s">
        <v>29</v>
      </c>
      <c r="C5" s="2614"/>
      <c r="D5" s="2613"/>
      <c r="E5" s="2613"/>
      <c r="F5" s="2613"/>
      <c r="G5" s="2613"/>
      <c r="H5" s="2613"/>
      <c r="I5" s="2613"/>
      <c r="J5" s="2613"/>
      <c r="K5" s="2613"/>
      <c r="L5" s="2613"/>
      <c r="M5" s="2614"/>
      <c r="N5" s="2613"/>
      <c r="O5" s="2613"/>
      <c r="P5" s="2613"/>
    </row>
    <row r="6" spans="1:16" ht="15.75" x14ac:dyDescent="0.25">
      <c r="A6" s="246"/>
      <c r="B6" s="2615" t="s">
        <v>370</v>
      </c>
      <c r="C6" s="2616"/>
      <c r="D6" s="2615"/>
      <c r="E6" s="2615"/>
      <c r="F6" s="2615"/>
      <c r="G6" s="2615"/>
      <c r="H6" s="2615"/>
      <c r="I6" s="2615"/>
      <c r="J6" s="2615"/>
      <c r="K6" s="2615"/>
      <c r="L6" s="2615"/>
      <c r="M6" s="2616"/>
      <c r="N6" s="2615"/>
      <c r="O6" s="2615"/>
      <c r="P6" s="2615"/>
    </row>
    <row r="7" spans="1:16" ht="15.75" x14ac:dyDescent="0.25">
      <c r="A7" s="246"/>
      <c r="B7" s="2617" t="s">
        <v>158</v>
      </c>
      <c r="C7" s="2618"/>
      <c r="D7" s="2617"/>
      <c r="E7" s="2617"/>
      <c r="F7" s="2617"/>
      <c r="G7" s="2617"/>
      <c r="H7" s="2617"/>
      <c r="I7" s="2617"/>
      <c r="J7" s="2617"/>
      <c r="K7" s="2617"/>
      <c r="L7" s="2617"/>
      <c r="M7" s="2618"/>
      <c r="N7" s="2617"/>
      <c r="O7" s="2617"/>
      <c r="P7" s="2617"/>
    </row>
    <row r="8" spans="1:16" x14ac:dyDescent="0.25">
      <c r="A8" s="246"/>
      <c r="B8" s="1980"/>
      <c r="C8" s="1647"/>
      <c r="D8" s="1980"/>
      <c r="E8" s="1980"/>
      <c r="F8" s="1980"/>
      <c r="G8" s="1980"/>
      <c r="H8" s="1980"/>
      <c r="I8" s="1980"/>
      <c r="J8" s="1980"/>
      <c r="K8" s="1980"/>
      <c r="L8" s="1980"/>
      <c r="M8" s="1647"/>
      <c r="N8" s="1980"/>
      <c r="O8" s="1980"/>
      <c r="P8" s="1980"/>
    </row>
    <row r="9" spans="1:16" x14ac:dyDescent="0.25">
      <c r="A9" s="246"/>
      <c r="B9" s="1648" t="s">
        <v>253</v>
      </c>
      <c r="C9" s="1649">
        <v>45107</v>
      </c>
      <c r="D9" s="1648" t="s">
        <v>34</v>
      </c>
      <c r="E9" s="2619" t="s">
        <v>483</v>
      </c>
      <c r="F9" s="2619"/>
      <c r="G9" s="2619"/>
      <c r="H9" s="1648" t="s">
        <v>16</v>
      </c>
      <c r="I9" s="1650" t="s">
        <v>476</v>
      </c>
      <c r="J9" s="1651" t="s">
        <v>30</v>
      </c>
      <c r="K9" s="1650" t="s">
        <v>477</v>
      </c>
      <c r="L9" s="1652" t="s">
        <v>20</v>
      </c>
      <c r="M9" s="1650" t="s">
        <v>478</v>
      </c>
      <c r="N9" s="1651" t="s">
        <v>22</v>
      </c>
      <c r="O9" s="1650" t="s">
        <v>479</v>
      </c>
      <c r="P9" s="1653"/>
    </row>
    <row r="10" spans="1:16" ht="15.75" x14ac:dyDescent="0.25">
      <c r="A10" s="246"/>
      <c r="B10" s="1641"/>
      <c r="C10" s="1642"/>
      <c r="D10" s="1654"/>
      <c r="E10" s="242"/>
      <c r="F10" s="1655"/>
      <c r="G10" s="1655"/>
      <c r="H10" s="1656"/>
      <c r="I10" s="1657"/>
      <c r="J10" s="1657"/>
      <c r="K10" s="1657"/>
      <c r="L10" s="1657"/>
      <c r="M10" s="1658"/>
      <c r="N10" s="1657"/>
      <c r="O10" s="1657"/>
      <c r="P10" s="1659"/>
    </row>
    <row r="11" spans="1:16" x14ac:dyDescent="0.25">
      <c r="A11" s="2112"/>
      <c r="B11" s="2620" t="s">
        <v>139</v>
      </c>
      <c r="C11" s="2622" t="s">
        <v>140</v>
      </c>
      <c r="D11" s="2622" t="s">
        <v>252</v>
      </c>
      <c r="E11" s="2624" t="s">
        <v>141</v>
      </c>
      <c r="F11" s="2624" t="s">
        <v>465</v>
      </c>
      <c r="G11" s="2624" t="s">
        <v>237</v>
      </c>
      <c r="H11" s="2624" t="s">
        <v>466</v>
      </c>
      <c r="I11" s="2624" t="s">
        <v>103</v>
      </c>
      <c r="J11" s="2624" t="s">
        <v>470</v>
      </c>
      <c r="K11" s="2626" t="s">
        <v>423</v>
      </c>
      <c r="L11" s="2627"/>
      <c r="M11" s="2627"/>
      <c r="N11" s="2627"/>
      <c r="O11" s="2627"/>
      <c r="P11" s="2628"/>
    </row>
    <row r="12" spans="1:16" ht="31.5" x14ac:dyDescent="0.25">
      <c r="A12" s="2113" t="s">
        <v>104</v>
      </c>
      <c r="B12" s="2621"/>
      <c r="C12" s="2623"/>
      <c r="D12" s="2623"/>
      <c r="E12" s="2625"/>
      <c r="F12" s="2625"/>
      <c r="G12" s="2625"/>
      <c r="H12" s="2625"/>
      <c r="I12" s="2625"/>
      <c r="J12" s="2625"/>
      <c r="K12" s="2114" t="s">
        <v>284</v>
      </c>
      <c r="L12" s="2115" t="s">
        <v>474</v>
      </c>
      <c r="M12" s="2116" t="s">
        <v>31</v>
      </c>
      <c r="N12" s="2117" t="s">
        <v>71</v>
      </c>
      <c r="O12" s="2118" t="s">
        <v>103</v>
      </c>
      <c r="P12" s="2119" t="s">
        <v>469</v>
      </c>
    </row>
    <row r="13" spans="1:16" ht="25.5" customHeight="1" x14ac:dyDescent="0.25">
      <c r="A13" s="1660">
        <v>1</v>
      </c>
      <c r="B13" s="1661" t="s">
        <v>880</v>
      </c>
      <c r="C13" s="1662" t="s">
        <v>881</v>
      </c>
      <c r="D13" s="1524">
        <v>346404.96</v>
      </c>
      <c r="E13" s="1524">
        <v>346404.96</v>
      </c>
      <c r="F13" s="1663" t="s">
        <v>882</v>
      </c>
      <c r="G13" s="1067"/>
      <c r="H13" s="1663" t="s">
        <v>883</v>
      </c>
      <c r="I13" s="1664"/>
      <c r="J13" s="1664"/>
      <c r="K13" s="1664"/>
      <c r="L13" s="1066"/>
      <c r="M13" s="1317"/>
      <c r="N13" s="1665"/>
      <c r="O13" s="1666"/>
      <c r="P13" s="1068"/>
    </row>
    <row r="14" spans="1:16" ht="15.95" customHeight="1" x14ac:dyDescent="0.25">
      <c r="A14" s="1660">
        <v>2</v>
      </c>
      <c r="B14" s="1661">
        <v>2</v>
      </c>
      <c r="C14" s="1667">
        <v>37174</v>
      </c>
      <c r="D14" s="1524">
        <v>295500</v>
      </c>
      <c r="E14" s="1524">
        <v>295500</v>
      </c>
      <c r="F14" s="1502" t="s">
        <v>884</v>
      </c>
      <c r="G14" s="1067"/>
      <c r="H14" s="1663" t="s">
        <v>885</v>
      </c>
      <c r="I14" s="1664"/>
      <c r="J14" s="1664"/>
      <c r="K14" s="1664"/>
      <c r="L14" s="1066"/>
      <c r="M14" s="1317"/>
      <c r="N14" s="1665"/>
      <c r="O14" s="1666"/>
      <c r="P14" s="1068"/>
    </row>
    <row r="15" spans="1:16" ht="32.1" customHeight="1" x14ac:dyDescent="0.25">
      <c r="A15" s="1660">
        <v>3</v>
      </c>
      <c r="B15" s="1661" t="s">
        <v>886</v>
      </c>
      <c r="C15" s="1667">
        <v>37207</v>
      </c>
      <c r="D15" s="1524">
        <v>109760</v>
      </c>
      <c r="E15" s="1524">
        <v>109760</v>
      </c>
      <c r="F15" s="1663" t="s">
        <v>887</v>
      </c>
      <c r="G15" s="1067"/>
      <c r="H15" s="1663" t="s">
        <v>888</v>
      </c>
      <c r="I15" s="1664"/>
      <c r="J15" s="1664"/>
      <c r="K15" s="1664"/>
      <c r="L15" s="1066"/>
      <c r="M15" s="1317"/>
      <c r="N15" s="1665"/>
      <c r="O15" s="1666"/>
      <c r="P15" s="1068"/>
    </row>
    <row r="16" spans="1:16" ht="15.95" customHeight="1" x14ac:dyDescent="0.25">
      <c r="A16" s="1660">
        <v>4</v>
      </c>
      <c r="B16" s="1661" t="s">
        <v>889</v>
      </c>
      <c r="C16" s="1667" t="s">
        <v>890</v>
      </c>
      <c r="D16" s="1524">
        <v>59987.199999999997</v>
      </c>
      <c r="E16" s="1524">
        <v>59987.199999999997</v>
      </c>
      <c r="F16" s="1502" t="s">
        <v>891</v>
      </c>
      <c r="G16" s="1067"/>
      <c r="H16" s="1663" t="s">
        <v>892</v>
      </c>
      <c r="I16" s="1664"/>
      <c r="J16" s="1664"/>
      <c r="K16" s="1664"/>
      <c r="L16" s="1066"/>
      <c r="M16" s="1317"/>
      <c r="N16" s="1665"/>
      <c r="O16" s="1666"/>
      <c r="P16" s="1068"/>
    </row>
    <row r="17" spans="1:16" ht="32.1" customHeight="1" x14ac:dyDescent="0.25">
      <c r="A17" s="1660">
        <v>5</v>
      </c>
      <c r="B17" s="1661" t="s">
        <v>893</v>
      </c>
      <c r="C17" s="1667" t="s">
        <v>894</v>
      </c>
      <c r="D17" s="1524">
        <v>11664.61</v>
      </c>
      <c r="E17" s="1524">
        <v>11664.61</v>
      </c>
      <c r="F17" s="1502" t="s">
        <v>895</v>
      </c>
      <c r="G17" s="1067"/>
      <c r="H17" s="1663" t="s">
        <v>896</v>
      </c>
      <c r="I17" s="1664"/>
      <c r="J17" s="1664"/>
      <c r="K17" s="1664"/>
      <c r="L17" s="1066"/>
      <c r="M17" s="1317"/>
      <c r="N17" s="1665"/>
      <c r="O17" s="1666"/>
      <c r="P17" s="1068"/>
    </row>
    <row r="18" spans="1:16" ht="32.1" customHeight="1" x14ac:dyDescent="0.25">
      <c r="A18" s="1660">
        <v>6</v>
      </c>
      <c r="B18" s="1661" t="s">
        <v>897</v>
      </c>
      <c r="C18" s="1667" t="s">
        <v>898</v>
      </c>
      <c r="D18" s="1524">
        <v>70000</v>
      </c>
      <c r="E18" s="1524">
        <v>70000</v>
      </c>
      <c r="F18" s="1502" t="s">
        <v>899</v>
      </c>
      <c r="G18" s="1067"/>
      <c r="H18" s="1663" t="s">
        <v>900</v>
      </c>
      <c r="I18" s="1664"/>
      <c r="J18" s="1664"/>
      <c r="K18" s="1664"/>
      <c r="L18" s="1066"/>
      <c r="M18" s="1317"/>
      <c r="N18" s="1665"/>
      <c r="O18" s="1666"/>
      <c r="P18" s="1068"/>
    </row>
    <row r="19" spans="1:16" ht="15.95" customHeight="1" x14ac:dyDescent="0.25">
      <c r="A19" s="1660">
        <v>7</v>
      </c>
      <c r="B19" s="1661" t="s">
        <v>897</v>
      </c>
      <c r="C19" s="1667">
        <v>37257</v>
      </c>
      <c r="D19" s="1524">
        <v>2620035.44</v>
      </c>
      <c r="E19" s="1524">
        <v>2620035.44</v>
      </c>
      <c r="F19" s="1663" t="s">
        <v>901</v>
      </c>
      <c r="G19" s="1067"/>
      <c r="H19" s="1663" t="s">
        <v>902</v>
      </c>
      <c r="I19" s="1664"/>
      <c r="J19" s="1664"/>
      <c r="K19" s="1664"/>
      <c r="L19" s="1066"/>
      <c r="M19" s="1317"/>
      <c r="N19" s="1665"/>
      <c r="O19" s="1666"/>
      <c r="P19" s="1068"/>
    </row>
    <row r="20" spans="1:16" ht="32.1" customHeight="1" x14ac:dyDescent="0.25">
      <c r="A20" s="1660">
        <v>8</v>
      </c>
      <c r="B20" s="1661" t="s">
        <v>903</v>
      </c>
      <c r="C20" s="1667">
        <v>37278</v>
      </c>
      <c r="D20" s="1524">
        <v>363910</v>
      </c>
      <c r="E20" s="1524">
        <v>363910</v>
      </c>
      <c r="F20" s="1502" t="s">
        <v>904</v>
      </c>
      <c r="G20" s="1067"/>
      <c r="H20" s="1663" t="s">
        <v>905</v>
      </c>
      <c r="I20" s="1664"/>
      <c r="J20" s="1664"/>
      <c r="K20" s="1664"/>
      <c r="L20" s="1066"/>
      <c r="M20" s="1317"/>
      <c r="N20" s="1665"/>
      <c r="O20" s="1666"/>
      <c r="P20" s="1068"/>
    </row>
    <row r="21" spans="1:16" ht="32.1" customHeight="1" x14ac:dyDescent="0.25">
      <c r="A21" s="1660">
        <v>9</v>
      </c>
      <c r="B21" s="1661">
        <v>108867</v>
      </c>
      <c r="C21" s="1667">
        <v>37297</v>
      </c>
      <c r="D21" s="1524">
        <v>678501.52</v>
      </c>
      <c r="E21" s="1524">
        <v>678501.52</v>
      </c>
      <c r="F21" s="1663" t="s">
        <v>906</v>
      </c>
      <c r="G21" s="1067"/>
      <c r="H21" s="1663" t="s">
        <v>907</v>
      </c>
      <c r="I21" s="1664"/>
      <c r="J21" s="1664"/>
      <c r="K21" s="1664"/>
      <c r="L21" s="1066"/>
      <c r="M21" s="1317"/>
      <c r="N21" s="1665"/>
      <c r="O21" s="1666"/>
      <c r="P21" s="1068"/>
    </row>
    <row r="22" spans="1:16" ht="15.95" customHeight="1" x14ac:dyDescent="0.25">
      <c r="A22" s="1660">
        <v>10</v>
      </c>
      <c r="B22" s="1661">
        <v>2728</v>
      </c>
      <c r="C22" s="1667">
        <v>37327</v>
      </c>
      <c r="D22" s="1524">
        <v>9000</v>
      </c>
      <c r="E22" s="1524">
        <v>9000</v>
      </c>
      <c r="F22" s="1502" t="s">
        <v>908</v>
      </c>
      <c r="G22" s="1067"/>
      <c r="H22" s="1663" t="s">
        <v>909</v>
      </c>
      <c r="I22" s="1664"/>
      <c r="J22" s="1664"/>
      <c r="K22" s="1664"/>
      <c r="L22" s="1066"/>
      <c r="M22" s="1317"/>
      <c r="N22" s="1665"/>
      <c r="O22" s="1666"/>
      <c r="P22" s="1068"/>
    </row>
    <row r="23" spans="1:16" ht="32.1" customHeight="1" x14ac:dyDescent="0.25">
      <c r="A23" s="1660">
        <v>11</v>
      </c>
      <c r="B23" s="1661">
        <v>1889</v>
      </c>
      <c r="C23" s="1667">
        <v>37529</v>
      </c>
      <c r="D23" s="1524">
        <v>3268.61</v>
      </c>
      <c r="E23" s="1524">
        <v>3268.61</v>
      </c>
      <c r="F23" s="1502" t="s">
        <v>910</v>
      </c>
      <c r="G23" s="1067"/>
      <c r="H23" s="1663" t="s">
        <v>911</v>
      </c>
      <c r="I23" s="1664"/>
      <c r="J23" s="1664"/>
      <c r="K23" s="1664"/>
      <c r="L23" s="1066"/>
      <c r="M23" s="1317"/>
      <c r="N23" s="1665"/>
      <c r="O23" s="1666"/>
      <c r="P23" s="1068"/>
    </row>
    <row r="24" spans="1:16" ht="32.1" customHeight="1" x14ac:dyDescent="0.25">
      <c r="A24" s="1660">
        <v>12</v>
      </c>
      <c r="B24" s="1661">
        <v>21162</v>
      </c>
      <c r="C24" s="1667">
        <v>37540</v>
      </c>
      <c r="D24" s="1524">
        <v>5437.56</v>
      </c>
      <c r="E24" s="1524">
        <v>5437.56</v>
      </c>
      <c r="F24" s="1663" t="s">
        <v>912</v>
      </c>
      <c r="G24" s="1067"/>
      <c r="H24" s="1663" t="s">
        <v>913</v>
      </c>
      <c r="I24" s="1664"/>
      <c r="J24" s="1664"/>
      <c r="K24" s="1664"/>
      <c r="L24" s="1066"/>
      <c r="M24" s="1317"/>
      <c r="N24" s="1665"/>
      <c r="O24" s="1666"/>
      <c r="P24" s="1068"/>
    </row>
    <row r="25" spans="1:16" ht="32.1" customHeight="1" x14ac:dyDescent="0.25">
      <c r="A25" s="1660">
        <v>13</v>
      </c>
      <c r="B25" s="1661" t="s">
        <v>914</v>
      </c>
      <c r="C25" s="1667">
        <v>37552</v>
      </c>
      <c r="D25" s="1524">
        <v>426760</v>
      </c>
      <c r="E25" s="1524">
        <v>426760</v>
      </c>
      <c r="F25" s="1663" t="s">
        <v>915</v>
      </c>
      <c r="G25" s="1067"/>
      <c r="H25" s="1663" t="s">
        <v>916</v>
      </c>
      <c r="I25" s="1664"/>
      <c r="J25" s="1664"/>
      <c r="K25" s="1664"/>
      <c r="L25" s="1066"/>
      <c r="M25" s="1317"/>
      <c r="N25" s="1665"/>
      <c r="O25" s="1666"/>
      <c r="P25" s="1068"/>
    </row>
    <row r="26" spans="1:16" ht="15.95" customHeight="1" x14ac:dyDescent="0.25">
      <c r="A26" s="1660">
        <v>14</v>
      </c>
      <c r="B26" s="1661">
        <v>132971</v>
      </c>
      <c r="C26" s="1667">
        <v>37559</v>
      </c>
      <c r="D26" s="1524">
        <v>1881.6</v>
      </c>
      <c r="E26" s="1524">
        <v>1881.6</v>
      </c>
      <c r="F26" s="1502" t="s">
        <v>917</v>
      </c>
      <c r="G26" s="1067"/>
      <c r="H26" s="1663" t="s">
        <v>918</v>
      </c>
      <c r="I26" s="1664"/>
      <c r="J26" s="1664"/>
      <c r="K26" s="1664"/>
      <c r="L26" s="1066"/>
      <c r="M26" s="1317"/>
      <c r="N26" s="1665"/>
      <c r="O26" s="1666"/>
      <c r="P26" s="1068"/>
    </row>
    <row r="27" spans="1:16" ht="15.95" customHeight="1" x14ac:dyDescent="0.25">
      <c r="A27" s="1660">
        <v>15</v>
      </c>
      <c r="B27" s="1661" t="s">
        <v>919</v>
      </c>
      <c r="C27" s="1667">
        <v>37561</v>
      </c>
      <c r="D27" s="1524">
        <v>37320</v>
      </c>
      <c r="E27" s="1524">
        <v>37320</v>
      </c>
      <c r="F27" s="1502" t="s">
        <v>920</v>
      </c>
      <c r="G27" s="1067"/>
      <c r="H27" s="1663" t="s">
        <v>921</v>
      </c>
      <c r="I27" s="1664"/>
      <c r="J27" s="1664"/>
      <c r="K27" s="1664"/>
      <c r="L27" s="1066"/>
      <c r="M27" s="1317"/>
      <c r="N27" s="1665"/>
      <c r="O27" s="1666"/>
      <c r="P27" s="1068"/>
    </row>
    <row r="28" spans="1:16" ht="32.1" customHeight="1" x14ac:dyDescent="0.25">
      <c r="A28" s="1660">
        <v>16</v>
      </c>
      <c r="B28" s="1661" t="s">
        <v>922</v>
      </c>
      <c r="C28" s="1667">
        <v>37567</v>
      </c>
      <c r="D28" s="1524">
        <v>69888</v>
      </c>
      <c r="E28" s="1524">
        <v>69888</v>
      </c>
      <c r="F28" s="1502" t="s">
        <v>923</v>
      </c>
      <c r="G28" s="1067"/>
      <c r="H28" s="1663" t="s">
        <v>924</v>
      </c>
      <c r="I28" s="1664"/>
      <c r="J28" s="1664"/>
      <c r="K28" s="1664"/>
      <c r="L28" s="1066"/>
      <c r="M28" s="1317"/>
      <c r="N28" s="1665"/>
      <c r="O28" s="1666"/>
      <c r="P28" s="1068"/>
    </row>
    <row r="29" spans="1:16" ht="32.1" customHeight="1" x14ac:dyDescent="0.25">
      <c r="A29" s="1660">
        <v>17</v>
      </c>
      <c r="B29" s="1661" t="s">
        <v>925</v>
      </c>
      <c r="C29" s="1667">
        <v>37569</v>
      </c>
      <c r="D29" s="1524">
        <v>27099.07</v>
      </c>
      <c r="E29" s="1524">
        <v>27099.07</v>
      </c>
      <c r="F29" s="1663" t="s">
        <v>926</v>
      </c>
      <c r="G29" s="1067"/>
      <c r="H29" s="1663" t="s">
        <v>927</v>
      </c>
      <c r="I29" s="1664"/>
      <c r="J29" s="1664"/>
      <c r="K29" s="1664"/>
      <c r="L29" s="1066"/>
      <c r="M29" s="1317"/>
      <c r="N29" s="1665"/>
      <c r="O29" s="1666"/>
      <c r="P29" s="1068"/>
    </row>
    <row r="30" spans="1:16" ht="32.1" customHeight="1" x14ac:dyDescent="0.25">
      <c r="A30" s="1660">
        <v>18</v>
      </c>
      <c r="B30" s="1668" t="s">
        <v>928</v>
      </c>
      <c r="C30" s="1667">
        <v>37574</v>
      </c>
      <c r="D30" s="1524">
        <v>489522</v>
      </c>
      <c r="E30" s="1524">
        <v>489522</v>
      </c>
      <c r="F30" s="1502" t="s">
        <v>929</v>
      </c>
      <c r="G30" s="1067"/>
      <c r="H30" s="1663" t="s">
        <v>930</v>
      </c>
      <c r="I30" s="1664"/>
      <c r="J30" s="1664"/>
      <c r="K30" s="1664"/>
      <c r="L30" s="1066"/>
      <c r="M30" s="1317"/>
      <c r="N30" s="1665"/>
      <c r="O30" s="1666"/>
      <c r="P30" s="1068"/>
    </row>
    <row r="31" spans="1:16" ht="32.1" customHeight="1" x14ac:dyDescent="0.25">
      <c r="A31" s="1660">
        <v>19</v>
      </c>
      <c r="B31" s="1661" t="s">
        <v>897</v>
      </c>
      <c r="C31" s="1667">
        <v>37583</v>
      </c>
      <c r="D31" s="1524">
        <v>2992.25</v>
      </c>
      <c r="E31" s="1524">
        <v>2992.25</v>
      </c>
      <c r="F31" s="1663" t="s">
        <v>931</v>
      </c>
      <c r="G31" s="1067"/>
      <c r="H31" s="1663" t="s">
        <v>932</v>
      </c>
      <c r="I31" s="1664"/>
      <c r="J31" s="1664"/>
      <c r="K31" s="1664"/>
      <c r="L31" s="1066"/>
      <c r="M31" s="1317"/>
      <c r="N31" s="1665"/>
      <c r="O31" s="1666"/>
      <c r="P31" s="1068"/>
    </row>
    <row r="32" spans="1:16" ht="32.1" customHeight="1" x14ac:dyDescent="0.25">
      <c r="A32" s="1660">
        <v>20</v>
      </c>
      <c r="B32" s="1661" t="s">
        <v>933</v>
      </c>
      <c r="C32" s="1667">
        <v>37591</v>
      </c>
      <c r="D32" s="1524">
        <v>25740.85</v>
      </c>
      <c r="E32" s="1524">
        <v>25740.85</v>
      </c>
      <c r="F32" s="1502" t="s">
        <v>934</v>
      </c>
      <c r="G32" s="1067"/>
      <c r="H32" s="1663" t="s">
        <v>935</v>
      </c>
      <c r="I32" s="1664"/>
      <c r="J32" s="1664"/>
      <c r="K32" s="1664"/>
      <c r="L32" s="1066"/>
      <c r="M32" s="1317"/>
      <c r="N32" s="1665"/>
      <c r="O32" s="1666"/>
      <c r="P32" s="1068"/>
    </row>
    <row r="33" spans="1:16" ht="32.1" customHeight="1" x14ac:dyDescent="0.25">
      <c r="A33" s="1660">
        <v>21</v>
      </c>
      <c r="B33" s="1661" t="s">
        <v>936</v>
      </c>
      <c r="C33" s="1667">
        <v>37591</v>
      </c>
      <c r="D33" s="1524">
        <v>11982.35</v>
      </c>
      <c r="E33" s="1524">
        <v>11982.35</v>
      </c>
      <c r="F33" s="1502" t="s">
        <v>937</v>
      </c>
      <c r="G33" s="1067"/>
      <c r="H33" s="1663" t="s">
        <v>938</v>
      </c>
      <c r="I33" s="1664"/>
      <c r="J33" s="1664"/>
      <c r="K33" s="1664"/>
      <c r="L33" s="1066"/>
      <c r="M33" s="1317"/>
      <c r="N33" s="1665"/>
      <c r="O33" s="1666"/>
      <c r="P33" s="1068"/>
    </row>
    <row r="34" spans="1:16" ht="15.95" customHeight="1" x14ac:dyDescent="0.25">
      <c r="A34" s="1660">
        <v>22</v>
      </c>
      <c r="B34" s="1661">
        <v>49812</v>
      </c>
      <c r="C34" s="1667">
        <v>37595</v>
      </c>
      <c r="D34" s="1524">
        <v>6342.34</v>
      </c>
      <c r="E34" s="1524">
        <v>6342.34</v>
      </c>
      <c r="F34" s="1502" t="s">
        <v>939</v>
      </c>
      <c r="G34" s="1067"/>
      <c r="H34" s="1663" t="s">
        <v>940</v>
      </c>
      <c r="I34" s="1664"/>
      <c r="J34" s="1664"/>
      <c r="K34" s="1664"/>
      <c r="L34" s="1066"/>
      <c r="M34" s="1317"/>
      <c r="N34" s="1665"/>
      <c r="O34" s="1666"/>
      <c r="P34" s="1068"/>
    </row>
    <row r="35" spans="1:16" ht="32.1" customHeight="1" x14ac:dyDescent="0.25">
      <c r="A35" s="1660">
        <v>23</v>
      </c>
      <c r="B35" s="1661">
        <v>1368</v>
      </c>
      <c r="C35" s="1667">
        <v>37596</v>
      </c>
      <c r="D35" s="1524">
        <v>15680</v>
      </c>
      <c r="E35" s="1524">
        <v>15680</v>
      </c>
      <c r="F35" s="1502" t="s">
        <v>941</v>
      </c>
      <c r="G35" s="1067"/>
      <c r="H35" s="1663" t="s">
        <v>942</v>
      </c>
      <c r="I35" s="1664"/>
      <c r="J35" s="1664"/>
      <c r="K35" s="1664"/>
      <c r="L35" s="1066"/>
      <c r="M35" s="1317"/>
      <c r="N35" s="1665"/>
      <c r="O35" s="1666"/>
      <c r="P35" s="1068"/>
    </row>
    <row r="36" spans="1:16" ht="15.95" customHeight="1" x14ac:dyDescent="0.25">
      <c r="A36" s="1660">
        <v>24</v>
      </c>
      <c r="B36" s="1661">
        <v>15787</v>
      </c>
      <c r="C36" s="1667">
        <v>37596</v>
      </c>
      <c r="D36" s="1524">
        <v>2900</v>
      </c>
      <c r="E36" s="1524">
        <v>2900</v>
      </c>
      <c r="F36" s="1502" t="s">
        <v>943</v>
      </c>
      <c r="G36" s="1067"/>
      <c r="H36" s="1663" t="s">
        <v>944</v>
      </c>
      <c r="I36" s="1664"/>
      <c r="J36" s="1664"/>
      <c r="K36" s="1664"/>
      <c r="L36" s="1066"/>
      <c r="M36" s="1317"/>
      <c r="N36" s="1665"/>
      <c r="O36" s="1666"/>
      <c r="P36" s="1068"/>
    </row>
    <row r="37" spans="1:16" ht="15.95" customHeight="1" x14ac:dyDescent="0.25">
      <c r="A37" s="1660">
        <v>25</v>
      </c>
      <c r="B37" s="1661">
        <v>1086</v>
      </c>
      <c r="C37" s="1667">
        <v>37598</v>
      </c>
      <c r="D37" s="1524">
        <v>26040</v>
      </c>
      <c r="E37" s="1524">
        <v>26040</v>
      </c>
      <c r="F37" s="1502" t="s">
        <v>945</v>
      </c>
      <c r="G37" s="1067"/>
      <c r="H37" s="1663" t="s">
        <v>946</v>
      </c>
      <c r="I37" s="1664"/>
      <c r="J37" s="1664"/>
      <c r="K37" s="1664"/>
      <c r="L37" s="1066"/>
      <c r="M37" s="1317"/>
      <c r="N37" s="1665"/>
      <c r="O37" s="1666"/>
      <c r="P37" s="1068"/>
    </row>
    <row r="38" spans="1:16" ht="32.1" customHeight="1" x14ac:dyDescent="0.25">
      <c r="A38" s="1660">
        <v>26</v>
      </c>
      <c r="B38" s="1661">
        <v>20137</v>
      </c>
      <c r="C38" s="1667">
        <v>37600</v>
      </c>
      <c r="D38" s="1524">
        <v>45450.87</v>
      </c>
      <c r="E38" s="1524">
        <v>45450.87</v>
      </c>
      <c r="F38" s="1502" t="s">
        <v>947</v>
      </c>
      <c r="G38" s="1067"/>
      <c r="H38" s="1663" t="s">
        <v>948</v>
      </c>
      <c r="I38" s="1664"/>
      <c r="J38" s="1664"/>
      <c r="K38" s="1664"/>
      <c r="L38" s="1066"/>
      <c r="M38" s="1317"/>
      <c r="N38" s="1665"/>
      <c r="O38" s="1666"/>
      <c r="P38" s="1068"/>
    </row>
    <row r="39" spans="1:16" ht="32.1" customHeight="1" x14ac:dyDescent="0.25">
      <c r="A39" s="1660">
        <v>27</v>
      </c>
      <c r="B39" s="1661">
        <v>932</v>
      </c>
      <c r="C39" s="1667">
        <v>37601</v>
      </c>
      <c r="D39" s="1524">
        <v>13442.39</v>
      </c>
      <c r="E39" s="1524">
        <v>13442.39</v>
      </c>
      <c r="F39" s="1502" t="s">
        <v>949</v>
      </c>
      <c r="G39" s="1067"/>
      <c r="H39" s="1663" t="s">
        <v>950</v>
      </c>
      <c r="I39" s="1664"/>
      <c r="J39" s="1664"/>
      <c r="K39" s="1664"/>
      <c r="L39" s="1066"/>
      <c r="M39" s="1317"/>
      <c r="N39" s="1665"/>
      <c r="O39" s="1666"/>
      <c r="P39" s="1068"/>
    </row>
    <row r="40" spans="1:16" ht="32.1" customHeight="1" x14ac:dyDescent="0.25">
      <c r="A40" s="1660">
        <v>28</v>
      </c>
      <c r="B40" s="1661" t="s">
        <v>897</v>
      </c>
      <c r="C40" s="1667">
        <v>37610</v>
      </c>
      <c r="D40" s="1524">
        <v>5664.96</v>
      </c>
      <c r="E40" s="1524">
        <v>5664.96</v>
      </c>
      <c r="F40" s="1502" t="s">
        <v>951</v>
      </c>
      <c r="G40" s="1067"/>
      <c r="H40" s="1663" t="s">
        <v>952</v>
      </c>
      <c r="I40" s="1664"/>
      <c r="J40" s="1664"/>
      <c r="K40" s="1664"/>
      <c r="L40" s="1066"/>
      <c r="M40" s="1317"/>
      <c r="N40" s="1665"/>
      <c r="O40" s="1666"/>
      <c r="P40" s="1068"/>
    </row>
    <row r="41" spans="1:16" ht="32.1" customHeight="1" x14ac:dyDescent="0.25">
      <c r="A41" s="1660">
        <v>29</v>
      </c>
      <c r="B41" s="1661">
        <v>1557</v>
      </c>
      <c r="C41" s="1667">
        <v>37613</v>
      </c>
      <c r="D41" s="1524">
        <v>48715.040000000001</v>
      </c>
      <c r="E41" s="1524">
        <v>48715.040000000001</v>
      </c>
      <c r="F41" s="1502" t="s">
        <v>953</v>
      </c>
      <c r="G41" s="1067"/>
      <c r="H41" s="1663" t="s">
        <v>954</v>
      </c>
      <c r="I41" s="1664"/>
      <c r="J41" s="1664"/>
      <c r="K41" s="1664"/>
      <c r="L41" s="1066"/>
      <c r="M41" s="1317"/>
      <c r="N41" s="1665"/>
      <c r="O41" s="1666"/>
      <c r="P41" s="1068"/>
    </row>
    <row r="42" spans="1:16" ht="32.1" customHeight="1" x14ac:dyDescent="0.25">
      <c r="A42" s="1660">
        <v>30</v>
      </c>
      <c r="B42" s="1661" t="s">
        <v>955</v>
      </c>
      <c r="C42" s="1667">
        <v>37616</v>
      </c>
      <c r="D42" s="1524">
        <v>100604</v>
      </c>
      <c r="E42" s="1524">
        <v>100604</v>
      </c>
      <c r="F42" s="1502" t="s">
        <v>956</v>
      </c>
      <c r="G42" s="1067"/>
      <c r="H42" s="1663" t="s">
        <v>957</v>
      </c>
      <c r="I42" s="1664"/>
      <c r="J42" s="1664"/>
      <c r="K42" s="1664"/>
      <c r="L42" s="1066"/>
      <c r="M42" s="1317"/>
      <c r="N42" s="1665"/>
      <c r="O42" s="1666"/>
      <c r="P42" s="1068"/>
    </row>
    <row r="43" spans="1:16" ht="32.1" customHeight="1" x14ac:dyDescent="0.25">
      <c r="A43" s="1660">
        <v>31</v>
      </c>
      <c r="B43" s="1661">
        <v>105092</v>
      </c>
      <c r="C43" s="1667">
        <v>37619</v>
      </c>
      <c r="D43" s="1524">
        <v>34916</v>
      </c>
      <c r="E43" s="1524">
        <v>34916</v>
      </c>
      <c r="F43" s="1502" t="s">
        <v>958</v>
      </c>
      <c r="G43" s="1067"/>
      <c r="H43" s="1663" t="s">
        <v>924</v>
      </c>
      <c r="I43" s="1664"/>
      <c r="J43" s="1664"/>
      <c r="K43" s="1664"/>
      <c r="L43" s="1066"/>
      <c r="M43" s="1317"/>
      <c r="N43" s="1665"/>
      <c r="O43" s="1666"/>
      <c r="P43" s="1068"/>
    </row>
    <row r="44" spans="1:16" ht="32.1" customHeight="1" x14ac:dyDescent="0.25">
      <c r="A44" s="1660">
        <v>32</v>
      </c>
      <c r="B44" s="1661" t="s">
        <v>959</v>
      </c>
      <c r="C44" s="1667" t="s">
        <v>960</v>
      </c>
      <c r="D44" s="1524">
        <v>23646.560000000001</v>
      </c>
      <c r="E44" s="1524">
        <v>23646.560000000001</v>
      </c>
      <c r="F44" s="1663" t="s">
        <v>961</v>
      </c>
      <c r="G44" s="1067"/>
      <c r="H44" s="1663" t="s">
        <v>962</v>
      </c>
      <c r="I44" s="1664"/>
      <c r="J44" s="1664"/>
      <c r="K44" s="1664"/>
      <c r="L44" s="1066"/>
      <c r="M44" s="1317"/>
      <c r="N44" s="1665"/>
      <c r="O44" s="1666"/>
      <c r="P44" s="1068"/>
    </row>
    <row r="45" spans="1:16" ht="15.95" customHeight="1" x14ac:dyDescent="0.25">
      <c r="A45" s="1660">
        <v>33</v>
      </c>
      <c r="B45" s="1661">
        <v>4718</v>
      </c>
      <c r="C45" s="1667">
        <v>37622</v>
      </c>
      <c r="D45" s="1524">
        <v>1739.16</v>
      </c>
      <c r="E45" s="1524">
        <v>1739.16</v>
      </c>
      <c r="F45" s="1502" t="s">
        <v>963</v>
      </c>
      <c r="G45" s="1067"/>
      <c r="H45" s="1663" t="s">
        <v>950</v>
      </c>
      <c r="I45" s="1664"/>
      <c r="J45" s="1664"/>
      <c r="K45" s="1664"/>
      <c r="L45" s="1066"/>
      <c r="M45" s="1317"/>
      <c r="N45" s="1665"/>
      <c r="O45" s="1666"/>
      <c r="P45" s="1068"/>
    </row>
    <row r="46" spans="1:16" ht="32.1" customHeight="1" x14ac:dyDescent="0.25">
      <c r="A46" s="1660">
        <v>34</v>
      </c>
      <c r="B46" s="1661">
        <v>1015</v>
      </c>
      <c r="C46" s="1667">
        <v>37625</v>
      </c>
      <c r="D46" s="1524">
        <v>4771.2</v>
      </c>
      <c r="E46" s="1524">
        <v>4771.2</v>
      </c>
      <c r="F46" s="1502" t="s">
        <v>964</v>
      </c>
      <c r="G46" s="1067"/>
      <c r="H46" s="1663" t="s">
        <v>965</v>
      </c>
      <c r="I46" s="1664"/>
      <c r="J46" s="1664"/>
      <c r="K46" s="1664"/>
      <c r="L46" s="1066"/>
      <c r="M46" s="1317"/>
      <c r="N46" s="1665"/>
      <c r="O46" s="1666"/>
      <c r="P46" s="1068"/>
    </row>
    <row r="47" spans="1:16" ht="32.1" customHeight="1" x14ac:dyDescent="0.25">
      <c r="A47" s="1660">
        <v>35</v>
      </c>
      <c r="B47" s="1668" t="s">
        <v>966</v>
      </c>
      <c r="C47" s="1667">
        <v>37631</v>
      </c>
      <c r="D47" s="1524">
        <v>6440</v>
      </c>
      <c r="E47" s="1524">
        <v>6440</v>
      </c>
      <c r="F47" s="1502" t="s">
        <v>967</v>
      </c>
      <c r="G47" s="1067"/>
      <c r="H47" s="1663" t="s">
        <v>968</v>
      </c>
      <c r="I47" s="1664"/>
      <c r="J47" s="1664"/>
      <c r="K47" s="1664"/>
      <c r="L47" s="1066"/>
      <c r="M47" s="1317"/>
      <c r="N47" s="1665"/>
      <c r="O47" s="1666"/>
      <c r="P47" s="1068"/>
    </row>
    <row r="48" spans="1:16" ht="15.95" customHeight="1" x14ac:dyDescent="0.25">
      <c r="A48" s="1660">
        <v>36</v>
      </c>
      <c r="B48" s="1661">
        <v>203100188</v>
      </c>
      <c r="C48" s="1667">
        <v>37780</v>
      </c>
      <c r="D48" s="1524">
        <v>5796</v>
      </c>
      <c r="E48" s="1524">
        <v>5796</v>
      </c>
      <c r="F48" s="1502" t="s">
        <v>969</v>
      </c>
      <c r="G48" s="1067"/>
      <c r="H48" s="1663" t="s">
        <v>970</v>
      </c>
      <c r="I48" s="1664"/>
      <c r="J48" s="1664"/>
      <c r="K48" s="1664"/>
      <c r="L48" s="1066"/>
      <c r="M48" s="1317"/>
      <c r="N48" s="1665"/>
      <c r="O48" s="1666"/>
      <c r="P48" s="1068"/>
    </row>
    <row r="49" spans="1:16" ht="15.95" customHeight="1" x14ac:dyDescent="0.25">
      <c r="A49" s="1660">
        <v>37</v>
      </c>
      <c r="B49" s="1661" t="s">
        <v>971</v>
      </c>
      <c r="C49" s="1667">
        <v>38047</v>
      </c>
      <c r="D49" s="1524">
        <v>2112849.2799999998</v>
      </c>
      <c r="E49" s="1524">
        <v>2112849.2799999998</v>
      </c>
      <c r="F49" s="1502" t="s">
        <v>972</v>
      </c>
      <c r="G49" s="1669"/>
      <c r="H49" s="1663" t="s">
        <v>973</v>
      </c>
      <c r="I49" s="1670"/>
      <c r="J49" s="1664"/>
      <c r="K49" s="1664"/>
      <c r="L49" s="1066"/>
      <c r="M49" s="1317"/>
      <c r="N49" s="1665"/>
      <c r="O49" s="1666"/>
      <c r="P49" s="1068"/>
    </row>
    <row r="50" spans="1:16" ht="32.1" customHeight="1" x14ac:dyDescent="0.25">
      <c r="A50" s="1660">
        <v>38</v>
      </c>
      <c r="B50" s="1661" t="s">
        <v>974</v>
      </c>
      <c r="C50" s="1667">
        <v>39434</v>
      </c>
      <c r="D50" s="1524">
        <v>391500</v>
      </c>
      <c r="E50" s="1524">
        <v>391500</v>
      </c>
      <c r="F50" s="1663" t="s">
        <v>975</v>
      </c>
      <c r="G50" s="1067"/>
      <c r="H50" s="1663" t="s">
        <v>976</v>
      </c>
      <c r="I50" s="1664"/>
      <c r="J50" s="1664"/>
      <c r="K50" s="1664"/>
      <c r="L50" s="1066"/>
      <c r="M50" s="1317"/>
      <c r="N50" s="1665"/>
      <c r="O50" s="1666"/>
      <c r="P50" s="1068"/>
    </row>
    <row r="51" spans="1:16" ht="32.1" customHeight="1" x14ac:dyDescent="0.25">
      <c r="A51" s="1660">
        <v>39</v>
      </c>
      <c r="B51" s="1661" t="s">
        <v>977</v>
      </c>
      <c r="C51" s="1667">
        <v>39497</v>
      </c>
      <c r="D51" s="1524">
        <v>232440.8</v>
      </c>
      <c r="E51" s="1524">
        <v>232440.8</v>
      </c>
      <c r="F51" s="1663" t="s">
        <v>975</v>
      </c>
      <c r="G51" s="1067"/>
      <c r="H51" s="1663" t="s">
        <v>978</v>
      </c>
      <c r="I51" s="1664"/>
      <c r="J51" s="1664"/>
      <c r="K51" s="1664"/>
      <c r="L51" s="1066"/>
      <c r="M51" s="1317"/>
      <c r="N51" s="1665"/>
      <c r="O51" s="1666"/>
      <c r="P51" s="1068"/>
    </row>
    <row r="52" spans="1:16" ht="32.1" customHeight="1" x14ac:dyDescent="0.25">
      <c r="A52" s="1660">
        <v>40</v>
      </c>
      <c r="B52" s="1661" t="s">
        <v>979</v>
      </c>
      <c r="C52" s="1667">
        <v>39499</v>
      </c>
      <c r="D52" s="1524">
        <v>348661.2</v>
      </c>
      <c r="E52" s="1524">
        <v>348661.2</v>
      </c>
      <c r="F52" s="1663" t="s">
        <v>975</v>
      </c>
      <c r="G52" s="1067"/>
      <c r="H52" s="1663" t="s">
        <v>978</v>
      </c>
      <c r="I52" s="1664"/>
      <c r="J52" s="1664"/>
      <c r="K52" s="1664"/>
      <c r="L52" s="1066"/>
      <c r="M52" s="1317"/>
      <c r="N52" s="1665"/>
      <c r="O52" s="1666"/>
      <c r="P52" s="1068"/>
    </row>
    <row r="53" spans="1:16" ht="32.1" customHeight="1" x14ac:dyDescent="0.25">
      <c r="A53" s="1660">
        <v>41</v>
      </c>
      <c r="B53" s="1661" t="s">
        <v>980</v>
      </c>
      <c r="C53" s="1667">
        <v>39626</v>
      </c>
      <c r="D53" s="1671">
        <v>21576</v>
      </c>
      <c r="E53" s="1671">
        <v>21576</v>
      </c>
      <c r="F53" s="1663" t="s">
        <v>981</v>
      </c>
      <c r="G53" s="1067"/>
      <c r="H53" s="1663" t="s">
        <v>982</v>
      </c>
      <c r="I53" s="1664"/>
      <c r="J53" s="1664"/>
      <c r="K53" s="1664"/>
      <c r="L53" s="1066"/>
      <c r="M53" s="1317"/>
      <c r="N53" s="1665"/>
      <c r="O53" s="1666"/>
      <c r="P53" s="1068"/>
    </row>
    <row r="54" spans="1:16" ht="32.1" customHeight="1" x14ac:dyDescent="0.25">
      <c r="A54" s="1660">
        <v>42</v>
      </c>
      <c r="B54" s="1661" t="s">
        <v>983</v>
      </c>
      <c r="C54" s="1667">
        <v>39727</v>
      </c>
      <c r="D54" s="1671">
        <v>171605.76000000001</v>
      </c>
      <c r="E54" s="1671">
        <v>171605.76000000001</v>
      </c>
      <c r="F54" s="1663" t="s">
        <v>984</v>
      </c>
      <c r="G54" s="1067"/>
      <c r="H54" s="1663" t="s">
        <v>985</v>
      </c>
      <c r="I54" s="1664"/>
      <c r="J54" s="1664"/>
      <c r="K54" s="1664"/>
      <c r="L54" s="1066"/>
      <c r="M54" s="1317"/>
      <c r="N54" s="1665"/>
      <c r="O54" s="1666"/>
      <c r="P54" s="1068"/>
    </row>
    <row r="55" spans="1:16" ht="32.1" customHeight="1" x14ac:dyDescent="0.25">
      <c r="A55" s="1660">
        <v>43</v>
      </c>
      <c r="B55" s="1661" t="s">
        <v>986</v>
      </c>
      <c r="C55" s="1667">
        <v>39811</v>
      </c>
      <c r="D55" s="1671">
        <v>17898.8</v>
      </c>
      <c r="E55" s="1671">
        <v>17898.8</v>
      </c>
      <c r="F55" s="1663" t="s">
        <v>987</v>
      </c>
      <c r="G55" s="1067"/>
      <c r="H55" s="1663" t="s">
        <v>988</v>
      </c>
      <c r="I55" s="1664"/>
      <c r="J55" s="1664"/>
      <c r="K55" s="1664"/>
      <c r="L55" s="1066"/>
      <c r="M55" s="1317"/>
      <c r="N55" s="1665"/>
      <c r="O55" s="1666"/>
      <c r="P55" s="1068"/>
    </row>
    <row r="56" spans="1:16" ht="32.1" customHeight="1" x14ac:dyDescent="0.25">
      <c r="A56" s="1660">
        <v>44</v>
      </c>
      <c r="B56" s="1661" t="s">
        <v>989</v>
      </c>
      <c r="C56" s="1667">
        <v>39826</v>
      </c>
      <c r="D56" s="1671">
        <v>276191.35999999999</v>
      </c>
      <c r="E56" s="1671">
        <v>276191.35999999999</v>
      </c>
      <c r="F56" s="1663" t="s">
        <v>981</v>
      </c>
      <c r="G56" s="1671"/>
      <c r="H56" s="1663" t="s">
        <v>990</v>
      </c>
      <c r="I56" s="1664"/>
      <c r="J56" s="1664"/>
      <c r="K56" s="1664"/>
      <c r="L56" s="1066"/>
      <c r="M56" s="1317"/>
      <c r="N56" s="1665"/>
      <c r="O56" s="1666"/>
      <c r="P56" s="1068"/>
    </row>
    <row r="57" spans="1:16" ht="32.1" customHeight="1" x14ac:dyDescent="0.25">
      <c r="A57" s="1660">
        <v>45</v>
      </c>
      <c r="B57" s="1661" t="s">
        <v>991</v>
      </c>
      <c r="C57" s="1667">
        <v>39826</v>
      </c>
      <c r="D57" s="1671">
        <v>19557.599999999999</v>
      </c>
      <c r="E57" s="1671">
        <v>19557.599999999999</v>
      </c>
      <c r="F57" s="1502" t="s">
        <v>992</v>
      </c>
      <c r="G57" s="1671"/>
      <c r="H57" s="1663" t="s">
        <v>993</v>
      </c>
      <c r="I57" s="1664"/>
      <c r="J57" s="1664"/>
      <c r="K57" s="1664"/>
      <c r="L57" s="1066"/>
      <c r="M57" s="1317"/>
      <c r="N57" s="1665"/>
      <c r="O57" s="1666"/>
      <c r="P57" s="1068"/>
    </row>
    <row r="58" spans="1:16" ht="32.1" customHeight="1" x14ac:dyDescent="0.25">
      <c r="A58" s="1660">
        <v>46</v>
      </c>
      <c r="B58" s="1661" t="s">
        <v>994</v>
      </c>
      <c r="C58" s="1667">
        <v>39826</v>
      </c>
      <c r="D58" s="1671">
        <v>13920</v>
      </c>
      <c r="E58" s="1671">
        <v>13920</v>
      </c>
      <c r="F58" s="1502" t="s">
        <v>992</v>
      </c>
      <c r="G58" s="1671"/>
      <c r="H58" s="1663" t="s">
        <v>993</v>
      </c>
      <c r="I58" s="1664"/>
      <c r="J58" s="1664"/>
      <c r="K58" s="1664"/>
      <c r="L58" s="1066"/>
      <c r="M58" s="1317"/>
      <c r="N58" s="1665"/>
      <c r="O58" s="1666"/>
      <c r="P58" s="1068"/>
    </row>
    <row r="59" spans="1:16" ht="32.1" customHeight="1" x14ac:dyDescent="0.25">
      <c r="A59" s="1660">
        <v>47</v>
      </c>
      <c r="B59" s="1661" t="s">
        <v>995</v>
      </c>
      <c r="C59" s="1667">
        <v>39835</v>
      </c>
      <c r="D59" s="1671">
        <v>6960</v>
      </c>
      <c r="E59" s="1671">
        <v>6960</v>
      </c>
      <c r="F59" s="1502" t="s">
        <v>996</v>
      </c>
      <c r="G59" s="1671"/>
      <c r="H59" s="1663" t="s">
        <v>993</v>
      </c>
      <c r="I59" s="1664"/>
      <c r="J59" s="1664"/>
      <c r="K59" s="1664"/>
      <c r="L59" s="1066"/>
      <c r="M59" s="1317"/>
      <c r="N59" s="1665"/>
      <c r="O59" s="1666"/>
      <c r="P59" s="1068"/>
    </row>
    <row r="60" spans="1:16" ht="15.95" customHeight="1" x14ac:dyDescent="0.25">
      <c r="A60" s="1660">
        <v>48</v>
      </c>
      <c r="B60" s="1661" t="s">
        <v>997</v>
      </c>
      <c r="C60" s="1667">
        <v>39850</v>
      </c>
      <c r="D60" s="1671">
        <v>127600</v>
      </c>
      <c r="E60" s="1671">
        <v>127600</v>
      </c>
      <c r="F60" s="1502" t="s">
        <v>998</v>
      </c>
      <c r="G60" s="1671"/>
      <c r="H60" s="1663" t="s">
        <v>999</v>
      </c>
      <c r="I60" s="1664"/>
      <c r="J60" s="1664"/>
      <c r="K60" s="1664"/>
      <c r="L60" s="1066"/>
      <c r="M60" s="1317"/>
      <c r="N60" s="1665"/>
      <c r="O60" s="1666"/>
      <c r="P60" s="1068"/>
    </row>
    <row r="61" spans="1:16" ht="32.1" customHeight="1" x14ac:dyDescent="0.25">
      <c r="A61" s="1660">
        <v>49</v>
      </c>
      <c r="B61" s="1661" t="s">
        <v>1000</v>
      </c>
      <c r="C61" s="1667">
        <v>39889</v>
      </c>
      <c r="D61" s="1672">
        <v>39423.99</v>
      </c>
      <c r="E61" s="1672">
        <v>39423.99</v>
      </c>
      <c r="F61" s="1663" t="s">
        <v>984</v>
      </c>
      <c r="G61" s="1672"/>
      <c r="H61" s="1663" t="s">
        <v>1001</v>
      </c>
      <c r="I61" s="1664"/>
      <c r="J61" s="1664"/>
      <c r="K61" s="1664"/>
      <c r="L61" s="1066"/>
      <c r="M61" s="1317"/>
      <c r="N61" s="1665"/>
      <c r="O61" s="1666"/>
      <c r="P61" s="1068"/>
    </row>
    <row r="62" spans="1:16" ht="32.1" customHeight="1" x14ac:dyDescent="0.25">
      <c r="A62" s="1660">
        <v>50</v>
      </c>
      <c r="B62" s="1661" t="s">
        <v>1002</v>
      </c>
      <c r="C62" s="1667">
        <v>39903</v>
      </c>
      <c r="D62" s="1671">
        <v>4756</v>
      </c>
      <c r="E62" s="1671">
        <v>4756</v>
      </c>
      <c r="F62" s="1502" t="s">
        <v>992</v>
      </c>
      <c r="G62" s="1671"/>
      <c r="H62" s="1663" t="s">
        <v>993</v>
      </c>
      <c r="I62" s="1664"/>
      <c r="J62" s="1664"/>
      <c r="K62" s="1664"/>
      <c r="L62" s="1066"/>
      <c r="M62" s="1317"/>
      <c r="N62" s="1665"/>
      <c r="O62" s="1666"/>
      <c r="P62" s="1068"/>
    </row>
    <row r="63" spans="1:16" ht="32.1" customHeight="1" x14ac:dyDescent="0.25">
      <c r="A63" s="1660">
        <v>51</v>
      </c>
      <c r="B63" s="1661" t="s">
        <v>1003</v>
      </c>
      <c r="C63" s="1667">
        <v>39930</v>
      </c>
      <c r="D63" s="1671">
        <v>281300</v>
      </c>
      <c r="E63" s="1671">
        <v>281300</v>
      </c>
      <c r="F63" s="1663" t="s">
        <v>1004</v>
      </c>
      <c r="G63" s="1671"/>
      <c r="H63" s="1663" t="s">
        <v>993</v>
      </c>
      <c r="I63" s="1664"/>
      <c r="J63" s="1664"/>
      <c r="K63" s="1664"/>
      <c r="L63" s="1066"/>
      <c r="M63" s="1317"/>
      <c r="N63" s="1665"/>
      <c r="O63" s="1666"/>
      <c r="P63" s="1068"/>
    </row>
    <row r="64" spans="1:16" ht="32.1" customHeight="1" x14ac:dyDescent="0.25">
      <c r="A64" s="1660">
        <v>52</v>
      </c>
      <c r="B64" s="1661" t="s">
        <v>1005</v>
      </c>
      <c r="C64" s="1667">
        <v>39932</v>
      </c>
      <c r="D64" s="1671">
        <v>65940</v>
      </c>
      <c r="E64" s="1671">
        <v>65940</v>
      </c>
      <c r="F64" s="1663" t="s">
        <v>1006</v>
      </c>
      <c r="G64" s="1671"/>
      <c r="H64" s="1663" t="s">
        <v>1007</v>
      </c>
      <c r="I64" s="1664"/>
      <c r="J64" s="1664"/>
      <c r="K64" s="1664"/>
      <c r="L64" s="1066"/>
      <c r="M64" s="1317"/>
      <c r="N64" s="1665"/>
      <c r="O64" s="1666"/>
      <c r="P64" s="1068"/>
    </row>
    <row r="65" spans="1:16" ht="15.95" customHeight="1" x14ac:dyDescent="0.25">
      <c r="A65" s="1660">
        <v>53</v>
      </c>
      <c r="B65" s="1661" t="s">
        <v>1008</v>
      </c>
      <c r="C65" s="1667">
        <v>39952</v>
      </c>
      <c r="D65" s="1671">
        <v>8932</v>
      </c>
      <c r="E65" s="1671">
        <v>8932</v>
      </c>
      <c r="F65" s="1502" t="s">
        <v>1009</v>
      </c>
      <c r="G65" s="1671"/>
      <c r="H65" s="1663" t="s">
        <v>1010</v>
      </c>
      <c r="I65" s="1664"/>
      <c r="J65" s="1664"/>
      <c r="K65" s="1664"/>
      <c r="L65" s="1066"/>
      <c r="M65" s="1317"/>
      <c r="N65" s="1665"/>
      <c r="O65" s="1666"/>
      <c r="P65" s="1068"/>
    </row>
    <row r="66" spans="1:16" ht="32.1" customHeight="1" x14ac:dyDescent="0.25">
      <c r="A66" s="1660">
        <v>54</v>
      </c>
      <c r="B66" s="1661" t="s">
        <v>1011</v>
      </c>
      <c r="C66" s="1667">
        <v>39970</v>
      </c>
      <c r="D66" s="1671">
        <v>38106</v>
      </c>
      <c r="E66" s="1671">
        <v>38106</v>
      </c>
      <c r="F66" s="1502" t="s">
        <v>1012</v>
      </c>
      <c r="G66" s="1671"/>
      <c r="H66" s="1663" t="s">
        <v>1013</v>
      </c>
      <c r="I66" s="1664"/>
      <c r="J66" s="1664"/>
      <c r="K66" s="1664"/>
      <c r="L66" s="1066"/>
      <c r="M66" s="1317"/>
      <c r="N66" s="1665"/>
      <c r="O66" s="1666"/>
      <c r="P66" s="1068"/>
    </row>
    <row r="67" spans="1:16" ht="32.1" customHeight="1" x14ac:dyDescent="0.25">
      <c r="A67" s="1660">
        <v>55</v>
      </c>
      <c r="B67" s="1661" t="s">
        <v>1014</v>
      </c>
      <c r="C67" s="1667">
        <v>40007</v>
      </c>
      <c r="D67" s="1671">
        <v>36888</v>
      </c>
      <c r="E67" s="1671">
        <v>36888</v>
      </c>
      <c r="F67" s="1502" t="s">
        <v>1015</v>
      </c>
      <c r="G67" s="1671"/>
      <c r="H67" s="1663" t="s">
        <v>1013</v>
      </c>
      <c r="I67" s="1664"/>
      <c r="J67" s="1664"/>
      <c r="K67" s="1664"/>
      <c r="L67" s="1066"/>
      <c r="M67" s="1317"/>
      <c r="N67" s="1665"/>
      <c r="O67" s="1666"/>
      <c r="P67" s="1068"/>
    </row>
    <row r="68" spans="1:16" ht="15.95" customHeight="1" x14ac:dyDescent="0.25">
      <c r="A68" s="1660">
        <v>56</v>
      </c>
      <c r="B68" s="1661" t="s">
        <v>1016</v>
      </c>
      <c r="C68" s="1667">
        <v>40007</v>
      </c>
      <c r="D68" s="1671">
        <v>231049.05</v>
      </c>
      <c r="E68" s="1671">
        <v>231049.05</v>
      </c>
      <c r="F68" s="1502" t="s">
        <v>1017</v>
      </c>
      <c r="G68" s="1671"/>
      <c r="H68" s="1663" t="s">
        <v>1018</v>
      </c>
      <c r="I68" s="1664"/>
      <c r="J68" s="1664"/>
      <c r="K68" s="1664"/>
      <c r="L68" s="1066"/>
      <c r="M68" s="1317"/>
      <c r="N68" s="1665"/>
      <c r="O68" s="1666"/>
      <c r="P68" s="1068"/>
    </row>
    <row r="69" spans="1:16" ht="15.95" customHeight="1" x14ac:dyDescent="0.25">
      <c r="A69" s="1660">
        <v>57</v>
      </c>
      <c r="B69" s="1661" t="s">
        <v>1019</v>
      </c>
      <c r="C69" s="1667">
        <v>40015</v>
      </c>
      <c r="D69" s="1671">
        <v>127600</v>
      </c>
      <c r="E69" s="1671">
        <v>127600</v>
      </c>
      <c r="F69" s="1502" t="s">
        <v>1020</v>
      </c>
      <c r="G69" s="1671"/>
      <c r="H69" s="1663" t="s">
        <v>1021</v>
      </c>
      <c r="I69" s="1664"/>
      <c r="J69" s="1664"/>
      <c r="K69" s="1664"/>
      <c r="L69" s="1066"/>
      <c r="M69" s="1317"/>
      <c r="N69" s="1665"/>
      <c r="O69" s="1666"/>
      <c r="P69" s="1068"/>
    </row>
    <row r="70" spans="1:16" ht="32.1" customHeight="1" x14ac:dyDescent="0.25">
      <c r="A70" s="1660">
        <v>58</v>
      </c>
      <c r="B70" s="1661" t="s">
        <v>1022</v>
      </c>
      <c r="C70" s="1667">
        <v>40015</v>
      </c>
      <c r="D70" s="1671">
        <v>32814.080000000002</v>
      </c>
      <c r="E70" s="1671">
        <v>32814.080000000002</v>
      </c>
      <c r="F70" s="1502" t="s">
        <v>1023</v>
      </c>
      <c r="G70" s="1671"/>
      <c r="H70" s="1663" t="s">
        <v>1024</v>
      </c>
      <c r="I70" s="1664"/>
      <c r="J70" s="1664"/>
      <c r="K70" s="1664"/>
      <c r="L70" s="1066"/>
      <c r="M70" s="1317"/>
      <c r="N70" s="1665"/>
      <c r="O70" s="1666"/>
      <c r="P70" s="1068"/>
    </row>
    <row r="71" spans="1:16" ht="32.1" customHeight="1" x14ac:dyDescent="0.25">
      <c r="A71" s="1660">
        <v>59</v>
      </c>
      <c r="B71" s="1661" t="s">
        <v>1025</v>
      </c>
      <c r="C71" s="1667">
        <v>40016</v>
      </c>
      <c r="D71" s="1671">
        <v>228833.91</v>
      </c>
      <c r="E71" s="1671">
        <v>228833.91</v>
      </c>
      <c r="F71" s="1502" t="s">
        <v>1026</v>
      </c>
      <c r="G71" s="1671"/>
      <c r="H71" s="1663" t="s">
        <v>1027</v>
      </c>
      <c r="I71" s="1664"/>
      <c r="J71" s="1664"/>
      <c r="K71" s="1664"/>
      <c r="L71" s="1066"/>
      <c r="M71" s="1317"/>
      <c r="N71" s="1665"/>
      <c r="O71" s="1666"/>
      <c r="P71" s="1068"/>
    </row>
    <row r="72" spans="1:16" ht="32.1" customHeight="1" x14ac:dyDescent="0.25">
      <c r="A72" s="1660">
        <v>60</v>
      </c>
      <c r="B72" s="1661" t="s">
        <v>1028</v>
      </c>
      <c r="C72" s="1667">
        <v>40037</v>
      </c>
      <c r="D72" s="1671">
        <v>15080</v>
      </c>
      <c r="E72" s="1671">
        <v>15080</v>
      </c>
      <c r="F72" s="1502" t="s">
        <v>1020</v>
      </c>
      <c r="G72" s="1671"/>
      <c r="H72" s="1663" t="s">
        <v>1029</v>
      </c>
      <c r="I72" s="1664"/>
      <c r="J72" s="1664"/>
      <c r="K72" s="1664"/>
      <c r="L72" s="1066"/>
      <c r="M72" s="1317"/>
      <c r="N72" s="1665"/>
      <c r="O72" s="1666"/>
      <c r="P72" s="1068"/>
    </row>
    <row r="73" spans="1:16" ht="32.1" customHeight="1" x14ac:dyDescent="0.25">
      <c r="A73" s="1660">
        <v>61</v>
      </c>
      <c r="B73" s="1661" t="s">
        <v>1030</v>
      </c>
      <c r="C73" s="1667">
        <v>40038</v>
      </c>
      <c r="D73" s="1671">
        <v>57076.639999999999</v>
      </c>
      <c r="E73" s="1671">
        <v>57076.639999999999</v>
      </c>
      <c r="F73" s="1502" t="s">
        <v>1023</v>
      </c>
      <c r="G73" s="1671"/>
      <c r="H73" s="1663" t="s">
        <v>985</v>
      </c>
      <c r="I73" s="1664"/>
      <c r="J73" s="1664"/>
      <c r="K73" s="1664"/>
      <c r="L73" s="1066"/>
      <c r="M73" s="1317"/>
      <c r="N73" s="1665"/>
      <c r="O73" s="1666"/>
      <c r="P73" s="1068"/>
    </row>
    <row r="74" spans="1:16" ht="32.1" customHeight="1" x14ac:dyDescent="0.25">
      <c r="A74" s="1660">
        <v>62</v>
      </c>
      <c r="B74" s="1661" t="s">
        <v>1031</v>
      </c>
      <c r="C74" s="1667">
        <v>40039</v>
      </c>
      <c r="D74" s="1671">
        <v>322265</v>
      </c>
      <c r="E74" s="1671">
        <v>322265</v>
      </c>
      <c r="F74" s="1663" t="s">
        <v>1032</v>
      </c>
      <c r="G74" s="1671"/>
      <c r="H74" s="1663" t="s">
        <v>1033</v>
      </c>
      <c r="I74" s="1664"/>
      <c r="J74" s="1664"/>
      <c r="K74" s="1664"/>
      <c r="L74" s="1066"/>
      <c r="M74" s="1317"/>
      <c r="N74" s="1665"/>
      <c r="O74" s="1666"/>
      <c r="P74" s="1068"/>
    </row>
    <row r="75" spans="1:16" ht="32.1" customHeight="1" x14ac:dyDescent="0.25">
      <c r="A75" s="1660">
        <v>63</v>
      </c>
      <c r="B75" s="1661" t="s">
        <v>1034</v>
      </c>
      <c r="C75" s="1667">
        <v>40039</v>
      </c>
      <c r="D75" s="1671">
        <v>90047.32</v>
      </c>
      <c r="E75" s="1671">
        <v>90047.32</v>
      </c>
      <c r="F75" s="1502" t="s">
        <v>1023</v>
      </c>
      <c r="G75" s="1671"/>
      <c r="H75" s="1663" t="s">
        <v>1024</v>
      </c>
      <c r="I75" s="1664"/>
      <c r="J75" s="1664"/>
      <c r="K75" s="1664"/>
      <c r="L75" s="1066"/>
      <c r="M75" s="1317"/>
      <c r="N75" s="1665"/>
      <c r="O75" s="1666"/>
      <c r="P75" s="1068"/>
    </row>
    <row r="76" spans="1:16" ht="15.95" customHeight="1" x14ac:dyDescent="0.25">
      <c r="A76" s="1660">
        <v>64</v>
      </c>
      <c r="B76" s="1661" t="s">
        <v>1035</v>
      </c>
      <c r="C76" s="1667">
        <v>40042</v>
      </c>
      <c r="D76" s="1673">
        <v>40600</v>
      </c>
      <c r="E76" s="1673">
        <v>40600</v>
      </c>
      <c r="F76" s="1502" t="s">
        <v>1036</v>
      </c>
      <c r="G76" s="1673"/>
      <c r="H76" s="1663" t="s">
        <v>1037</v>
      </c>
      <c r="I76" s="1664"/>
      <c r="J76" s="1664"/>
      <c r="K76" s="1664"/>
      <c r="L76" s="1066"/>
      <c r="M76" s="1317"/>
      <c r="N76" s="1665"/>
      <c r="O76" s="1666"/>
      <c r="P76" s="1068"/>
    </row>
    <row r="77" spans="1:16" ht="15.95" customHeight="1" x14ac:dyDescent="0.25">
      <c r="A77" s="1660">
        <v>65</v>
      </c>
      <c r="B77" s="1661" t="s">
        <v>1038</v>
      </c>
      <c r="C77" s="1667">
        <v>40049</v>
      </c>
      <c r="D77" s="1673">
        <v>499515</v>
      </c>
      <c r="E77" s="1673">
        <v>499515</v>
      </c>
      <c r="F77" s="1502" t="s">
        <v>1039</v>
      </c>
      <c r="G77" s="1673"/>
      <c r="H77" s="1663" t="s">
        <v>1040</v>
      </c>
      <c r="I77" s="1664"/>
      <c r="J77" s="1664"/>
      <c r="K77" s="1664"/>
      <c r="L77" s="1066"/>
      <c r="M77" s="1317"/>
      <c r="N77" s="1665"/>
      <c r="O77" s="1666"/>
      <c r="P77" s="1068"/>
    </row>
    <row r="78" spans="1:16" ht="32.1" customHeight="1" x14ac:dyDescent="0.25">
      <c r="A78" s="1660">
        <v>66</v>
      </c>
      <c r="B78" s="1661" t="s">
        <v>1041</v>
      </c>
      <c r="C78" s="1667">
        <v>40050</v>
      </c>
      <c r="D78" s="1671">
        <v>19900</v>
      </c>
      <c r="E78" s="1671">
        <v>19900</v>
      </c>
      <c r="F78" s="1502" t="s">
        <v>1042</v>
      </c>
      <c r="G78" s="1671"/>
      <c r="H78" s="1663" t="s">
        <v>978</v>
      </c>
      <c r="I78" s="1664"/>
      <c r="J78" s="1664"/>
      <c r="K78" s="1664"/>
      <c r="L78" s="1066"/>
      <c r="M78" s="1317"/>
      <c r="N78" s="1665"/>
      <c r="O78" s="1666"/>
      <c r="P78" s="1068"/>
    </row>
    <row r="79" spans="1:16" ht="32.1" customHeight="1" x14ac:dyDescent="0.25">
      <c r="A79" s="1660">
        <v>67</v>
      </c>
      <c r="B79" s="1661" t="s">
        <v>1043</v>
      </c>
      <c r="C79" s="1667">
        <v>40050</v>
      </c>
      <c r="D79" s="1671">
        <v>135418.4</v>
      </c>
      <c r="E79" s="1671">
        <v>135418.4</v>
      </c>
      <c r="F79" s="1663" t="s">
        <v>1044</v>
      </c>
      <c r="G79" s="1671"/>
      <c r="H79" s="1663" t="s">
        <v>1045</v>
      </c>
      <c r="I79" s="1664"/>
      <c r="J79" s="1664"/>
      <c r="K79" s="1664"/>
      <c r="L79" s="1066"/>
      <c r="M79" s="1317"/>
      <c r="N79" s="1665"/>
      <c r="O79" s="1666"/>
      <c r="P79" s="1068"/>
    </row>
    <row r="80" spans="1:16" ht="32.1" customHeight="1" x14ac:dyDescent="0.25">
      <c r="A80" s="1660">
        <v>68</v>
      </c>
      <c r="B80" s="1661" t="s">
        <v>1046</v>
      </c>
      <c r="C80" s="1667">
        <v>40058</v>
      </c>
      <c r="D80" s="1671">
        <v>6177</v>
      </c>
      <c r="E80" s="1671">
        <v>6177</v>
      </c>
      <c r="F80" s="1502" t="s">
        <v>1047</v>
      </c>
      <c r="G80" s="1671"/>
      <c r="H80" s="1663" t="s">
        <v>1033</v>
      </c>
      <c r="I80" s="1664"/>
      <c r="J80" s="1664"/>
      <c r="K80" s="1664"/>
      <c r="L80" s="1066"/>
      <c r="M80" s="1317"/>
      <c r="N80" s="1665"/>
      <c r="O80" s="1666"/>
      <c r="P80" s="1068"/>
    </row>
    <row r="81" spans="1:16" ht="32.1" customHeight="1" x14ac:dyDescent="0.25">
      <c r="A81" s="1660">
        <v>69</v>
      </c>
      <c r="B81" s="1661" t="s">
        <v>1048</v>
      </c>
      <c r="C81" s="1667">
        <v>40058</v>
      </c>
      <c r="D81" s="1671">
        <v>27608</v>
      </c>
      <c r="E81" s="1671">
        <v>27608</v>
      </c>
      <c r="F81" s="1502" t="s">
        <v>1047</v>
      </c>
      <c r="G81" s="1671"/>
      <c r="H81" s="1663" t="s">
        <v>1033</v>
      </c>
      <c r="I81" s="1664"/>
      <c r="J81" s="1664"/>
      <c r="K81" s="1664"/>
      <c r="L81" s="1066"/>
      <c r="M81" s="1317"/>
      <c r="N81" s="1665"/>
      <c r="O81" s="1666"/>
      <c r="P81" s="1068"/>
    </row>
    <row r="82" spans="1:16" ht="32.1" customHeight="1" x14ac:dyDescent="0.25">
      <c r="A82" s="1660">
        <v>70</v>
      </c>
      <c r="B82" s="1661" t="s">
        <v>1049</v>
      </c>
      <c r="C82" s="1667">
        <v>40059</v>
      </c>
      <c r="D82" s="1671">
        <v>120338.4</v>
      </c>
      <c r="E82" s="1671">
        <v>120338.4</v>
      </c>
      <c r="F82" s="1663" t="s">
        <v>1044</v>
      </c>
      <c r="G82" s="1671"/>
      <c r="H82" s="1663" t="s">
        <v>1045</v>
      </c>
      <c r="I82" s="1664"/>
      <c r="J82" s="1664"/>
      <c r="K82" s="1664"/>
      <c r="L82" s="1066"/>
      <c r="M82" s="1317"/>
      <c r="N82" s="1665"/>
      <c r="O82" s="1666"/>
      <c r="P82" s="1068"/>
    </row>
    <row r="83" spans="1:16" ht="32.1" customHeight="1" x14ac:dyDescent="0.25">
      <c r="A83" s="1660">
        <v>71</v>
      </c>
      <c r="B83" s="1661" t="s">
        <v>1050</v>
      </c>
      <c r="C83" s="1667">
        <v>40065</v>
      </c>
      <c r="D83" s="1671">
        <v>251082</v>
      </c>
      <c r="E83" s="1671">
        <v>251082</v>
      </c>
      <c r="F83" s="1663" t="s">
        <v>1044</v>
      </c>
      <c r="G83" s="1671"/>
      <c r="H83" s="1663" t="s">
        <v>1045</v>
      </c>
      <c r="I83" s="1664"/>
      <c r="J83" s="1664"/>
      <c r="K83" s="1664"/>
      <c r="L83" s="1066"/>
      <c r="M83" s="1317"/>
      <c r="N83" s="1665"/>
      <c r="O83" s="1666"/>
      <c r="P83" s="1068"/>
    </row>
    <row r="84" spans="1:16" ht="32.1" customHeight="1" x14ac:dyDescent="0.25">
      <c r="A84" s="1660">
        <v>72</v>
      </c>
      <c r="B84" s="1661" t="s">
        <v>1051</v>
      </c>
      <c r="C84" s="1667">
        <v>40070</v>
      </c>
      <c r="D84" s="1671">
        <v>19796</v>
      </c>
      <c r="E84" s="1671">
        <v>19796</v>
      </c>
      <c r="F84" s="1663" t="s">
        <v>1052</v>
      </c>
      <c r="G84" s="1671"/>
      <c r="H84" s="1663" t="s">
        <v>1053</v>
      </c>
      <c r="I84" s="1664"/>
      <c r="J84" s="1664"/>
      <c r="K84" s="1664"/>
      <c r="L84" s="1066"/>
      <c r="M84" s="1317"/>
      <c r="N84" s="1665"/>
      <c r="O84" s="1666"/>
      <c r="P84" s="1068"/>
    </row>
    <row r="85" spans="1:16" ht="32.1" customHeight="1" x14ac:dyDescent="0.25">
      <c r="A85" s="1660">
        <v>73</v>
      </c>
      <c r="B85" s="1661" t="s">
        <v>1054</v>
      </c>
      <c r="C85" s="1667">
        <v>40072</v>
      </c>
      <c r="D85" s="1671">
        <v>272478.2</v>
      </c>
      <c r="E85" s="1671">
        <v>272478.2</v>
      </c>
      <c r="F85" s="1502" t="s">
        <v>1047</v>
      </c>
      <c r="G85" s="1671"/>
      <c r="H85" s="1663" t="s">
        <v>1033</v>
      </c>
      <c r="I85" s="1664"/>
      <c r="J85" s="1664"/>
      <c r="K85" s="1664"/>
      <c r="L85" s="1066"/>
      <c r="M85" s="1317"/>
      <c r="N85" s="1665"/>
      <c r="O85" s="1666"/>
      <c r="P85" s="1068"/>
    </row>
    <row r="86" spans="1:16" ht="32.1" customHeight="1" x14ac:dyDescent="0.25">
      <c r="A86" s="1660">
        <v>74</v>
      </c>
      <c r="B86" s="1661" t="s">
        <v>1055</v>
      </c>
      <c r="C86" s="1667">
        <v>40076</v>
      </c>
      <c r="D86" s="1671">
        <v>29529.98</v>
      </c>
      <c r="E86" s="1671">
        <v>29529.98</v>
      </c>
      <c r="F86" s="1502" t="s">
        <v>1042</v>
      </c>
      <c r="G86" s="1671"/>
      <c r="H86" s="1663" t="s">
        <v>978</v>
      </c>
      <c r="I86" s="1664"/>
      <c r="J86" s="1664"/>
      <c r="K86" s="1664"/>
      <c r="L86" s="1066"/>
      <c r="M86" s="1317"/>
      <c r="N86" s="1665"/>
      <c r="O86" s="1666"/>
      <c r="P86" s="1068"/>
    </row>
    <row r="87" spans="1:16" ht="15.95" customHeight="1" x14ac:dyDescent="0.25">
      <c r="A87" s="1660">
        <v>75</v>
      </c>
      <c r="B87" s="1661" t="s">
        <v>1056</v>
      </c>
      <c r="C87" s="1667">
        <v>40084</v>
      </c>
      <c r="D87" s="1671">
        <v>67048</v>
      </c>
      <c r="E87" s="1671">
        <v>67048</v>
      </c>
      <c r="F87" s="1502" t="s">
        <v>1047</v>
      </c>
      <c r="G87" s="1671"/>
      <c r="H87" s="1663" t="s">
        <v>1033</v>
      </c>
      <c r="I87" s="1664"/>
      <c r="J87" s="1664"/>
      <c r="K87" s="1664"/>
      <c r="L87" s="1066"/>
      <c r="M87" s="1317"/>
      <c r="N87" s="1665"/>
      <c r="O87" s="1666"/>
      <c r="P87" s="1068"/>
    </row>
    <row r="88" spans="1:16" ht="15.95" customHeight="1" x14ac:dyDescent="0.25">
      <c r="A88" s="1660">
        <v>76</v>
      </c>
      <c r="B88" s="1661" t="s">
        <v>1057</v>
      </c>
      <c r="C88" s="1667">
        <v>40084</v>
      </c>
      <c r="D88" s="1671">
        <v>26680</v>
      </c>
      <c r="E88" s="1671">
        <v>26680</v>
      </c>
      <c r="F88" s="1502" t="s">
        <v>1047</v>
      </c>
      <c r="G88" s="1671"/>
      <c r="H88" s="1663" t="s">
        <v>1033</v>
      </c>
      <c r="I88" s="1664"/>
      <c r="J88" s="1664"/>
      <c r="K88" s="1664"/>
      <c r="L88" s="1066"/>
      <c r="M88" s="1317"/>
      <c r="N88" s="1665"/>
      <c r="O88" s="1666"/>
      <c r="P88" s="1068"/>
    </row>
    <row r="89" spans="1:16" ht="15.95" customHeight="1" x14ac:dyDescent="0.25">
      <c r="A89" s="1660">
        <v>77</v>
      </c>
      <c r="B89" s="1661" t="s">
        <v>1058</v>
      </c>
      <c r="C89" s="1667">
        <v>40087</v>
      </c>
      <c r="D89" s="1671">
        <v>18942.8</v>
      </c>
      <c r="E89" s="1671">
        <v>18942.8</v>
      </c>
      <c r="F89" s="1502" t="s">
        <v>1023</v>
      </c>
      <c r="G89" s="1671"/>
      <c r="H89" s="1663" t="s">
        <v>1059</v>
      </c>
      <c r="I89" s="1664"/>
      <c r="J89" s="1664"/>
      <c r="K89" s="1664"/>
      <c r="L89" s="1066"/>
      <c r="M89" s="1317"/>
      <c r="N89" s="1665"/>
      <c r="O89" s="1666"/>
      <c r="P89" s="1068"/>
    </row>
    <row r="90" spans="1:16" ht="15.95" customHeight="1" x14ac:dyDescent="0.25">
      <c r="A90" s="1660">
        <v>78</v>
      </c>
      <c r="B90" s="1661" t="s">
        <v>1060</v>
      </c>
      <c r="C90" s="1667">
        <v>40087</v>
      </c>
      <c r="D90" s="1671">
        <v>19043.72</v>
      </c>
      <c r="E90" s="1671">
        <v>19043.72</v>
      </c>
      <c r="F90" s="1502" t="s">
        <v>1023</v>
      </c>
      <c r="G90" s="1671"/>
      <c r="H90" s="1663" t="s">
        <v>1059</v>
      </c>
      <c r="I90" s="1664"/>
      <c r="J90" s="1664"/>
      <c r="K90" s="1664"/>
      <c r="L90" s="1066"/>
      <c r="M90" s="1317"/>
      <c r="N90" s="1665"/>
      <c r="O90" s="1666"/>
      <c r="P90" s="1068"/>
    </row>
    <row r="91" spans="1:16" ht="15.95" customHeight="1" x14ac:dyDescent="0.25">
      <c r="A91" s="1660">
        <v>79</v>
      </c>
      <c r="B91" s="1661" t="s">
        <v>1061</v>
      </c>
      <c r="C91" s="1667">
        <v>40092</v>
      </c>
      <c r="D91" s="1671">
        <v>63251.32</v>
      </c>
      <c r="E91" s="1671">
        <v>63251.32</v>
      </c>
      <c r="F91" s="1502" t="s">
        <v>1023</v>
      </c>
      <c r="G91" s="1671"/>
      <c r="H91" s="1663" t="s">
        <v>1062</v>
      </c>
      <c r="I91" s="1664"/>
      <c r="J91" s="1664"/>
      <c r="K91" s="1664"/>
      <c r="L91" s="1066"/>
      <c r="M91" s="1317"/>
      <c r="N91" s="1665"/>
      <c r="O91" s="1666"/>
      <c r="P91" s="1068"/>
    </row>
    <row r="92" spans="1:16" ht="15.95" customHeight="1" x14ac:dyDescent="0.25">
      <c r="A92" s="1660">
        <v>80</v>
      </c>
      <c r="B92" s="1661" t="s">
        <v>1063</v>
      </c>
      <c r="C92" s="1667">
        <v>40092</v>
      </c>
      <c r="D92" s="1671">
        <v>7052.75</v>
      </c>
      <c r="E92" s="1671">
        <v>7052.75</v>
      </c>
      <c r="F92" s="1502" t="s">
        <v>1064</v>
      </c>
      <c r="G92" s="1671"/>
      <c r="H92" s="1663" t="s">
        <v>1065</v>
      </c>
      <c r="I92" s="1664"/>
      <c r="J92" s="1664"/>
      <c r="K92" s="1664"/>
      <c r="L92" s="1066"/>
      <c r="M92" s="1317"/>
      <c r="N92" s="1665"/>
      <c r="O92" s="1666"/>
      <c r="P92" s="1068"/>
    </row>
    <row r="93" spans="1:16" ht="32.1" customHeight="1" x14ac:dyDescent="0.25">
      <c r="A93" s="1660">
        <v>81</v>
      </c>
      <c r="B93" s="1661" t="s">
        <v>1038</v>
      </c>
      <c r="C93" s="1667">
        <v>40095</v>
      </c>
      <c r="D93" s="1671">
        <v>17264</v>
      </c>
      <c r="E93" s="1671">
        <v>17264</v>
      </c>
      <c r="F93" s="1663" t="s">
        <v>1052</v>
      </c>
      <c r="G93" s="1671"/>
      <c r="H93" s="1663" t="s">
        <v>1053</v>
      </c>
      <c r="I93" s="1664"/>
      <c r="J93" s="1664"/>
      <c r="K93" s="1664"/>
      <c r="L93" s="1066"/>
      <c r="M93" s="1317"/>
      <c r="N93" s="1665"/>
      <c r="O93" s="1666"/>
      <c r="P93" s="1068"/>
    </row>
    <row r="94" spans="1:16" ht="32.1" customHeight="1" x14ac:dyDescent="0.25">
      <c r="A94" s="1660">
        <v>82</v>
      </c>
      <c r="B94" s="1661" t="s">
        <v>1066</v>
      </c>
      <c r="C94" s="1667">
        <v>40099</v>
      </c>
      <c r="D94" s="1671">
        <v>11229.2</v>
      </c>
      <c r="E94" s="1671">
        <v>11229.2</v>
      </c>
      <c r="F94" s="1663" t="s">
        <v>1052</v>
      </c>
      <c r="G94" s="1671"/>
      <c r="H94" s="1663" t="s">
        <v>993</v>
      </c>
      <c r="I94" s="1664"/>
      <c r="J94" s="1664"/>
      <c r="K94" s="1664"/>
      <c r="L94" s="1066"/>
      <c r="M94" s="1317"/>
      <c r="N94" s="1665"/>
      <c r="O94" s="1666"/>
      <c r="P94" s="1068"/>
    </row>
    <row r="95" spans="1:16" ht="15.95" customHeight="1" x14ac:dyDescent="0.25">
      <c r="A95" s="1660">
        <v>83</v>
      </c>
      <c r="B95" s="1661" t="s">
        <v>1067</v>
      </c>
      <c r="C95" s="1667">
        <v>40108</v>
      </c>
      <c r="D95" s="1671">
        <v>45612.36</v>
      </c>
      <c r="E95" s="1671">
        <v>45612.36</v>
      </c>
      <c r="F95" s="1502" t="s">
        <v>1023</v>
      </c>
      <c r="G95" s="1671"/>
      <c r="H95" s="1663" t="s">
        <v>1068</v>
      </c>
      <c r="I95" s="1664"/>
      <c r="J95" s="1664"/>
      <c r="K95" s="1664"/>
      <c r="L95" s="1066"/>
      <c r="M95" s="1317"/>
      <c r="N95" s="1665"/>
      <c r="O95" s="1666"/>
      <c r="P95" s="1068"/>
    </row>
    <row r="96" spans="1:16" ht="15.95" customHeight="1" x14ac:dyDescent="0.25">
      <c r="A96" s="1660">
        <v>84</v>
      </c>
      <c r="B96" s="1661" t="s">
        <v>1069</v>
      </c>
      <c r="C96" s="1667">
        <v>40115</v>
      </c>
      <c r="D96" s="1671">
        <v>6333.6</v>
      </c>
      <c r="E96" s="1671">
        <v>6333.6</v>
      </c>
      <c r="F96" s="1502" t="s">
        <v>1070</v>
      </c>
      <c r="G96" s="1671"/>
      <c r="H96" s="1663" t="s">
        <v>1071</v>
      </c>
      <c r="I96" s="1664"/>
      <c r="J96" s="1664"/>
      <c r="K96" s="1664"/>
      <c r="L96" s="1066"/>
      <c r="M96" s="1317"/>
      <c r="N96" s="1665"/>
      <c r="O96" s="1666"/>
      <c r="P96" s="1068"/>
    </row>
    <row r="97" spans="1:16" ht="32.1" customHeight="1" x14ac:dyDescent="0.25">
      <c r="A97" s="1660">
        <v>85</v>
      </c>
      <c r="B97" s="1661" t="s">
        <v>1072</v>
      </c>
      <c r="C97" s="1667">
        <v>40119</v>
      </c>
      <c r="D97" s="1671">
        <v>12975</v>
      </c>
      <c r="E97" s="1671">
        <v>12975</v>
      </c>
      <c r="F97" s="1663" t="s">
        <v>1073</v>
      </c>
      <c r="G97" s="1671"/>
      <c r="H97" s="1663" t="s">
        <v>1074</v>
      </c>
      <c r="I97" s="1664"/>
      <c r="J97" s="1664"/>
      <c r="K97" s="1664"/>
      <c r="L97" s="1066"/>
      <c r="M97" s="1317"/>
      <c r="N97" s="1665"/>
      <c r="O97" s="1666"/>
      <c r="P97" s="1068"/>
    </row>
    <row r="98" spans="1:16" ht="32.1" customHeight="1" x14ac:dyDescent="0.25">
      <c r="A98" s="1660">
        <v>86</v>
      </c>
      <c r="B98" s="1661" t="s">
        <v>1075</v>
      </c>
      <c r="C98" s="1667">
        <v>40120</v>
      </c>
      <c r="D98" s="1671">
        <v>17210.400000000001</v>
      </c>
      <c r="E98" s="1671">
        <v>17210.400000000001</v>
      </c>
      <c r="F98" s="1663" t="s">
        <v>1052</v>
      </c>
      <c r="G98" s="1671"/>
      <c r="H98" s="1663" t="s">
        <v>1053</v>
      </c>
      <c r="I98" s="1664"/>
      <c r="J98" s="1664"/>
      <c r="K98" s="1664"/>
      <c r="L98" s="1066"/>
      <c r="M98" s="1317"/>
      <c r="N98" s="1665"/>
      <c r="O98" s="1666"/>
      <c r="P98" s="1068"/>
    </row>
    <row r="99" spans="1:16" ht="32.1" customHeight="1" x14ac:dyDescent="0.25">
      <c r="A99" s="1660">
        <v>87</v>
      </c>
      <c r="B99" s="1661" t="s">
        <v>1035</v>
      </c>
      <c r="C99" s="1667">
        <v>40122</v>
      </c>
      <c r="D99" s="1671">
        <v>88501.04</v>
      </c>
      <c r="E99" s="1671">
        <v>88501.04</v>
      </c>
      <c r="F99" s="1502" t="s">
        <v>1023</v>
      </c>
      <c r="G99" s="1671"/>
      <c r="H99" s="1663" t="s">
        <v>985</v>
      </c>
      <c r="I99" s="1664"/>
      <c r="J99" s="1664"/>
      <c r="K99" s="1664"/>
      <c r="L99" s="1066"/>
      <c r="M99" s="1317"/>
      <c r="N99" s="1665"/>
      <c r="O99" s="1666"/>
      <c r="P99" s="1068"/>
    </row>
    <row r="100" spans="1:16" ht="32.1" customHeight="1" x14ac:dyDescent="0.25">
      <c r="A100" s="1660">
        <v>88</v>
      </c>
      <c r="B100" s="1661" t="s">
        <v>1076</v>
      </c>
      <c r="C100" s="1667">
        <v>40129</v>
      </c>
      <c r="D100" s="1671">
        <v>27137.040000000001</v>
      </c>
      <c r="E100" s="1671">
        <v>27137.040000000001</v>
      </c>
      <c r="F100" s="1663" t="s">
        <v>987</v>
      </c>
      <c r="G100" s="1671"/>
      <c r="H100" s="1663" t="s">
        <v>1077</v>
      </c>
      <c r="I100" s="1664"/>
      <c r="J100" s="1664"/>
      <c r="K100" s="1664"/>
      <c r="L100" s="1066"/>
      <c r="M100" s="1317"/>
      <c r="N100" s="1665"/>
      <c r="O100" s="1666"/>
      <c r="P100" s="1068"/>
    </row>
    <row r="101" spans="1:16" ht="32.1" customHeight="1" x14ac:dyDescent="0.25">
      <c r="A101" s="1660">
        <v>89</v>
      </c>
      <c r="B101" s="1661" t="s">
        <v>1008</v>
      </c>
      <c r="C101" s="1667">
        <v>40137</v>
      </c>
      <c r="D101" s="1671">
        <v>5586.88</v>
      </c>
      <c r="E101" s="1671">
        <v>5586.88</v>
      </c>
      <c r="F101" s="1663" t="s">
        <v>1052</v>
      </c>
      <c r="G101" s="1671"/>
      <c r="H101" s="1663" t="s">
        <v>1053</v>
      </c>
      <c r="I101" s="1664"/>
      <c r="J101" s="1664"/>
      <c r="K101" s="1664"/>
      <c r="L101" s="1066"/>
      <c r="M101" s="1317"/>
      <c r="N101" s="1665"/>
      <c r="O101" s="1666"/>
      <c r="P101" s="1068"/>
    </row>
    <row r="102" spans="1:16" ht="32.1" customHeight="1" x14ac:dyDescent="0.25">
      <c r="A102" s="1660">
        <v>90</v>
      </c>
      <c r="B102" s="1661" t="s">
        <v>1078</v>
      </c>
      <c r="C102" s="1667">
        <v>40137</v>
      </c>
      <c r="D102" s="1671">
        <v>19624.400000000001</v>
      </c>
      <c r="E102" s="1671">
        <v>19624.400000000001</v>
      </c>
      <c r="F102" s="1663" t="s">
        <v>1052</v>
      </c>
      <c r="G102" s="1671"/>
      <c r="H102" s="1663" t="s">
        <v>993</v>
      </c>
      <c r="I102" s="1664"/>
      <c r="J102" s="1664"/>
      <c r="K102" s="1664"/>
      <c r="L102" s="1066"/>
      <c r="M102" s="1317"/>
      <c r="N102" s="1665"/>
      <c r="O102" s="1666"/>
      <c r="P102" s="1068"/>
    </row>
    <row r="103" spans="1:16" ht="32.1" customHeight="1" x14ac:dyDescent="0.25">
      <c r="A103" s="1660">
        <v>91</v>
      </c>
      <c r="B103" s="1661" t="s">
        <v>1079</v>
      </c>
      <c r="C103" s="1667">
        <v>40137</v>
      </c>
      <c r="D103" s="1671">
        <v>11877.6</v>
      </c>
      <c r="E103" s="1671">
        <v>11877.6</v>
      </c>
      <c r="F103" s="1663" t="s">
        <v>1052</v>
      </c>
      <c r="G103" s="1671"/>
      <c r="H103" s="1663" t="s">
        <v>993</v>
      </c>
      <c r="I103" s="1664"/>
      <c r="J103" s="1664"/>
      <c r="K103" s="1664"/>
      <c r="L103" s="1066"/>
      <c r="M103" s="1317"/>
      <c r="N103" s="1665"/>
      <c r="O103" s="1666"/>
      <c r="P103" s="1068"/>
    </row>
    <row r="104" spans="1:16" ht="15.95" customHeight="1" x14ac:dyDescent="0.25">
      <c r="A104" s="1660">
        <v>92</v>
      </c>
      <c r="B104" s="1661" t="s">
        <v>1066</v>
      </c>
      <c r="C104" s="1667">
        <v>40141</v>
      </c>
      <c r="D104" s="1671">
        <v>22569.89</v>
      </c>
      <c r="E104" s="1671">
        <v>22569.89</v>
      </c>
      <c r="F104" s="1674" t="s">
        <v>1080</v>
      </c>
      <c r="G104" s="1671"/>
      <c r="H104" s="1675" t="s">
        <v>1081</v>
      </c>
      <c r="I104" s="1664"/>
      <c r="J104" s="1664"/>
      <c r="K104" s="1664"/>
      <c r="L104" s="1066"/>
      <c r="M104" s="1317"/>
      <c r="N104" s="1665"/>
      <c r="O104" s="1666"/>
      <c r="P104" s="1068"/>
    </row>
    <row r="105" spans="1:16" ht="32.1" customHeight="1" x14ac:dyDescent="0.25">
      <c r="A105" s="1660">
        <v>93</v>
      </c>
      <c r="B105" s="1661" t="s">
        <v>1082</v>
      </c>
      <c r="C105" s="1667">
        <v>40149</v>
      </c>
      <c r="D105" s="1671">
        <v>23242.400000000001</v>
      </c>
      <c r="E105" s="1671">
        <v>23242.400000000001</v>
      </c>
      <c r="F105" s="1674" t="s">
        <v>1083</v>
      </c>
      <c r="G105" s="1671"/>
      <c r="H105" s="1675" t="s">
        <v>1084</v>
      </c>
      <c r="I105" s="1664"/>
      <c r="J105" s="1664"/>
      <c r="K105" s="1664"/>
      <c r="L105" s="1066"/>
      <c r="M105" s="1317"/>
      <c r="N105" s="1665"/>
      <c r="O105" s="1666"/>
      <c r="P105" s="1068"/>
    </row>
    <row r="106" spans="1:16" ht="32.1" customHeight="1" x14ac:dyDescent="0.25">
      <c r="A106" s="1660">
        <v>94</v>
      </c>
      <c r="B106" s="1661" t="s">
        <v>1085</v>
      </c>
      <c r="C106" s="1667">
        <v>40154</v>
      </c>
      <c r="D106" s="1671">
        <v>49186.3</v>
      </c>
      <c r="E106" s="1671">
        <v>49186.3</v>
      </c>
      <c r="F106" s="1674" t="s">
        <v>1083</v>
      </c>
      <c r="G106" s="1671"/>
      <c r="H106" s="1675" t="s">
        <v>1084</v>
      </c>
      <c r="I106" s="1664"/>
      <c r="J106" s="1664"/>
      <c r="K106" s="1664"/>
      <c r="L106" s="1066"/>
      <c r="M106" s="1317"/>
      <c r="N106" s="1665"/>
      <c r="O106" s="1666"/>
      <c r="P106" s="1068"/>
    </row>
    <row r="107" spans="1:16" ht="32.1" customHeight="1" x14ac:dyDescent="0.25">
      <c r="A107" s="1660">
        <v>95</v>
      </c>
      <c r="B107" s="1661" t="s">
        <v>1086</v>
      </c>
      <c r="C107" s="1667">
        <v>40155</v>
      </c>
      <c r="D107" s="1671">
        <v>12538.8</v>
      </c>
      <c r="E107" s="1671">
        <v>12538.8</v>
      </c>
      <c r="F107" s="1663" t="s">
        <v>1052</v>
      </c>
      <c r="G107" s="1671"/>
      <c r="H107" s="1663" t="s">
        <v>993</v>
      </c>
      <c r="I107" s="1664"/>
      <c r="J107" s="1664"/>
      <c r="K107" s="1664"/>
      <c r="L107" s="1066"/>
      <c r="M107" s="1317"/>
      <c r="N107" s="1665"/>
      <c r="O107" s="1666"/>
      <c r="P107" s="1068"/>
    </row>
    <row r="108" spans="1:16" ht="32.1" customHeight="1" x14ac:dyDescent="0.25">
      <c r="A108" s="1660">
        <v>96</v>
      </c>
      <c r="B108" s="1661" t="s">
        <v>983</v>
      </c>
      <c r="C108" s="1667">
        <v>40155</v>
      </c>
      <c r="D108" s="1671">
        <v>8478.7999999999993</v>
      </c>
      <c r="E108" s="1671">
        <v>8478.7999999999993</v>
      </c>
      <c r="F108" s="1663" t="s">
        <v>1052</v>
      </c>
      <c r="G108" s="1671"/>
      <c r="H108" s="1663" t="s">
        <v>993</v>
      </c>
      <c r="I108" s="1664"/>
      <c r="J108" s="1664"/>
      <c r="K108" s="1664"/>
      <c r="L108" s="1066"/>
      <c r="M108" s="1317"/>
      <c r="N108" s="1665"/>
      <c r="O108" s="1666"/>
      <c r="P108" s="1068"/>
    </row>
    <row r="109" spans="1:16" ht="32.1" customHeight="1" x14ac:dyDescent="0.25">
      <c r="A109" s="1660">
        <v>97</v>
      </c>
      <c r="B109" s="1661" t="s">
        <v>1087</v>
      </c>
      <c r="C109" s="1667">
        <v>40155</v>
      </c>
      <c r="D109" s="1671">
        <v>8478.7999999999993</v>
      </c>
      <c r="E109" s="1671">
        <v>8478.7999999999993</v>
      </c>
      <c r="F109" s="1663" t="s">
        <v>1052</v>
      </c>
      <c r="G109" s="1671"/>
      <c r="H109" s="1663" t="s">
        <v>993</v>
      </c>
      <c r="I109" s="1664"/>
      <c r="J109" s="1664"/>
      <c r="K109" s="1664"/>
      <c r="L109" s="1066"/>
      <c r="M109" s="1317"/>
      <c r="N109" s="1665"/>
      <c r="O109" s="1666"/>
      <c r="P109" s="1068"/>
    </row>
    <row r="110" spans="1:16" ht="32.1" customHeight="1" x14ac:dyDescent="0.25">
      <c r="A110" s="1660">
        <v>98</v>
      </c>
      <c r="B110" s="1661" t="s">
        <v>1088</v>
      </c>
      <c r="C110" s="1667">
        <v>40155</v>
      </c>
      <c r="D110" s="1671">
        <v>10672.4</v>
      </c>
      <c r="E110" s="1671">
        <v>10672.4</v>
      </c>
      <c r="F110" s="1663" t="s">
        <v>1052</v>
      </c>
      <c r="G110" s="1671"/>
      <c r="H110" s="1663" t="s">
        <v>1053</v>
      </c>
      <c r="I110" s="1664"/>
      <c r="J110" s="1664"/>
      <c r="K110" s="1664"/>
      <c r="L110" s="1066"/>
      <c r="M110" s="1317"/>
      <c r="N110" s="1665"/>
      <c r="O110" s="1666"/>
      <c r="P110" s="1068"/>
    </row>
    <row r="111" spans="1:16" ht="15.95" customHeight="1" x14ac:dyDescent="0.25">
      <c r="A111" s="1660">
        <v>99</v>
      </c>
      <c r="B111" s="1661" t="s">
        <v>1089</v>
      </c>
      <c r="C111" s="1667">
        <v>40165</v>
      </c>
      <c r="D111" s="1671">
        <v>52200</v>
      </c>
      <c r="E111" s="1671">
        <v>52200</v>
      </c>
      <c r="F111" s="1502" t="s">
        <v>1020</v>
      </c>
      <c r="G111" s="1671"/>
      <c r="H111" s="1663" t="s">
        <v>1021</v>
      </c>
      <c r="I111" s="1664"/>
      <c r="J111" s="1664"/>
      <c r="K111" s="1664"/>
      <c r="L111" s="1066"/>
      <c r="M111" s="1317"/>
      <c r="N111" s="1665"/>
      <c r="O111" s="1666"/>
      <c r="P111" s="1068"/>
    </row>
    <row r="112" spans="1:16" ht="15.95" customHeight="1" x14ac:dyDescent="0.25">
      <c r="A112" s="1660">
        <v>100</v>
      </c>
      <c r="B112" s="1661" t="s">
        <v>1090</v>
      </c>
      <c r="C112" s="1667">
        <v>40175</v>
      </c>
      <c r="D112" s="1671">
        <v>19314</v>
      </c>
      <c r="E112" s="1671">
        <v>19314</v>
      </c>
      <c r="F112" s="1502" t="s">
        <v>1064</v>
      </c>
      <c r="G112" s="1671"/>
      <c r="H112" s="1663" t="s">
        <v>1091</v>
      </c>
      <c r="I112" s="1664"/>
      <c r="J112" s="1664"/>
      <c r="K112" s="1664"/>
      <c r="L112" s="1066"/>
      <c r="M112" s="1317"/>
      <c r="N112" s="1665"/>
      <c r="O112" s="1666"/>
      <c r="P112" s="1068"/>
    </row>
    <row r="113" spans="1:16" ht="32.1" customHeight="1" x14ac:dyDescent="0.25">
      <c r="A113" s="1660">
        <v>101</v>
      </c>
      <c r="B113" s="1661" t="s">
        <v>1092</v>
      </c>
      <c r="C113" s="1667">
        <v>40176</v>
      </c>
      <c r="D113" s="1671">
        <v>43500</v>
      </c>
      <c r="E113" s="1671">
        <v>43500</v>
      </c>
      <c r="F113" s="1663" t="s">
        <v>1093</v>
      </c>
      <c r="G113" s="1671"/>
      <c r="H113" s="1663" t="s">
        <v>1094</v>
      </c>
      <c r="I113" s="1664"/>
      <c r="J113" s="1664"/>
      <c r="K113" s="1664"/>
      <c r="L113" s="1066"/>
      <c r="M113" s="1317"/>
      <c r="N113" s="1665"/>
      <c r="O113" s="1666"/>
      <c r="P113" s="1068"/>
    </row>
    <row r="114" spans="1:16" ht="32.1" customHeight="1" x14ac:dyDescent="0.25">
      <c r="A114" s="1660">
        <v>102</v>
      </c>
      <c r="B114" s="1661" t="s">
        <v>1095</v>
      </c>
      <c r="C114" s="1667">
        <v>40176</v>
      </c>
      <c r="D114" s="1671">
        <v>33790.519999999997</v>
      </c>
      <c r="E114" s="1671">
        <v>33790.519999999997</v>
      </c>
      <c r="F114" s="1674" t="s">
        <v>1083</v>
      </c>
      <c r="G114" s="1671"/>
      <c r="H114" s="1675" t="s">
        <v>1096</v>
      </c>
      <c r="I114" s="1664"/>
      <c r="J114" s="1664"/>
      <c r="K114" s="1664"/>
      <c r="L114" s="1066"/>
      <c r="M114" s="1317"/>
      <c r="N114" s="1665"/>
      <c r="O114" s="1666"/>
      <c r="P114" s="1068"/>
    </row>
    <row r="115" spans="1:16" ht="32.1" customHeight="1" x14ac:dyDescent="0.25">
      <c r="A115" s="1660">
        <v>103</v>
      </c>
      <c r="B115" s="1661" t="s">
        <v>1097</v>
      </c>
      <c r="C115" s="1667">
        <v>40191</v>
      </c>
      <c r="D115" s="1521">
        <v>34506.28</v>
      </c>
      <c r="E115" s="1521">
        <v>34506.28</v>
      </c>
      <c r="F115" s="1663" t="s">
        <v>1098</v>
      </c>
      <c r="G115" s="1671"/>
      <c r="H115" s="1663" t="s">
        <v>1099</v>
      </c>
      <c r="I115" s="1521"/>
      <c r="J115" s="1664"/>
      <c r="K115" s="1664"/>
      <c r="L115" s="1066"/>
      <c r="M115" s="1317"/>
      <c r="N115" s="1665"/>
      <c r="O115" s="1666"/>
      <c r="P115" s="1068"/>
    </row>
    <row r="116" spans="1:16" ht="15.95" customHeight="1" x14ac:dyDescent="0.25">
      <c r="A116" s="1660">
        <v>104</v>
      </c>
      <c r="B116" s="1661" t="s">
        <v>1078</v>
      </c>
      <c r="C116" s="1667">
        <v>40246</v>
      </c>
      <c r="D116" s="1521">
        <v>36444</v>
      </c>
      <c r="E116" s="1521">
        <v>36444</v>
      </c>
      <c r="F116" s="1663" t="s">
        <v>1100</v>
      </c>
      <c r="G116" s="1671"/>
      <c r="H116" s="1663" t="s">
        <v>1010</v>
      </c>
      <c r="I116" s="1521"/>
      <c r="J116" s="1664"/>
      <c r="K116" s="1664"/>
      <c r="L116" s="1066"/>
      <c r="M116" s="1317"/>
      <c r="N116" s="1665"/>
      <c r="O116" s="1666"/>
      <c r="P116" s="1068"/>
    </row>
    <row r="117" spans="1:16" ht="32.1" customHeight="1" x14ac:dyDescent="0.25">
      <c r="A117" s="1660">
        <v>105</v>
      </c>
      <c r="B117" s="1661" t="s">
        <v>1101</v>
      </c>
      <c r="C117" s="1667">
        <v>40322</v>
      </c>
      <c r="D117" s="1521">
        <v>185600</v>
      </c>
      <c r="E117" s="1521">
        <v>185600</v>
      </c>
      <c r="F117" s="1663" t="s">
        <v>1102</v>
      </c>
      <c r="G117" s="1671"/>
      <c r="H117" s="1663" t="s">
        <v>1103</v>
      </c>
      <c r="I117" s="1521"/>
      <c r="J117" s="1664"/>
      <c r="K117" s="1664"/>
      <c r="L117" s="1066"/>
      <c r="M117" s="1317"/>
      <c r="N117" s="1665"/>
      <c r="O117" s="1666"/>
      <c r="P117" s="1068"/>
    </row>
    <row r="118" spans="1:16" ht="32.1" customHeight="1" x14ac:dyDescent="0.25">
      <c r="A118" s="1660">
        <v>106</v>
      </c>
      <c r="B118" s="1661" t="s">
        <v>1104</v>
      </c>
      <c r="C118" s="1667">
        <v>40322</v>
      </c>
      <c r="D118" s="1521">
        <v>185600</v>
      </c>
      <c r="E118" s="1521">
        <v>185600</v>
      </c>
      <c r="F118" s="1663" t="s">
        <v>1102</v>
      </c>
      <c r="G118" s="1671"/>
      <c r="H118" s="1663" t="s">
        <v>1103</v>
      </c>
      <c r="I118" s="1521"/>
      <c r="J118" s="1664"/>
      <c r="K118" s="1664"/>
      <c r="L118" s="1066"/>
      <c r="M118" s="1317"/>
      <c r="N118" s="1665"/>
      <c r="O118" s="1666"/>
      <c r="P118" s="1068"/>
    </row>
    <row r="119" spans="1:16" ht="15.95" customHeight="1" x14ac:dyDescent="0.25">
      <c r="A119" s="1660">
        <v>107</v>
      </c>
      <c r="B119" s="1661" t="s">
        <v>1105</v>
      </c>
      <c r="C119" s="1667">
        <v>40329</v>
      </c>
      <c r="D119" s="1521">
        <v>48565</v>
      </c>
      <c r="E119" s="1521">
        <v>48565</v>
      </c>
      <c r="F119" s="1663" t="s">
        <v>1106</v>
      </c>
      <c r="G119" s="1671"/>
      <c r="H119" s="1663" t="s">
        <v>1107</v>
      </c>
      <c r="I119" s="1521"/>
      <c r="J119" s="1664"/>
      <c r="K119" s="1664"/>
      <c r="L119" s="1066"/>
      <c r="M119" s="1317"/>
      <c r="N119" s="1665"/>
      <c r="O119" s="1666"/>
      <c r="P119" s="1068"/>
    </row>
    <row r="120" spans="1:16" ht="15.95" customHeight="1" x14ac:dyDescent="0.25">
      <c r="A120" s="1660">
        <v>108</v>
      </c>
      <c r="B120" s="1661" t="s">
        <v>1108</v>
      </c>
      <c r="C120" s="1667">
        <v>40329</v>
      </c>
      <c r="D120" s="1521">
        <v>230584.4</v>
      </c>
      <c r="E120" s="1521">
        <v>230584.4</v>
      </c>
      <c r="F120" s="1663" t="s">
        <v>1106</v>
      </c>
      <c r="G120" s="1671"/>
      <c r="H120" s="1663" t="s">
        <v>1109</v>
      </c>
      <c r="I120" s="1521"/>
      <c r="J120" s="1664"/>
      <c r="K120" s="1664"/>
      <c r="L120" s="1066"/>
      <c r="M120" s="1317"/>
      <c r="N120" s="1665"/>
      <c r="O120" s="1666"/>
      <c r="P120" s="1068"/>
    </row>
    <row r="121" spans="1:16" ht="15.95" customHeight="1" x14ac:dyDescent="0.25">
      <c r="A121" s="1660">
        <v>109</v>
      </c>
      <c r="B121" s="1661" t="s">
        <v>1110</v>
      </c>
      <c r="C121" s="1667">
        <v>40329</v>
      </c>
      <c r="D121" s="1521">
        <v>126840.2</v>
      </c>
      <c r="E121" s="1521">
        <v>126840.2</v>
      </c>
      <c r="F121" s="1663" t="s">
        <v>1106</v>
      </c>
      <c r="G121" s="1671"/>
      <c r="H121" s="1663" t="s">
        <v>1109</v>
      </c>
      <c r="I121" s="1521"/>
      <c r="J121" s="1664"/>
      <c r="K121" s="1664"/>
      <c r="L121" s="1066"/>
      <c r="M121" s="1317"/>
      <c r="N121" s="1665"/>
      <c r="O121" s="1666"/>
      <c r="P121" s="1068"/>
    </row>
    <row r="122" spans="1:16" ht="32.1" customHeight="1" x14ac:dyDescent="0.25">
      <c r="A122" s="1660">
        <v>110</v>
      </c>
      <c r="B122" s="1661" t="s">
        <v>1111</v>
      </c>
      <c r="C122" s="1667">
        <v>40438</v>
      </c>
      <c r="D122" s="1521">
        <v>162603</v>
      </c>
      <c r="E122" s="1521">
        <v>162603</v>
      </c>
      <c r="F122" s="1663" t="s">
        <v>1102</v>
      </c>
      <c r="G122" s="1671"/>
      <c r="H122" s="1663" t="s">
        <v>1103</v>
      </c>
      <c r="I122" s="1521"/>
      <c r="J122" s="1664"/>
      <c r="K122" s="1664"/>
      <c r="L122" s="1066"/>
      <c r="M122" s="1317"/>
      <c r="N122" s="1665"/>
      <c r="O122" s="1666"/>
      <c r="P122" s="1068"/>
    </row>
    <row r="123" spans="1:16" ht="32.1" customHeight="1" x14ac:dyDescent="0.25">
      <c r="A123" s="1660">
        <v>111</v>
      </c>
      <c r="B123" s="1661" t="s">
        <v>1112</v>
      </c>
      <c r="C123" s="1667">
        <v>40451</v>
      </c>
      <c r="D123" s="1521">
        <v>2027680</v>
      </c>
      <c r="E123" s="1521">
        <v>2027680</v>
      </c>
      <c r="F123" s="1502" t="s">
        <v>1113</v>
      </c>
      <c r="G123" s="1671"/>
      <c r="H123" s="1663" t="s">
        <v>1114</v>
      </c>
      <c r="I123" s="1521"/>
      <c r="J123" s="1664"/>
      <c r="K123" s="1664"/>
      <c r="L123" s="1066"/>
      <c r="M123" s="1317"/>
      <c r="N123" s="1665"/>
      <c r="O123" s="1666"/>
      <c r="P123" s="1068"/>
    </row>
    <row r="124" spans="1:16" ht="32.1" customHeight="1" x14ac:dyDescent="0.25">
      <c r="A124" s="1660">
        <v>112</v>
      </c>
      <c r="B124" s="1661" t="s">
        <v>1115</v>
      </c>
      <c r="C124" s="1667">
        <v>40476</v>
      </c>
      <c r="D124" s="1521">
        <v>33524</v>
      </c>
      <c r="E124" s="1521">
        <v>33524</v>
      </c>
      <c r="F124" s="1663" t="s">
        <v>1116</v>
      </c>
      <c r="G124" s="1671"/>
      <c r="H124" s="1663" t="s">
        <v>1103</v>
      </c>
      <c r="I124" s="1521"/>
      <c r="J124" s="1664"/>
      <c r="K124" s="1664"/>
      <c r="L124" s="1066"/>
      <c r="M124" s="1317"/>
      <c r="N124" s="1665"/>
      <c r="O124" s="1666"/>
      <c r="P124" s="1068"/>
    </row>
    <row r="125" spans="1:16" ht="15.95" customHeight="1" x14ac:dyDescent="0.25">
      <c r="A125" s="1660">
        <v>113</v>
      </c>
      <c r="B125" s="1661" t="s">
        <v>1117</v>
      </c>
      <c r="C125" s="1667">
        <v>40479</v>
      </c>
      <c r="D125" s="1524">
        <v>2054120</v>
      </c>
      <c r="E125" s="1524">
        <v>2054120</v>
      </c>
      <c r="F125" s="1663" t="s">
        <v>1118</v>
      </c>
      <c r="G125" s="1671"/>
      <c r="H125" s="1663" t="s">
        <v>1119</v>
      </c>
      <c r="I125" s="1524"/>
      <c r="J125" s="1664"/>
      <c r="K125" s="1664"/>
      <c r="L125" s="1066"/>
      <c r="M125" s="1317"/>
      <c r="N125" s="1665"/>
      <c r="O125" s="1666"/>
      <c r="P125" s="1068"/>
    </row>
    <row r="126" spans="1:16" ht="32.1" customHeight="1" x14ac:dyDescent="0.25">
      <c r="A126" s="1660">
        <v>114</v>
      </c>
      <c r="B126" s="1661" t="s">
        <v>1120</v>
      </c>
      <c r="C126" s="1667">
        <v>40479</v>
      </c>
      <c r="D126" s="1521">
        <v>29406</v>
      </c>
      <c r="E126" s="1521">
        <v>29406</v>
      </c>
      <c r="F126" s="1663" t="s">
        <v>1116</v>
      </c>
      <c r="G126" s="1671"/>
      <c r="H126" s="1663" t="s">
        <v>1103</v>
      </c>
      <c r="I126" s="1521"/>
      <c r="J126" s="1664"/>
      <c r="K126" s="1664"/>
      <c r="L126" s="1066"/>
      <c r="M126" s="1317"/>
      <c r="N126" s="1665"/>
      <c r="O126" s="1666"/>
      <c r="P126" s="1068"/>
    </row>
    <row r="127" spans="1:16" ht="32.1" customHeight="1" x14ac:dyDescent="0.25">
      <c r="A127" s="1660">
        <v>115</v>
      </c>
      <c r="B127" s="1661" t="s">
        <v>1121</v>
      </c>
      <c r="C127" s="1667">
        <v>40479</v>
      </c>
      <c r="D127" s="1521">
        <v>10556</v>
      </c>
      <c r="E127" s="1521">
        <v>10556</v>
      </c>
      <c r="F127" s="1663" t="s">
        <v>1116</v>
      </c>
      <c r="G127" s="1671"/>
      <c r="H127" s="1663" t="s">
        <v>1103</v>
      </c>
      <c r="I127" s="1521"/>
      <c r="J127" s="1664"/>
      <c r="K127" s="1664"/>
      <c r="L127" s="1066"/>
      <c r="M127" s="1317"/>
      <c r="N127" s="1665"/>
      <c r="O127" s="1666"/>
      <c r="P127" s="1068"/>
    </row>
    <row r="128" spans="1:16" ht="15.95" customHeight="1" x14ac:dyDescent="0.25">
      <c r="A128" s="1660">
        <v>116</v>
      </c>
      <c r="B128" s="1661" t="s">
        <v>1078</v>
      </c>
      <c r="C128" s="1667">
        <v>40514</v>
      </c>
      <c r="D128" s="1521">
        <v>89633.2</v>
      </c>
      <c r="E128" s="1521">
        <v>89633.2</v>
      </c>
      <c r="F128" s="1502" t="s">
        <v>1122</v>
      </c>
      <c r="G128" s="1671"/>
      <c r="H128" s="1663" t="s">
        <v>1123</v>
      </c>
      <c r="I128" s="1521"/>
      <c r="J128" s="1664"/>
      <c r="K128" s="1664"/>
      <c r="L128" s="1066"/>
      <c r="M128" s="1317"/>
      <c r="N128" s="1665"/>
      <c r="O128" s="1666"/>
      <c r="P128" s="1068"/>
    </row>
    <row r="129" spans="1:16" ht="32.1" customHeight="1" x14ac:dyDescent="0.25">
      <c r="A129" s="1660">
        <v>117</v>
      </c>
      <c r="B129" s="1661" t="s">
        <v>1124</v>
      </c>
      <c r="C129" s="1667">
        <v>40553</v>
      </c>
      <c r="D129" s="1521">
        <v>27724</v>
      </c>
      <c r="E129" s="1521">
        <v>27724</v>
      </c>
      <c r="F129" s="1663" t="s">
        <v>1116</v>
      </c>
      <c r="G129" s="1671"/>
      <c r="H129" s="1663" t="s">
        <v>1103</v>
      </c>
      <c r="I129" s="1667"/>
      <c r="J129" s="1664"/>
      <c r="K129" s="1664"/>
      <c r="L129" s="1066"/>
      <c r="M129" s="1317"/>
      <c r="N129" s="1665"/>
      <c r="O129" s="1666"/>
      <c r="P129" s="1068"/>
    </row>
    <row r="130" spans="1:16" ht="32.1" customHeight="1" x14ac:dyDescent="0.25">
      <c r="A130" s="1660">
        <v>118</v>
      </c>
      <c r="B130" s="1661" t="s">
        <v>1125</v>
      </c>
      <c r="C130" s="1667">
        <v>40554</v>
      </c>
      <c r="D130" s="1521">
        <v>67280</v>
      </c>
      <c r="E130" s="1521">
        <v>67280</v>
      </c>
      <c r="F130" s="1663" t="s">
        <v>1102</v>
      </c>
      <c r="G130" s="1671"/>
      <c r="H130" s="1663" t="s">
        <v>1103</v>
      </c>
      <c r="I130" s="1521"/>
      <c r="J130" s="1664"/>
      <c r="K130" s="1664"/>
      <c r="L130" s="1066"/>
      <c r="M130" s="1317"/>
      <c r="N130" s="1665"/>
      <c r="O130" s="1666"/>
      <c r="P130" s="1068"/>
    </row>
    <row r="131" spans="1:16" ht="32.1" customHeight="1" x14ac:dyDescent="0.25">
      <c r="A131" s="1660">
        <v>119</v>
      </c>
      <c r="B131" s="1661" t="s">
        <v>1126</v>
      </c>
      <c r="C131" s="1667">
        <v>40557</v>
      </c>
      <c r="D131" s="1521">
        <v>23548</v>
      </c>
      <c r="E131" s="1521">
        <v>23548</v>
      </c>
      <c r="F131" s="1663" t="s">
        <v>1116</v>
      </c>
      <c r="G131" s="1671"/>
      <c r="H131" s="1663" t="s">
        <v>1103</v>
      </c>
      <c r="I131" s="1521"/>
      <c r="J131" s="1664"/>
      <c r="K131" s="1664"/>
      <c r="L131" s="1066"/>
      <c r="M131" s="1317"/>
      <c r="N131" s="1665"/>
      <c r="O131" s="1666"/>
      <c r="P131" s="1068"/>
    </row>
    <row r="132" spans="1:16" ht="32.1" customHeight="1" x14ac:dyDescent="0.25">
      <c r="A132" s="1660">
        <v>120</v>
      </c>
      <c r="B132" s="1661" t="s">
        <v>1127</v>
      </c>
      <c r="C132" s="1667">
        <v>40561</v>
      </c>
      <c r="D132" s="1521">
        <v>15312</v>
      </c>
      <c r="E132" s="1521">
        <v>15312</v>
      </c>
      <c r="F132" s="1663" t="s">
        <v>1116</v>
      </c>
      <c r="G132" s="1671"/>
      <c r="H132" s="1663" t="s">
        <v>1103</v>
      </c>
      <c r="I132" s="1521"/>
      <c r="J132" s="1664"/>
      <c r="K132" s="1664"/>
      <c r="L132" s="1066"/>
      <c r="M132" s="1317"/>
      <c r="N132" s="1665"/>
      <c r="O132" s="1666"/>
      <c r="P132" s="1068"/>
    </row>
    <row r="133" spans="1:16" ht="32.1" customHeight="1" x14ac:dyDescent="0.25">
      <c r="A133" s="1660">
        <v>121</v>
      </c>
      <c r="B133" s="1661" t="s">
        <v>1128</v>
      </c>
      <c r="C133" s="1667">
        <v>40561</v>
      </c>
      <c r="D133" s="1521">
        <v>11368</v>
      </c>
      <c r="E133" s="1521">
        <v>11368</v>
      </c>
      <c r="F133" s="1663" t="s">
        <v>1116</v>
      </c>
      <c r="G133" s="1671"/>
      <c r="H133" s="1663" t="s">
        <v>1103</v>
      </c>
      <c r="I133" s="1521"/>
      <c r="J133" s="1664"/>
      <c r="K133" s="1664"/>
      <c r="L133" s="1066"/>
      <c r="M133" s="1317"/>
      <c r="N133" s="1665"/>
      <c r="O133" s="1666"/>
      <c r="P133" s="1068"/>
    </row>
    <row r="134" spans="1:16" ht="32.1" customHeight="1" x14ac:dyDescent="0.25">
      <c r="A134" s="1660">
        <v>122</v>
      </c>
      <c r="B134" s="1661" t="s">
        <v>1129</v>
      </c>
      <c r="C134" s="1667">
        <v>40561</v>
      </c>
      <c r="D134" s="1521">
        <v>12528</v>
      </c>
      <c r="E134" s="1521">
        <v>12528</v>
      </c>
      <c r="F134" s="1663" t="s">
        <v>1116</v>
      </c>
      <c r="G134" s="1671"/>
      <c r="H134" s="1663" t="s">
        <v>1103</v>
      </c>
      <c r="I134" s="1521"/>
      <c r="J134" s="1664"/>
      <c r="K134" s="1664"/>
      <c r="L134" s="1066"/>
      <c r="M134" s="1317"/>
      <c r="N134" s="1665"/>
      <c r="O134" s="1666"/>
      <c r="P134" s="1068"/>
    </row>
    <row r="135" spans="1:16" ht="32.1" customHeight="1" x14ac:dyDescent="0.25">
      <c r="A135" s="1660">
        <v>123</v>
      </c>
      <c r="B135" s="1661" t="s">
        <v>1130</v>
      </c>
      <c r="C135" s="1667">
        <v>40588</v>
      </c>
      <c r="D135" s="1521">
        <v>109504</v>
      </c>
      <c r="E135" s="1521">
        <v>109504</v>
      </c>
      <c r="F135" s="1663" t="s">
        <v>1116</v>
      </c>
      <c r="G135" s="1671"/>
      <c r="H135" s="1663" t="s">
        <v>1103</v>
      </c>
      <c r="I135" s="1521"/>
      <c r="J135" s="1664"/>
      <c r="K135" s="1664"/>
      <c r="L135" s="1066"/>
      <c r="M135" s="1317"/>
      <c r="N135" s="1665"/>
      <c r="O135" s="1666"/>
      <c r="P135" s="1068"/>
    </row>
    <row r="136" spans="1:16" ht="32.1" customHeight="1" x14ac:dyDescent="0.25">
      <c r="A136" s="1660">
        <v>124</v>
      </c>
      <c r="B136" s="1661" t="s">
        <v>1131</v>
      </c>
      <c r="C136" s="1667">
        <v>40590</v>
      </c>
      <c r="D136" s="1521">
        <v>12296</v>
      </c>
      <c r="E136" s="1521">
        <v>12296</v>
      </c>
      <c r="F136" s="1663" t="s">
        <v>1116</v>
      </c>
      <c r="G136" s="1671"/>
      <c r="H136" s="1663" t="s">
        <v>1103</v>
      </c>
      <c r="I136" s="1521"/>
      <c r="J136" s="1664"/>
      <c r="K136" s="1664"/>
      <c r="L136" s="1066"/>
      <c r="M136" s="1317"/>
      <c r="N136" s="1665"/>
      <c r="O136" s="1666"/>
      <c r="P136" s="1068"/>
    </row>
    <row r="137" spans="1:16" ht="32.1" customHeight="1" x14ac:dyDescent="0.25">
      <c r="A137" s="1660">
        <v>125</v>
      </c>
      <c r="B137" s="1661" t="s">
        <v>1132</v>
      </c>
      <c r="C137" s="1667">
        <v>40595</v>
      </c>
      <c r="D137" s="1524">
        <v>32670.2</v>
      </c>
      <c r="E137" s="1524">
        <v>32670.2</v>
      </c>
      <c r="F137" s="1663" t="s">
        <v>1133</v>
      </c>
      <c r="G137" s="1671"/>
      <c r="H137" s="1663" t="s">
        <v>1134</v>
      </c>
      <c r="I137" s="1521"/>
      <c r="J137" s="1664"/>
      <c r="K137" s="1664"/>
      <c r="L137" s="1066"/>
      <c r="M137" s="1317"/>
      <c r="N137" s="1665"/>
      <c r="O137" s="1666"/>
      <c r="P137" s="1068"/>
    </row>
    <row r="138" spans="1:16" ht="32.1" customHeight="1" x14ac:dyDescent="0.25">
      <c r="A138" s="1660">
        <v>126</v>
      </c>
      <c r="B138" s="1661" t="s">
        <v>1135</v>
      </c>
      <c r="C138" s="1667">
        <v>40595</v>
      </c>
      <c r="D138" s="1524">
        <v>31735.1</v>
      </c>
      <c r="E138" s="1524">
        <v>31735.1</v>
      </c>
      <c r="F138" s="1663" t="s">
        <v>1133</v>
      </c>
      <c r="G138" s="1671"/>
      <c r="H138" s="1663" t="s">
        <v>1134</v>
      </c>
      <c r="I138" s="1524"/>
      <c r="J138" s="1664"/>
      <c r="K138" s="1664"/>
      <c r="L138" s="1066"/>
      <c r="M138" s="1317"/>
      <c r="N138" s="1665"/>
      <c r="O138" s="1666"/>
      <c r="P138" s="1068"/>
    </row>
    <row r="139" spans="1:16" ht="32.1" customHeight="1" x14ac:dyDescent="0.25">
      <c r="A139" s="1660">
        <v>127</v>
      </c>
      <c r="B139" s="1661" t="s">
        <v>1136</v>
      </c>
      <c r="C139" s="1667">
        <v>40595</v>
      </c>
      <c r="D139" s="1524">
        <v>33241.599999999999</v>
      </c>
      <c r="E139" s="1524">
        <v>33241.599999999999</v>
      </c>
      <c r="F139" s="1663" t="s">
        <v>1133</v>
      </c>
      <c r="G139" s="1671"/>
      <c r="H139" s="1663" t="s">
        <v>1134</v>
      </c>
      <c r="I139" s="1524"/>
      <c r="J139" s="1664"/>
      <c r="K139" s="1664"/>
      <c r="L139" s="1066"/>
      <c r="M139" s="1317"/>
      <c r="N139" s="1665"/>
      <c r="O139" s="1666"/>
      <c r="P139" s="1068"/>
    </row>
    <row r="140" spans="1:16" ht="15.95" customHeight="1" x14ac:dyDescent="0.25">
      <c r="A140" s="1660">
        <v>128</v>
      </c>
      <c r="B140" s="1661" t="s">
        <v>1137</v>
      </c>
      <c r="C140" s="1667">
        <v>40611</v>
      </c>
      <c r="D140" s="1524">
        <v>282940.7</v>
      </c>
      <c r="E140" s="1524">
        <v>282940.7</v>
      </c>
      <c r="F140" s="1502" t="s">
        <v>1138</v>
      </c>
      <c r="G140" s="1671"/>
      <c r="H140" s="1663" t="s">
        <v>990</v>
      </c>
      <c r="I140" s="1524"/>
      <c r="J140" s="1664"/>
      <c r="K140" s="1664"/>
      <c r="L140" s="1066"/>
      <c r="M140" s="1317"/>
      <c r="N140" s="1665"/>
      <c r="O140" s="1666"/>
      <c r="P140" s="1068"/>
    </row>
    <row r="141" spans="1:16" ht="32.1" customHeight="1" x14ac:dyDescent="0.25">
      <c r="A141" s="1660">
        <v>129</v>
      </c>
      <c r="B141" s="1661" t="s">
        <v>1139</v>
      </c>
      <c r="C141" s="1667">
        <v>40617</v>
      </c>
      <c r="D141" s="1524">
        <v>37551.9</v>
      </c>
      <c r="E141" s="1524">
        <v>37551.9</v>
      </c>
      <c r="F141" s="1663" t="s">
        <v>1133</v>
      </c>
      <c r="G141" s="1671"/>
      <c r="H141" s="1663" t="s">
        <v>1134</v>
      </c>
      <c r="I141" s="1524"/>
      <c r="J141" s="1664"/>
      <c r="K141" s="1664"/>
      <c r="L141" s="1066"/>
      <c r="M141" s="1317"/>
      <c r="N141" s="1665"/>
      <c r="O141" s="1666"/>
      <c r="P141" s="1068"/>
    </row>
    <row r="142" spans="1:16" ht="32.1" customHeight="1" x14ac:dyDescent="0.25">
      <c r="A142" s="1660">
        <v>130</v>
      </c>
      <c r="B142" s="1661" t="s">
        <v>1095</v>
      </c>
      <c r="C142" s="1667">
        <v>40840</v>
      </c>
      <c r="D142" s="1521">
        <v>18212</v>
      </c>
      <c r="E142" s="1521">
        <v>18212</v>
      </c>
      <c r="F142" s="1502" t="s">
        <v>1140</v>
      </c>
      <c r="G142" s="1671"/>
      <c r="H142" s="1663" t="s">
        <v>1103</v>
      </c>
      <c r="I142" s="1524"/>
      <c r="J142" s="1664"/>
      <c r="K142" s="1664"/>
      <c r="L142" s="1066"/>
      <c r="M142" s="1317"/>
      <c r="N142" s="1665"/>
      <c r="O142" s="1666"/>
      <c r="P142" s="1068"/>
    </row>
    <row r="143" spans="1:16" ht="32.1" customHeight="1" x14ac:dyDescent="0.25">
      <c r="A143" s="1660">
        <v>131</v>
      </c>
      <c r="B143" s="1661" t="s">
        <v>1141</v>
      </c>
      <c r="C143" s="1667">
        <v>40840</v>
      </c>
      <c r="D143" s="1521">
        <v>5974</v>
      </c>
      <c r="E143" s="1521">
        <v>5974</v>
      </c>
      <c r="F143" s="1502" t="s">
        <v>1140</v>
      </c>
      <c r="G143" s="1671"/>
      <c r="H143" s="1663" t="s">
        <v>1103</v>
      </c>
      <c r="I143" s="1521"/>
      <c r="J143" s="1664"/>
      <c r="K143" s="1664"/>
      <c r="L143" s="1066"/>
      <c r="M143" s="1317"/>
      <c r="N143" s="1665"/>
      <c r="O143" s="1666"/>
      <c r="P143" s="1068"/>
    </row>
    <row r="144" spans="1:16" ht="32.1" customHeight="1" x14ac:dyDescent="0.25">
      <c r="A144" s="1660">
        <v>132</v>
      </c>
      <c r="B144" s="1661" t="s">
        <v>1142</v>
      </c>
      <c r="C144" s="1667">
        <v>40848</v>
      </c>
      <c r="D144" s="1521">
        <v>10266</v>
      </c>
      <c r="E144" s="1521">
        <v>10266</v>
      </c>
      <c r="F144" s="1502" t="s">
        <v>1143</v>
      </c>
      <c r="G144" s="1671"/>
      <c r="H144" s="1663" t="s">
        <v>1103</v>
      </c>
      <c r="I144" s="1521"/>
      <c r="J144" s="1664"/>
      <c r="K144" s="1664"/>
      <c r="L144" s="1066"/>
      <c r="M144" s="1317"/>
      <c r="N144" s="1665"/>
      <c r="O144" s="1666"/>
      <c r="P144" s="1068"/>
    </row>
    <row r="145" spans="1:16" ht="32.1" customHeight="1" x14ac:dyDescent="0.25">
      <c r="A145" s="1660">
        <v>133</v>
      </c>
      <c r="B145" s="1661" t="s">
        <v>1144</v>
      </c>
      <c r="C145" s="1667">
        <v>41123</v>
      </c>
      <c r="D145" s="1521">
        <v>9512</v>
      </c>
      <c r="E145" s="1521">
        <v>9512</v>
      </c>
      <c r="F145" s="1663" t="s">
        <v>1145</v>
      </c>
      <c r="G145" s="1671"/>
      <c r="H145" s="1663" t="s">
        <v>1103</v>
      </c>
      <c r="I145" s="1521"/>
      <c r="J145" s="1664"/>
      <c r="K145" s="1664"/>
      <c r="L145" s="1066"/>
      <c r="M145" s="1317"/>
      <c r="N145" s="1665"/>
      <c r="O145" s="1666"/>
      <c r="P145" s="1068"/>
    </row>
    <row r="146" spans="1:16" ht="32.1" customHeight="1" x14ac:dyDescent="0.25">
      <c r="A146" s="1660">
        <v>134</v>
      </c>
      <c r="B146" s="1661" t="s">
        <v>1146</v>
      </c>
      <c r="C146" s="1667">
        <v>41141</v>
      </c>
      <c r="D146" s="1676">
        <v>17864</v>
      </c>
      <c r="E146" s="1676">
        <v>17864</v>
      </c>
      <c r="F146" s="1675" t="s">
        <v>1145</v>
      </c>
      <c r="G146" s="1067"/>
      <c r="H146" s="1663" t="s">
        <v>1103</v>
      </c>
      <c r="I146" s="1664"/>
      <c r="J146" s="1664"/>
      <c r="K146" s="1664"/>
      <c r="L146" s="1066"/>
      <c r="M146" s="1317"/>
      <c r="N146" s="1665"/>
      <c r="O146" s="1666"/>
      <c r="P146" s="1068"/>
    </row>
    <row r="147" spans="1:16" ht="32.1" customHeight="1" x14ac:dyDescent="0.25">
      <c r="A147" s="1660">
        <v>135</v>
      </c>
      <c r="B147" s="1661" t="s">
        <v>1147</v>
      </c>
      <c r="C147" s="1667">
        <v>41144</v>
      </c>
      <c r="D147" s="1676">
        <v>15468</v>
      </c>
      <c r="E147" s="1676">
        <v>15468</v>
      </c>
      <c r="F147" s="1663" t="s">
        <v>1148</v>
      </c>
      <c r="G147" s="1067"/>
      <c r="H147" s="1663" t="s">
        <v>1149</v>
      </c>
      <c r="I147" s="1664"/>
      <c r="J147" s="1664"/>
      <c r="K147" s="1664"/>
      <c r="L147" s="1066"/>
      <c r="M147" s="1677"/>
      <c r="N147" s="1678"/>
      <c r="O147" s="1679"/>
      <c r="P147" s="1068"/>
    </row>
    <row r="148" spans="1:16" ht="32.1" customHeight="1" x14ac:dyDescent="0.25">
      <c r="A148" s="1660">
        <v>136</v>
      </c>
      <c r="B148" s="1661" t="s">
        <v>1150</v>
      </c>
      <c r="C148" s="1667">
        <v>41144</v>
      </c>
      <c r="D148" s="1676">
        <v>48720</v>
      </c>
      <c r="E148" s="1676">
        <v>48720</v>
      </c>
      <c r="F148" s="1663" t="s">
        <v>1148</v>
      </c>
      <c r="G148" s="1067"/>
      <c r="H148" s="1663" t="s">
        <v>1149</v>
      </c>
      <c r="I148" s="1664"/>
      <c r="J148" s="1664"/>
      <c r="K148" s="1664"/>
      <c r="L148" s="1066"/>
      <c r="M148" s="1677"/>
      <c r="N148" s="1678"/>
      <c r="O148" s="1679"/>
      <c r="P148" s="1068"/>
    </row>
    <row r="149" spans="1:16" ht="32.1" customHeight="1" x14ac:dyDescent="0.25">
      <c r="A149" s="1660">
        <v>137</v>
      </c>
      <c r="B149" s="1661" t="s">
        <v>1151</v>
      </c>
      <c r="C149" s="1667">
        <v>41162</v>
      </c>
      <c r="D149" s="1676">
        <v>16240</v>
      </c>
      <c r="E149" s="1676">
        <v>16240</v>
      </c>
      <c r="F149" s="1663" t="s">
        <v>1145</v>
      </c>
      <c r="G149" s="1067"/>
      <c r="H149" s="1663" t="s">
        <v>1103</v>
      </c>
      <c r="I149" s="1664"/>
      <c r="J149" s="1664"/>
      <c r="K149" s="1664"/>
      <c r="L149" s="1066"/>
      <c r="M149" s="1677"/>
      <c r="N149" s="1678"/>
      <c r="O149" s="1679"/>
      <c r="P149" s="1068"/>
    </row>
    <row r="150" spans="1:16" ht="32.1" customHeight="1" x14ac:dyDescent="0.25">
      <c r="A150" s="1660">
        <v>138</v>
      </c>
      <c r="B150" s="1661" t="s">
        <v>1152</v>
      </c>
      <c r="C150" s="1667">
        <v>41164</v>
      </c>
      <c r="D150" s="1676">
        <v>15254</v>
      </c>
      <c r="E150" s="1676">
        <v>15254</v>
      </c>
      <c r="F150" s="1663" t="s">
        <v>1145</v>
      </c>
      <c r="G150" s="1067"/>
      <c r="H150" s="1663" t="s">
        <v>1103</v>
      </c>
      <c r="I150" s="1664"/>
      <c r="J150" s="1664"/>
      <c r="K150" s="1664"/>
      <c r="L150" s="1066"/>
      <c r="M150" s="1677"/>
      <c r="N150" s="1678"/>
      <c r="O150" s="1679"/>
      <c r="P150" s="1068"/>
    </row>
    <row r="151" spans="1:16" ht="32.1" customHeight="1" x14ac:dyDescent="0.25">
      <c r="A151" s="1660">
        <v>139</v>
      </c>
      <c r="B151" s="1661" t="s">
        <v>1153</v>
      </c>
      <c r="C151" s="1667">
        <v>41165</v>
      </c>
      <c r="D151" s="1676">
        <v>8410</v>
      </c>
      <c r="E151" s="1676">
        <v>8410</v>
      </c>
      <c r="F151" s="1663" t="s">
        <v>1145</v>
      </c>
      <c r="G151" s="1067"/>
      <c r="H151" s="1663" t="s">
        <v>1103</v>
      </c>
      <c r="I151" s="1664"/>
      <c r="J151" s="1664"/>
      <c r="K151" s="1664"/>
      <c r="L151" s="1066"/>
      <c r="M151" s="1677"/>
      <c r="N151" s="1678"/>
      <c r="O151" s="1679"/>
      <c r="P151" s="1068"/>
    </row>
    <row r="152" spans="1:16" ht="32.1" customHeight="1" x14ac:dyDescent="0.25">
      <c r="A152" s="1660">
        <v>140</v>
      </c>
      <c r="B152" s="1661" t="s">
        <v>1154</v>
      </c>
      <c r="C152" s="1667">
        <v>41166</v>
      </c>
      <c r="D152" s="1676">
        <v>15138</v>
      </c>
      <c r="E152" s="1676">
        <v>15138</v>
      </c>
      <c r="F152" s="1663" t="s">
        <v>1145</v>
      </c>
      <c r="G152" s="1067"/>
      <c r="H152" s="1663" t="s">
        <v>1103</v>
      </c>
      <c r="I152" s="1664"/>
      <c r="J152" s="1664"/>
      <c r="K152" s="1664"/>
      <c r="L152" s="1066"/>
      <c r="M152" s="1677"/>
      <c r="N152" s="1678"/>
      <c r="O152" s="1679"/>
      <c r="P152" s="1068"/>
    </row>
    <row r="153" spans="1:16" ht="32.1" customHeight="1" x14ac:dyDescent="0.25">
      <c r="A153" s="1660">
        <v>141</v>
      </c>
      <c r="B153" s="1661" t="s">
        <v>1155</v>
      </c>
      <c r="C153" s="1667">
        <v>41178</v>
      </c>
      <c r="D153" s="1676">
        <v>42108</v>
      </c>
      <c r="E153" s="1676">
        <v>42108</v>
      </c>
      <c r="F153" s="1663" t="s">
        <v>1145</v>
      </c>
      <c r="G153" s="1067"/>
      <c r="H153" s="1663" t="s">
        <v>1103</v>
      </c>
      <c r="I153" s="1664"/>
      <c r="J153" s="1664"/>
      <c r="K153" s="1664"/>
      <c r="L153" s="1066"/>
      <c r="M153" s="1677"/>
      <c r="N153" s="1678"/>
      <c r="O153" s="1679"/>
      <c r="P153" s="1068"/>
    </row>
    <row r="154" spans="1:16" ht="32.1" customHeight="1" x14ac:dyDescent="0.25">
      <c r="A154" s="1660">
        <v>142</v>
      </c>
      <c r="B154" s="1661" t="s">
        <v>1156</v>
      </c>
      <c r="C154" s="1667">
        <v>41178</v>
      </c>
      <c r="D154" s="1676">
        <v>39730</v>
      </c>
      <c r="E154" s="1676">
        <v>39730</v>
      </c>
      <c r="F154" s="1663" t="s">
        <v>1145</v>
      </c>
      <c r="G154" s="1067"/>
      <c r="H154" s="1663" t="s">
        <v>1103</v>
      </c>
      <c r="I154" s="1664"/>
      <c r="J154" s="1664"/>
      <c r="K154" s="1664"/>
      <c r="L154" s="1066"/>
      <c r="M154" s="1677"/>
      <c r="N154" s="1678"/>
      <c r="O154" s="1679"/>
      <c r="P154" s="1068"/>
    </row>
    <row r="155" spans="1:16" ht="32.1" customHeight="1" x14ac:dyDescent="0.25">
      <c r="A155" s="1660">
        <v>143</v>
      </c>
      <c r="B155" s="1661" t="s">
        <v>1157</v>
      </c>
      <c r="C155" s="1667">
        <v>41180</v>
      </c>
      <c r="D155" s="1676">
        <v>36818.400000000001</v>
      </c>
      <c r="E155" s="1676">
        <v>36818.400000000001</v>
      </c>
      <c r="F155" s="1663" t="s">
        <v>1145</v>
      </c>
      <c r="G155" s="1067"/>
      <c r="H155" s="1663" t="s">
        <v>1103</v>
      </c>
      <c r="I155" s="1664"/>
      <c r="J155" s="1664"/>
      <c r="K155" s="1664"/>
      <c r="L155" s="1066"/>
      <c r="M155" s="1677"/>
      <c r="N155" s="1678"/>
      <c r="O155" s="1679"/>
      <c r="P155" s="1068"/>
    </row>
    <row r="156" spans="1:16" ht="32.1" customHeight="1" x14ac:dyDescent="0.25">
      <c r="A156" s="1660">
        <v>144</v>
      </c>
      <c r="B156" s="1661" t="s">
        <v>1158</v>
      </c>
      <c r="C156" s="1667">
        <v>41184</v>
      </c>
      <c r="D156" s="1676">
        <v>13920</v>
      </c>
      <c r="E156" s="1676">
        <v>13920</v>
      </c>
      <c r="F156" s="1663" t="s">
        <v>1145</v>
      </c>
      <c r="G156" s="1067"/>
      <c r="H156" s="1663" t="s">
        <v>1103</v>
      </c>
      <c r="I156" s="1664"/>
      <c r="J156" s="1664"/>
      <c r="K156" s="1664"/>
      <c r="L156" s="1066"/>
      <c r="M156" s="1677"/>
      <c r="N156" s="1678"/>
      <c r="O156" s="1679"/>
      <c r="P156" s="1068"/>
    </row>
    <row r="157" spans="1:16" ht="32.1" customHeight="1" x14ac:dyDescent="0.25">
      <c r="A157" s="1660">
        <v>145</v>
      </c>
      <c r="B157" s="1661" t="s">
        <v>1159</v>
      </c>
      <c r="C157" s="1667">
        <v>41184</v>
      </c>
      <c r="D157" s="1676">
        <v>10567.6</v>
      </c>
      <c r="E157" s="1676">
        <v>10567.6</v>
      </c>
      <c r="F157" s="1663" t="s">
        <v>1145</v>
      </c>
      <c r="G157" s="1067"/>
      <c r="H157" s="1663" t="s">
        <v>1103</v>
      </c>
      <c r="I157" s="1664"/>
      <c r="J157" s="1664"/>
      <c r="K157" s="1664"/>
      <c r="L157" s="1066"/>
      <c r="M157" s="1677"/>
      <c r="N157" s="1678"/>
      <c r="O157" s="1679"/>
      <c r="P157" s="1068"/>
    </row>
    <row r="158" spans="1:16" ht="15.95" customHeight="1" x14ac:dyDescent="0.25">
      <c r="A158" s="1660">
        <v>146</v>
      </c>
      <c r="B158" s="1661" t="s">
        <v>1160</v>
      </c>
      <c r="C158" s="1667">
        <v>41198</v>
      </c>
      <c r="D158" s="1676">
        <v>74588</v>
      </c>
      <c r="E158" s="1676">
        <v>74588</v>
      </c>
      <c r="F158" s="1502" t="s">
        <v>1161</v>
      </c>
      <c r="G158" s="1067"/>
      <c r="H158" s="1663" t="s">
        <v>1162</v>
      </c>
      <c r="I158" s="1664"/>
      <c r="J158" s="1664"/>
      <c r="K158" s="1664"/>
      <c r="L158" s="1066"/>
      <c r="M158" s="1677"/>
      <c r="N158" s="1678"/>
      <c r="O158" s="1679"/>
      <c r="P158" s="1068"/>
    </row>
    <row r="159" spans="1:16" ht="15.95" customHeight="1" x14ac:dyDescent="0.25">
      <c r="A159" s="1660">
        <v>147</v>
      </c>
      <c r="B159" s="1661" t="s">
        <v>1163</v>
      </c>
      <c r="C159" s="1667">
        <v>41198</v>
      </c>
      <c r="D159" s="1676">
        <v>70760</v>
      </c>
      <c r="E159" s="1676">
        <v>70760</v>
      </c>
      <c r="F159" s="1502" t="s">
        <v>1161</v>
      </c>
      <c r="G159" s="1067"/>
      <c r="H159" s="1663" t="s">
        <v>1162</v>
      </c>
      <c r="I159" s="1664"/>
      <c r="J159" s="1664"/>
      <c r="K159" s="1664"/>
      <c r="L159" s="1066"/>
      <c r="M159" s="1677"/>
      <c r="N159" s="1678"/>
      <c r="O159" s="1679"/>
      <c r="P159" s="1068"/>
    </row>
    <row r="160" spans="1:16" ht="32.1" customHeight="1" x14ac:dyDescent="0.25">
      <c r="A160" s="1660">
        <v>148</v>
      </c>
      <c r="B160" s="1661" t="s">
        <v>1164</v>
      </c>
      <c r="C160" s="1667">
        <v>41225</v>
      </c>
      <c r="D160" s="1676">
        <v>18908</v>
      </c>
      <c r="E160" s="1676">
        <v>18908</v>
      </c>
      <c r="F160" s="1663" t="s">
        <v>1145</v>
      </c>
      <c r="G160" s="1067"/>
      <c r="H160" s="1663" t="s">
        <v>1165</v>
      </c>
      <c r="I160" s="1664"/>
      <c r="J160" s="1664"/>
      <c r="K160" s="1664"/>
      <c r="L160" s="1066"/>
      <c r="M160" s="1677"/>
      <c r="N160" s="1678"/>
      <c r="O160" s="1679"/>
      <c r="P160" s="1068"/>
    </row>
    <row r="161" spans="1:16" ht="32.1" customHeight="1" x14ac:dyDescent="0.25">
      <c r="A161" s="1660">
        <v>149</v>
      </c>
      <c r="B161" s="1661" t="s">
        <v>1166</v>
      </c>
      <c r="C161" s="1667">
        <v>41303</v>
      </c>
      <c r="D161" s="1676">
        <v>29028</v>
      </c>
      <c r="E161" s="1676">
        <v>29028</v>
      </c>
      <c r="F161" s="1663" t="s">
        <v>1145</v>
      </c>
      <c r="G161" s="1067"/>
      <c r="H161" s="1663" t="s">
        <v>1103</v>
      </c>
      <c r="I161" s="1664"/>
      <c r="J161" s="1664"/>
      <c r="K161" s="1664"/>
      <c r="L161" s="1066"/>
      <c r="M161" s="1677"/>
      <c r="N161" s="1678"/>
      <c r="O161" s="1679"/>
      <c r="P161" s="1068"/>
    </row>
    <row r="162" spans="1:16" ht="32.1" customHeight="1" x14ac:dyDescent="0.25">
      <c r="A162" s="1660">
        <v>150</v>
      </c>
      <c r="B162" s="1661" t="s">
        <v>1167</v>
      </c>
      <c r="C162" s="1667">
        <v>41303</v>
      </c>
      <c r="D162" s="1676">
        <v>56120.800000000003</v>
      </c>
      <c r="E162" s="1676">
        <v>56120.800000000003</v>
      </c>
      <c r="F162" s="1663" t="s">
        <v>1145</v>
      </c>
      <c r="G162" s="1067"/>
      <c r="H162" s="1663" t="s">
        <v>1103</v>
      </c>
      <c r="I162" s="1664"/>
      <c r="J162" s="1664"/>
      <c r="K162" s="1664"/>
      <c r="L162" s="1066"/>
      <c r="M162" s="1677"/>
      <c r="N162" s="1678"/>
      <c r="O162" s="1679"/>
      <c r="P162" s="1068"/>
    </row>
    <row r="163" spans="1:16" ht="32.1" customHeight="1" x14ac:dyDescent="0.25">
      <c r="A163" s="1660">
        <v>151</v>
      </c>
      <c r="B163" s="1661" t="s">
        <v>1168</v>
      </c>
      <c r="C163" s="1667">
        <v>41303</v>
      </c>
      <c r="D163" s="1676">
        <v>29323</v>
      </c>
      <c r="E163" s="1676">
        <v>29323</v>
      </c>
      <c r="F163" s="1663" t="s">
        <v>1145</v>
      </c>
      <c r="G163" s="1067"/>
      <c r="H163" s="1663" t="s">
        <v>1103</v>
      </c>
      <c r="I163" s="1664"/>
      <c r="J163" s="1664"/>
      <c r="K163" s="1664"/>
      <c r="L163" s="1066"/>
      <c r="M163" s="1677"/>
      <c r="N163" s="1678"/>
      <c r="O163" s="1679"/>
      <c r="P163" s="1068"/>
    </row>
    <row r="164" spans="1:16" ht="32.1" customHeight="1" x14ac:dyDescent="0.25">
      <c r="A164" s="1660">
        <v>152</v>
      </c>
      <c r="B164" s="1661" t="s">
        <v>1169</v>
      </c>
      <c r="C164" s="1667">
        <v>41303</v>
      </c>
      <c r="D164" s="1676">
        <v>15517</v>
      </c>
      <c r="E164" s="1676">
        <v>15517</v>
      </c>
      <c r="F164" s="1663" t="s">
        <v>1145</v>
      </c>
      <c r="G164" s="1067"/>
      <c r="H164" s="1663" t="s">
        <v>1103</v>
      </c>
      <c r="I164" s="1664"/>
      <c r="J164" s="1664"/>
      <c r="K164" s="1664"/>
      <c r="L164" s="1066"/>
      <c r="M164" s="1677"/>
      <c r="N164" s="1678"/>
      <c r="O164" s="1679"/>
      <c r="P164" s="1068"/>
    </row>
    <row r="165" spans="1:16" ht="32.1" customHeight="1" x14ac:dyDescent="0.25">
      <c r="A165" s="1660">
        <v>153</v>
      </c>
      <c r="B165" s="1661" t="s">
        <v>1170</v>
      </c>
      <c r="C165" s="1667">
        <v>41304</v>
      </c>
      <c r="D165" s="1676">
        <v>36698</v>
      </c>
      <c r="E165" s="1676">
        <v>36698</v>
      </c>
      <c r="F165" s="1663" t="s">
        <v>1145</v>
      </c>
      <c r="G165" s="1067"/>
      <c r="H165" s="1663" t="s">
        <v>1171</v>
      </c>
      <c r="I165" s="1664"/>
      <c r="J165" s="1664"/>
      <c r="K165" s="1664"/>
      <c r="L165" s="1066"/>
      <c r="M165" s="1677"/>
      <c r="N165" s="1678"/>
      <c r="O165" s="1679"/>
      <c r="P165" s="1068"/>
    </row>
    <row r="166" spans="1:16" ht="32.1" customHeight="1" x14ac:dyDescent="0.25">
      <c r="A166" s="1660">
        <v>154</v>
      </c>
      <c r="B166" s="1661" t="s">
        <v>1172</v>
      </c>
      <c r="C166" s="1667">
        <v>41311</v>
      </c>
      <c r="D166" s="1676">
        <v>52923</v>
      </c>
      <c r="E166" s="1676">
        <v>52923</v>
      </c>
      <c r="F166" s="1663" t="s">
        <v>1145</v>
      </c>
      <c r="G166" s="1067"/>
      <c r="H166" s="1663" t="s">
        <v>1103</v>
      </c>
      <c r="I166" s="1664"/>
      <c r="J166" s="1664"/>
      <c r="K166" s="1664"/>
      <c r="L166" s="1066"/>
      <c r="M166" s="1677"/>
      <c r="N166" s="1678"/>
      <c r="O166" s="1679"/>
      <c r="P166" s="1068"/>
    </row>
    <row r="167" spans="1:16" ht="32.1" customHeight="1" x14ac:dyDescent="0.25">
      <c r="A167" s="1660">
        <v>155</v>
      </c>
      <c r="B167" s="1661" t="s">
        <v>1173</v>
      </c>
      <c r="C167" s="1667">
        <v>41316</v>
      </c>
      <c r="D167" s="1676">
        <v>42421</v>
      </c>
      <c r="E167" s="1676">
        <v>42421</v>
      </c>
      <c r="F167" s="1663" t="s">
        <v>1145</v>
      </c>
      <c r="G167" s="1067"/>
      <c r="H167" s="1663" t="s">
        <v>1103</v>
      </c>
      <c r="I167" s="1664"/>
      <c r="J167" s="1664"/>
      <c r="K167" s="1664"/>
      <c r="L167" s="1066"/>
      <c r="M167" s="1677"/>
      <c r="N167" s="1678"/>
      <c r="O167" s="1679"/>
      <c r="P167" s="1068"/>
    </row>
    <row r="168" spans="1:16" ht="32.1" customHeight="1" x14ac:dyDescent="0.25">
      <c r="A168" s="1660">
        <v>156</v>
      </c>
      <c r="B168" s="1661" t="s">
        <v>1174</v>
      </c>
      <c r="C168" s="1667">
        <v>41316</v>
      </c>
      <c r="D168" s="1676">
        <v>36698</v>
      </c>
      <c r="E168" s="1676">
        <v>36698</v>
      </c>
      <c r="F168" s="1663" t="s">
        <v>1145</v>
      </c>
      <c r="G168" s="1067"/>
      <c r="H168" s="1663" t="s">
        <v>1162</v>
      </c>
      <c r="I168" s="1664"/>
      <c r="J168" s="1664"/>
      <c r="K168" s="1664"/>
      <c r="L168" s="1066"/>
      <c r="M168" s="1677"/>
      <c r="N168" s="1678"/>
      <c r="O168" s="1679"/>
      <c r="P168" s="1068"/>
    </row>
    <row r="169" spans="1:16" ht="32.1" customHeight="1" x14ac:dyDescent="0.25">
      <c r="A169" s="1660">
        <v>157</v>
      </c>
      <c r="B169" s="1661" t="s">
        <v>1175</v>
      </c>
      <c r="C169" s="1667">
        <v>41318</v>
      </c>
      <c r="D169" s="1676">
        <v>25075</v>
      </c>
      <c r="E169" s="1676">
        <v>25075</v>
      </c>
      <c r="F169" s="1663" t="s">
        <v>1145</v>
      </c>
      <c r="G169" s="1067"/>
      <c r="H169" s="1663" t="s">
        <v>1103</v>
      </c>
      <c r="I169" s="1664"/>
      <c r="J169" s="1664"/>
      <c r="K169" s="1664"/>
      <c r="L169" s="1066"/>
      <c r="M169" s="1677"/>
      <c r="N169" s="1678"/>
      <c r="O169" s="1679"/>
      <c r="P169" s="1068"/>
    </row>
    <row r="170" spans="1:16" ht="32.1" customHeight="1" x14ac:dyDescent="0.25">
      <c r="A170" s="1660">
        <v>158</v>
      </c>
      <c r="B170" s="1661" t="s">
        <v>1176</v>
      </c>
      <c r="C170" s="1667">
        <v>41327</v>
      </c>
      <c r="D170" s="1676">
        <v>35400</v>
      </c>
      <c r="E170" s="1676">
        <v>35400</v>
      </c>
      <c r="F170" s="1663" t="s">
        <v>1145</v>
      </c>
      <c r="G170" s="1067"/>
      <c r="H170" s="1663" t="s">
        <v>1103</v>
      </c>
      <c r="I170" s="1664"/>
      <c r="J170" s="1664"/>
      <c r="K170" s="1664"/>
      <c r="L170" s="1066"/>
      <c r="M170" s="1677"/>
      <c r="N170" s="1678"/>
      <c r="O170" s="1679"/>
      <c r="P170" s="1068"/>
    </row>
    <row r="171" spans="1:16" ht="32.1" customHeight="1" x14ac:dyDescent="0.25">
      <c r="A171" s="1660">
        <v>159</v>
      </c>
      <c r="B171" s="1661" t="s">
        <v>1177</v>
      </c>
      <c r="C171" s="1667">
        <v>41339</v>
      </c>
      <c r="D171" s="1676">
        <v>10384</v>
      </c>
      <c r="E171" s="1676">
        <v>10384</v>
      </c>
      <c r="F171" s="1663" t="s">
        <v>1145</v>
      </c>
      <c r="G171" s="1067"/>
      <c r="H171" s="1663" t="s">
        <v>1103</v>
      </c>
      <c r="I171" s="1664"/>
      <c r="J171" s="1664"/>
      <c r="K171" s="1664"/>
      <c r="L171" s="1066"/>
      <c r="M171" s="1677"/>
      <c r="N171" s="1678"/>
      <c r="O171" s="1679"/>
      <c r="P171" s="1068"/>
    </row>
    <row r="172" spans="1:16" ht="15.95" customHeight="1" x14ac:dyDescent="0.25">
      <c r="A172" s="1660">
        <v>160</v>
      </c>
      <c r="B172" s="1661" t="s">
        <v>1178</v>
      </c>
      <c r="C172" s="1667">
        <v>41340</v>
      </c>
      <c r="D172" s="1676">
        <v>7400</v>
      </c>
      <c r="E172" s="1676">
        <v>7400</v>
      </c>
      <c r="F172" s="1502" t="s">
        <v>1179</v>
      </c>
      <c r="G172" s="1067"/>
      <c r="H172" s="1663" t="s">
        <v>1180</v>
      </c>
      <c r="I172" s="1664"/>
      <c r="J172" s="1664"/>
      <c r="K172" s="1664"/>
      <c r="L172" s="1066"/>
      <c r="M172" s="1677"/>
      <c r="N172" s="1678"/>
      <c r="O172" s="1679"/>
      <c r="P172" s="1068"/>
    </row>
    <row r="173" spans="1:16" ht="32.1" customHeight="1" x14ac:dyDescent="0.25">
      <c r="A173" s="1660">
        <v>161</v>
      </c>
      <c r="B173" s="1661" t="s">
        <v>1181</v>
      </c>
      <c r="C173" s="1667">
        <v>41346</v>
      </c>
      <c r="D173" s="1676">
        <v>12600</v>
      </c>
      <c r="E173" s="1676">
        <v>12600</v>
      </c>
      <c r="F173" s="1663" t="s">
        <v>1182</v>
      </c>
      <c r="G173" s="1067"/>
      <c r="H173" s="1663" t="s">
        <v>1183</v>
      </c>
      <c r="I173" s="1664"/>
      <c r="J173" s="1664"/>
      <c r="K173" s="1664"/>
      <c r="L173" s="1066"/>
      <c r="M173" s="1677"/>
      <c r="N173" s="1678"/>
      <c r="O173" s="1679"/>
      <c r="P173" s="1068"/>
    </row>
    <row r="174" spans="1:16" ht="32.1" customHeight="1" x14ac:dyDescent="0.25">
      <c r="A174" s="1660">
        <v>162</v>
      </c>
      <c r="B174" s="1661" t="s">
        <v>1184</v>
      </c>
      <c r="C174" s="1667">
        <v>41352</v>
      </c>
      <c r="D174" s="1676">
        <v>27494</v>
      </c>
      <c r="E174" s="1676">
        <v>27494</v>
      </c>
      <c r="F174" s="1663" t="s">
        <v>1145</v>
      </c>
      <c r="G174" s="1067"/>
      <c r="H174" s="1663" t="s">
        <v>1171</v>
      </c>
      <c r="I174" s="1664"/>
      <c r="J174" s="1664"/>
      <c r="K174" s="1664"/>
      <c r="L174" s="1066"/>
      <c r="M174" s="1677"/>
      <c r="N174" s="1678"/>
      <c r="O174" s="1679"/>
      <c r="P174" s="1068"/>
    </row>
    <row r="175" spans="1:16" ht="32.1" customHeight="1" x14ac:dyDescent="0.25">
      <c r="A175" s="1660">
        <v>163</v>
      </c>
      <c r="B175" s="1661" t="s">
        <v>1185</v>
      </c>
      <c r="C175" s="1667">
        <v>41386</v>
      </c>
      <c r="D175" s="1676">
        <v>41300</v>
      </c>
      <c r="E175" s="1676">
        <v>41300</v>
      </c>
      <c r="F175" s="1663" t="s">
        <v>1145</v>
      </c>
      <c r="G175" s="1067"/>
      <c r="H175" s="1663" t="s">
        <v>1162</v>
      </c>
      <c r="I175" s="1664"/>
      <c r="J175" s="1664"/>
      <c r="K175" s="1664"/>
      <c r="L175" s="1066"/>
      <c r="M175" s="1677"/>
      <c r="N175" s="1678"/>
      <c r="O175" s="1679"/>
      <c r="P175" s="1068"/>
    </row>
    <row r="176" spans="1:16" ht="32.1" customHeight="1" x14ac:dyDescent="0.25">
      <c r="A176" s="1660">
        <v>164</v>
      </c>
      <c r="B176" s="1661" t="s">
        <v>1186</v>
      </c>
      <c r="C176" s="1667">
        <v>41389</v>
      </c>
      <c r="D176" s="1676">
        <v>15163</v>
      </c>
      <c r="E176" s="1676">
        <v>15163</v>
      </c>
      <c r="F176" s="1663" t="s">
        <v>1145</v>
      </c>
      <c r="G176" s="1067"/>
      <c r="H176" s="1663" t="s">
        <v>1103</v>
      </c>
      <c r="I176" s="1664"/>
      <c r="J176" s="1664"/>
      <c r="K176" s="1664"/>
      <c r="L176" s="1066"/>
      <c r="M176" s="1677"/>
      <c r="N176" s="1678"/>
      <c r="O176" s="1679"/>
      <c r="P176" s="1068"/>
    </row>
    <row r="177" spans="1:16" ht="32.1" customHeight="1" x14ac:dyDescent="0.25">
      <c r="A177" s="1660">
        <v>165</v>
      </c>
      <c r="B177" s="1661" t="s">
        <v>1187</v>
      </c>
      <c r="C177" s="1667">
        <v>41394</v>
      </c>
      <c r="D177" s="1676">
        <v>63336</v>
      </c>
      <c r="E177" s="1676">
        <v>63336</v>
      </c>
      <c r="F177" s="1663" t="s">
        <v>1182</v>
      </c>
      <c r="G177" s="1067"/>
      <c r="H177" s="1663" t="s">
        <v>1183</v>
      </c>
      <c r="I177" s="1664"/>
      <c r="J177" s="1664"/>
      <c r="K177" s="1664"/>
      <c r="L177" s="1066"/>
      <c r="M177" s="1677"/>
      <c r="N177" s="1678"/>
      <c r="O177" s="1679"/>
      <c r="P177" s="1068"/>
    </row>
    <row r="178" spans="1:16" ht="32.1" customHeight="1" x14ac:dyDescent="0.25">
      <c r="A178" s="1660">
        <v>166</v>
      </c>
      <c r="B178" s="1661" t="s">
        <v>1188</v>
      </c>
      <c r="C178" s="1667">
        <v>41410</v>
      </c>
      <c r="D178" s="1676">
        <v>40592</v>
      </c>
      <c r="E178" s="1676">
        <v>40592</v>
      </c>
      <c r="F178" s="1663" t="s">
        <v>1189</v>
      </c>
      <c r="G178" s="1067"/>
      <c r="H178" s="1663" t="s">
        <v>1190</v>
      </c>
      <c r="I178" s="1664"/>
      <c r="J178" s="1664"/>
      <c r="K178" s="1664"/>
      <c r="L178" s="1066"/>
      <c r="M178" s="1677"/>
      <c r="N178" s="1678"/>
      <c r="O178" s="1679"/>
      <c r="P178" s="1068"/>
    </row>
    <row r="179" spans="1:16" ht="32.1" customHeight="1" x14ac:dyDescent="0.25">
      <c r="A179" s="1660">
        <v>167</v>
      </c>
      <c r="B179" s="1661" t="s">
        <v>1191</v>
      </c>
      <c r="C179" s="1667">
        <v>41429</v>
      </c>
      <c r="D179" s="1676">
        <v>11387</v>
      </c>
      <c r="E179" s="1676">
        <v>11387</v>
      </c>
      <c r="F179" s="1663" t="s">
        <v>1189</v>
      </c>
      <c r="G179" s="1067"/>
      <c r="H179" s="1663" t="s">
        <v>1190</v>
      </c>
      <c r="I179" s="1664"/>
      <c r="J179" s="1664"/>
      <c r="K179" s="1664"/>
      <c r="L179" s="1066"/>
      <c r="M179" s="1677"/>
      <c r="N179" s="1678"/>
      <c r="O179" s="1679"/>
      <c r="P179" s="1068"/>
    </row>
    <row r="180" spans="1:16" ht="32.1" customHeight="1" x14ac:dyDescent="0.25">
      <c r="A180" s="1660">
        <v>168</v>
      </c>
      <c r="B180" s="1661" t="s">
        <v>1192</v>
      </c>
      <c r="C180" s="1667">
        <v>41449</v>
      </c>
      <c r="D180" s="1676">
        <v>10572.8</v>
      </c>
      <c r="E180" s="1676">
        <v>10572.8</v>
      </c>
      <c r="F180" s="1663" t="s">
        <v>1189</v>
      </c>
      <c r="G180" s="1067"/>
      <c r="H180" s="1663" t="s">
        <v>1190</v>
      </c>
      <c r="I180" s="1664"/>
      <c r="J180" s="1664"/>
      <c r="K180" s="1664"/>
      <c r="L180" s="1066"/>
      <c r="M180" s="1677"/>
      <c r="N180" s="1678"/>
      <c r="O180" s="1679"/>
      <c r="P180" s="1068"/>
    </row>
    <row r="181" spans="1:16" ht="15.95" customHeight="1" x14ac:dyDescent="0.25">
      <c r="A181" s="1660">
        <v>169</v>
      </c>
      <c r="B181" s="1661" t="s">
        <v>1193</v>
      </c>
      <c r="C181" s="1667">
        <v>41477</v>
      </c>
      <c r="D181" s="1676">
        <v>299400</v>
      </c>
      <c r="E181" s="1676">
        <v>299400</v>
      </c>
      <c r="F181" s="1663" t="s">
        <v>1194</v>
      </c>
      <c r="G181" s="1067"/>
      <c r="H181" s="1663" t="s">
        <v>1195</v>
      </c>
      <c r="I181" s="1664"/>
      <c r="J181" s="1664"/>
      <c r="K181" s="1664"/>
      <c r="L181" s="1066"/>
      <c r="M181" s="1677"/>
      <c r="N181" s="1678"/>
      <c r="O181" s="1679"/>
      <c r="P181" s="1068"/>
    </row>
    <row r="182" spans="1:16" ht="15.95" customHeight="1" x14ac:dyDescent="0.25">
      <c r="A182" s="1660">
        <v>170</v>
      </c>
      <c r="B182" s="1661" t="s">
        <v>1196</v>
      </c>
      <c r="C182" s="1667">
        <v>41488</v>
      </c>
      <c r="D182" s="1676">
        <v>74788.399999999994</v>
      </c>
      <c r="E182" s="1676">
        <v>74788.399999999994</v>
      </c>
      <c r="F182" s="1502" t="s">
        <v>1197</v>
      </c>
      <c r="G182" s="1067"/>
      <c r="H182" s="1663" t="s">
        <v>1195</v>
      </c>
      <c r="I182" s="1664"/>
      <c r="J182" s="1664"/>
      <c r="K182" s="1664"/>
      <c r="L182" s="1066"/>
      <c r="M182" s="1677"/>
      <c r="N182" s="1678"/>
      <c r="O182" s="1679"/>
      <c r="P182" s="1068"/>
    </row>
    <row r="183" spans="1:16" ht="15.95" customHeight="1" x14ac:dyDescent="0.25">
      <c r="A183" s="1660">
        <v>171</v>
      </c>
      <c r="B183" s="1661" t="s">
        <v>1198</v>
      </c>
      <c r="C183" s="1667">
        <v>41491</v>
      </c>
      <c r="D183" s="1676">
        <v>71744</v>
      </c>
      <c r="E183" s="1676">
        <v>71744</v>
      </c>
      <c r="F183" s="1663" t="s">
        <v>1194</v>
      </c>
      <c r="G183" s="1067"/>
      <c r="H183" s="1663" t="s">
        <v>1195</v>
      </c>
      <c r="I183" s="1664"/>
      <c r="J183" s="1664"/>
      <c r="K183" s="1664"/>
      <c r="L183" s="1066"/>
      <c r="M183" s="1677"/>
      <c r="N183" s="1678"/>
      <c r="O183" s="1679"/>
      <c r="P183" s="1068"/>
    </row>
    <row r="184" spans="1:16" ht="32.1" customHeight="1" x14ac:dyDescent="0.25">
      <c r="A184" s="1660">
        <v>172</v>
      </c>
      <c r="B184" s="1661" t="s">
        <v>1199</v>
      </c>
      <c r="C184" s="1667">
        <v>41515</v>
      </c>
      <c r="D184" s="1676">
        <v>35258.400000000001</v>
      </c>
      <c r="E184" s="1676">
        <v>35258.400000000001</v>
      </c>
      <c r="F184" s="1663" t="s">
        <v>1145</v>
      </c>
      <c r="G184" s="1067"/>
      <c r="H184" s="1663" t="s">
        <v>1103</v>
      </c>
      <c r="I184" s="1664"/>
      <c r="J184" s="1664"/>
      <c r="K184" s="1664"/>
      <c r="L184" s="1066"/>
      <c r="M184" s="1677"/>
      <c r="N184" s="1678"/>
      <c r="O184" s="1679"/>
      <c r="P184" s="1068"/>
    </row>
    <row r="185" spans="1:16" ht="32.1" customHeight="1" x14ac:dyDescent="0.25">
      <c r="A185" s="1660">
        <v>173</v>
      </c>
      <c r="B185" s="1661" t="s">
        <v>1200</v>
      </c>
      <c r="C185" s="1667">
        <v>41526</v>
      </c>
      <c r="D185" s="1676">
        <v>47318</v>
      </c>
      <c r="E185" s="1676">
        <v>47318</v>
      </c>
      <c r="F185" s="1663" t="s">
        <v>1201</v>
      </c>
      <c r="G185" s="1067"/>
      <c r="H185" s="1663" t="s">
        <v>1202</v>
      </c>
      <c r="I185" s="1664"/>
      <c r="J185" s="1664"/>
      <c r="K185" s="1664"/>
      <c r="L185" s="1066"/>
      <c r="M185" s="1677"/>
      <c r="N185" s="1678"/>
      <c r="O185" s="1679"/>
      <c r="P185" s="1068"/>
    </row>
    <row r="186" spans="1:16" ht="32.1" customHeight="1" x14ac:dyDescent="0.25">
      <c r="A186" s="1660">
        <v>174</v>
      </c>
      <c r="B186" s="1661" t="s">
        <v>1203</v>
      </c>
      <c r="C186" s="1667">
        <v>41581</v>
      </c>
      <c r="D186" s="1680">
        <v>1472640</v>
      </c>
      <c r="E186" s="1680">
        <v>1472640</v>
      </c>
      <c r="F186" s="1502" t="s">
        <v>1204</v>
      </c>
      <c r="G186" s="1067"/>
      <c r="H186" s="1663" t="s">
        <v>1205</v>
      </c>
      <c r="I186" s="1664"/>
      <c r="J186" s="1664"/>
      <c r="K186" s="1664"/>
      <c r="L186" s="1066"/>
      <c r="M186" s="1677"/>
      <c r="N186" s="1678"/>
      <c r="O186" s="1679"/>
      <c r="P186" s="1068"/>
    </row>
    <row r="187" spans="1:16" ht="32.1" customHeight="1" x14ac:dyDescent="0.25">
      <c r="A187" s="1660">
        <v>175</v>
      </c>
      <c r="B187" s="1661" t="s">
        <v>1206</v>
      </c>
      <c r="C187" s="1667">
        <v>41589</v>
      </c>
      <c r="D187" s="1676">
        <v>47685.2</v>
      </c>
      <c r="E187" s="1676">
        <v>47685.2</v>
      </c>
      <c r="F187" s="1663" t="s">
        <v>1201</v>
      </c>
      <c r="G187" s="1067"/>
      <c r="H187" s="1663" t="s">
        <v>1202</v>
      </c>
      <c r="I187" s="1664"/>
      <c r="J187" s="1664"/>
      <c r="K187" s="1664"/>
      <c r="L187" s="1066"/>
      <c r="M187" s="1677"/>
      <c r="N187" s="1678"/>
      <c r="O187" s="1679"/>
      <c r="P187" s="1068"/>
    </row>
    <row r="188" spans="1:16" ht="32.1" customHeight="1" x14ac:dyDescent="0.25">
      <c r="A188" s="1660">
        <v>176</v>
      </c>
      <c r="B188" s="1661" t="s">
        <v>1207</v>
      </c>
      <c r="C188" s="1667">
        <v>41630</v>
      </c>
      <c r="D188" s="1680">
        <v>1172123.5</v>
      </c>
      <c r="E188" s="1680">
        <v>1172123.5</v>
      </c>
      <c r="F188" s="1502" t="s">
        <v>1204</v>
      </c>
      <c r="G188" s="1067"/>
      <c r="H188" s="1663" t="s">
        <v>1205</v>
      </c>
      <c r="I188" s="1664"/>
      <c r="J188" s="1664"/>
      <c r="K188" s="1664"/>
      <c r="L188" s="1066"/>
      <c r="M188" s="1677"/>
      <c r="N188" s="1678"/>
      <c r="O188" s="1679"/>
      <c r="P188" s="1068"/>
    </row>
    <row r="189" spans="1:16" ht="32.1" customHeight="1" x14ac:dyDescent="0.25">
      <c r="A189" s="1660">
        <v>177</v>
      </c>
      <c r="B189" s="1661" t="s">
        <v>1208</v>
      </c>
      <c r="C189" s="1667">
        <v>41690</v>
      </c>
      <c r="D189" s="1676">
        <v>49276.800000000003</v>
      </c>
      <c r="E189" s="1676">
        <v>49276.800000000003</v>
      </c>
      <c r="F189" s="1663" t="s">
        <v>1209</v>
      </c>
      <c r="G189" s="1067"/>
      <c r="H189" s="1663" t="s">
        <v>1210</v>
      </c>
      <c r="I189" s="1664"/>
      <c r="J189" s="1664"/>
      <c r="K189" s="1664"/>
      <c r="L189" s="1066"/>
      <c r="M189" s="1677"/>
      <c r="N189" s="1678"/>
      <c r="O189" s="1679"/>
      <c r="P189" s="1068"/>
    </row>
    <row r="190" spans="1:16" ht="32.1" customHeight="1" x14ac:dyDescent="0.25">
      <c r="A190" s="1660">
        <v>178</v>
      </c>
      <c r="B190" s="1661" t="s">
        <v>1211</v>
      </c>
      <c r="C190" s="1667">
        <v>41711</v>
      </c>
      <c r="D190" s="1676">
        <v>44899</v>
      </c>
      <c r="E190" s="1676">
        <v>44899</v>
      </c>
      <c r="F190" s="1502" t="s">
        <v>1212</v>
      </c>
      <c r="G190" s="1067"/>
      <c r="H190" s="1663" t="s">
        <v>1213</v>
      </c>
      <c r="I190" s="1664"/>
      <c r="J190" s="1664"/>
      <c r="K190" s="1664"/>
      <c r="L190" s="1066"/>
      <c r="M190" s="1677"/>
      <c r="N190" s="1678"/>
      <c r="O190" s="1679"/>
      <c r="P190" s="1068"/>
    </row>
    <row r="191" spans="1:16" ht="32.1" customHeight="1" x14ac:dyDescent="0.25">
      <c r="A191" s="1660">
        <v>179</v>
      </c>
      <c r="B191" s="1661" t="s">
        <v>1214</v>
      </c>
      <c r="C191" s="1667">
        <v>41716</v>
      </c>
      <c r="D191" s="1676">
        <v>304034.05</v>
      </c>
      <c r="E191" s="1676">
        <v>304034.05</v>
      </c>
      <c r="F191" s="1681" t="s">
        <v>1215</v>
      </c>
      <c r="G191" s="1067"/>
      <c r="H191" s="1663" t="s">
        <v>1216</v>
      </c>
      <c r="I191" s="1664"/>
      <c r="J191" s="1664"/>
      <c r="K191" s="1664"/>
      <c r="L191" s="1066"/>
      <c r="M191" s="1677"/>
      <c r="N191" s="1678"/>
      <c r="O191" s="1679"/>
      <c r="P191" s="1068"/>
    </row>
    <row r="192" spans="1:16" ht="32.1" customHeight="1" x14ac:dyDescent="0.25">
      <c r="A192" s="1660">
        <v>180</v>
      </c>
      <c r="B192" s="1661" t="s">
        <v>1217</v>
      </c>
      <c r="C192" s="1667">
        <v>41792</v>
      </c>
      <c r="D192" s="1676">
        <v>29618</v>
      </c>
      <c r="E192" s="1676">
        <v>29618</v>
      </c>
      <c r="F192" s="1663" t="s">
        <v>1218</v>
      </c>
      <c r="G192" s="1067"/>
      <c r="H192" s="1663" t="s">
        <v>1219</v>
      </c>
      <c r="I192" s="1664"/>
      <c r="J192" s="1664"/>
      <c r="K192" s="1664"/>
      <c r="L192" s="1066"/>
      <c r="M192" s="1677"/>
      <c r="N192" s="1678"/>
      <c r="O192" s="1679"/>
      <c r="P192" s="1068"/>
    </row>
    <row r="193" spans="1:16" ht="32.1" customHeight="1" x14ac:dyDescent="0.25">
      <c r="A193" s="1660">
        <v>181</v>
      </c>
      <c r="B193" s="1661" t="s">
        <v>1220</v>
      </c>
      <c r="C193" s="1667">
        <v>41807</v>
      </c>
      <c r="D193" s="1680">
        <v>43608.800000000003</v>
      </c>
      <c r="E193" s="1680">
        <v>43608.800000000003</v>
      </c>
      <c r="F193" s="1663" t="s">
        <v>1221</v>
      </c>
      <c r="G193" s="1067"/>
      <c r="H193" s="1663" t="s">
        <v>1213</v>
      </c>
      <c r="I193" s="1664"/>
      <c r="J193" s="1664"/>
      <c r="K193" s="1664"/>
      <c r="L193" s="1066"/>
      <c r="M193" s="1677"/>
      <c r="N193" s="1678"/>
      <c r="O193" s="1679"/>
      <c r="P193" s="1068"/>
    </row>
    <row r="194" spans="1:16" ht="32.1" customHeight="1" x14ac:dyDescent="0.25">
      <c r="A194" s="1660">
        <v>182</v>
      </c>
      <c r="B194" s="1661" t="s">
        <v>1222</v>
      </c>
      <c r="C194" s="1667">
        <v>41808</v>
      </c>
      <c r="D194" s="1676">
        <v>1308181.06</v>
      </c>
      <c r="E194" s="1676">
        <v>1308181.06</v>
      </c>
      <c r="F194" s="1681" t="s">
        <v>1215</v>
      </c>
      <c r="G194" s="1067"/>
      <c r="H194" s="1663" t="s">
        <v>1223</v>
      </c>
      <c r="I194" s="1664"/>
      <c r="J194" s="1664"/>
      <c r="K194" s="1664"/>
      <c r="L194" s="1066"/>
      <c r="M194" s="1677"/>
      <c r="N194" s="1678"/>
      <c r="O194" s="1679"/>
      <c r="P194" s="1068"/>
    </row>
    <row r="195" spans="1:16" ht="32.1" customHeight="1" x14ac:dyDescent="0.25">
      <c r="A195" s="1660">
        <v>183</v>
      </c>
      <c r="B195" s="1661" t="s">
        <v>1224</v>
      </c>
      <c r="C195" s="1667">
        <v>41808</v>
      </c>
      <c r="D195" s="1676">
        <v>1051554.05</v>
      </c>
      <c r="E195" s="1676">
        <v>1051554.05</v>
      </c>
      <c r="F195" s="1681" t="s">
        <v>1215</v>
      </c>
      <c r="G195" s="1067"/>
      <c r="H195" s="1663" t="s">
        <v>1225</v>
      </c>
      <c r="I195" s="1664"/>
      <c r="J195" s="1664"/>
      <c r="K195" s="1664"/>
      <c r="L195" s="1066"/>
      <c r="M195" s="1677"/>
      <c r="N195" s="1678"/>
      <c r="O195" s="1679"/>
      <c r="P195" s="1068"/>
    </row>
    <row r="196" spans="1:16" ht="32.1" customHeight="1" x14ac:dyDescent="0.25">
      <c r="A196" s="1660">
        <v>184</v>
      </c>
      <c r="B196" s="1661" t="s">
        <v>1226</v>
      </c>
      <c r="C196" s="1667">
        <v>41817</v>
      </c>
      <c r="D196" s="1676">
        <v>462477</v>
      </c>
      <c r="E196" s="1676">
        <v>462477</v>
      </c>
      <c r="F196" s="1681" t="s">
        <v>1227</v>
      </c>
      <c r="G196" s="1067"/>
      <c r="H196" s="1663" t="s">
        <v>1228</v>
      </c>
      <c r="I196" s="1664"/>
      <c r="J196" s="1664"/>
      <c r="K196" s="1664"/>
      <c r="L196" s="1066"/>
      <c r="M196" s="1677"/>
      <c r="N196" s="1678"/>
      <c r="O196" s="1679"/>
      <c r="P196" s="1068"/>
    </row>
    <row r="197" spans="1:16" ht="32.1" customHeight="1" x14ac:dyDescent="0.25">
      <c r="A197" s="1660">
        <v>185</v>
      </c>
      <c r="B197" s="1661" t="s">
        <v>1229</v>
      </c>
      <c r="C197" s="1667">
        <v>41824</v>
      </c>
      <c r="D197" s="1676">
        <v>39323.5</v>
      </c>
      <c r="E197" s="1676">
        <v>39323.5</v>
      </c>
      <c r="F197" s="1682" t="s">
        <v>1218</v>
      </c>
      <c r="G197" s="1067"/>
      <c r="H197" s="1663" t="s">
        <v>1219</v>
      </c>
      <c r="I197" s="1664"/>
      <c r="J197" s="1664"/>
      <c r="K197" s="1664"/>
      <c r="L197" s="1066"/>
      <c r="M197" s="1677"/>
      <c r="N197" s="1678"/>
      <c r="O197" s="1679"/>
      <c r="P197" s="1068"/>
    </row>
    <row r="198" spans="1:16" ht="32.1" customHeight="1" x14ac:dyDescent="0.25">
      <c r="A198" s="1660">
        <v>186</v>
      </c>
      <c r="B198" s="1661" t="s">
        <v>1230</v>
      </c>
      <c r="C198" s="1667">
        <v>41827</v>
      </c>
      <c r="D198" s="1676">
        <v>79650</v>
      </c>
      <c r="E198" s="1676">
        <v>79650</v>
      </c>
      <c r="F198" s="1681" t="s">
        <v>1231</v>
      </c>
      <c r="G198" s="1067"/>
      <c r="H198" s="1663" t="s">
        <v>1232</v>
      </c>
      <c r="I198" s="1664"/>
      <c r="J198" s="1664"/>
      <c r="K198" s="1664"/>
      <c r="L198" s="1066"/>
      <c r="M198" s="1677"/>
      <c r="N198" s="1678"/>
      <c r="O198" s="1679"/>
      <c r="P198" s="1068"/>
    </row>
    <row r="199" spans="1:16" ht="32.1" customHeight="1" x14ac:dyDescent="0.25">
      <c r="A199" s="1660">
        <v>187</v>
      </c>
      <c r="B199" s="1661" t="s">
        <v>1101</v>
      </c>
      <c r="C199" s="1667">
        <v>41841</v>
      </c>
      <c r="D199" s="1676">
        <v>22526.2</v>
      </c>
      <c r="E199" s="1676">
        <v>22526.2</v>
      </c>
      <c r="F199" s="1681" t="s">
        <v>1233</v>
      </c>
      <c r="G199" s="1067"/>
      <c r="H199" s="1663" t="s">
        <v>1219</v>
      </c>
      <c r="I199" s="1664"/>
      <c r="J199" s="1664"/>
      <c r="K199" s="1664"/>
      <c r="L199" s="1066"/>
      <c r="M199" s="1677"/>
      <c r="N199" s="1678"/>
      <c r="O199" s="1679"/>
      <c r="P199" s="1068"/>
    </row>
    <row r="200" spans="1:16" ht="15.95" customHeight="1" x14ac:dyDescent="0.25">
      <c r="A200" s="1660">
        <v>188</v>
      </c>
      <c r="B200" s="1661" t="s">
        <v>1234</v>
      </c>
      <c r="C200" s="1667">
        <v>41852</v>
      </c>
      <c r="D200" s="1680">
        <v>599535.52</v>
      </c>
      <c r="E200" s="1680">
        <v>599535.52</v>
      </c>
      <c r="F200" s="1682" t="s">
        <v>1235</v>
      </c>
      <c r="G200" s="1067"/>
      <c r="H200" s="1681" t="s">
        <v>1236</v>
      </c>
      <c r="I200" s="1664"/>
      <c r="J200" s="1664"/>
      <c r="K200" s="1664"/>
      <c r="L200" s="1066"/>
      <c r="M200" s="1677"/>
      <c r="N200" s="1678"/>
      <c r="O200" s="1679"/>
      <c r="P200" s="1068"/>
    </row>
    <row r="201" spans="1:16" ht="15.95" customHeight="1" x14ac:dyDescent="0.25">
      <c r="A201" s="1660">
        <v>189</v>
      </c>
      <c r="B201" s="1661" t="s">
        <v>1237</v>
      </c>
      <c r="C201" s="1667">
        <v>41859</v>
      </c>
      <c r="D201" s="1680">
        <v>255118</v>
      </c>
      <c r="E201" s="1680">
        <v>255118</v>
      </c>
      <c r="F201" s="1682" t="s">
        <v>1235</v>
      </c>
      <c r="G201" s="1067"/>
      <c r="H201" s="1681" t="s">
        <v>1236</v>
      </c>
      <c r="I201" s="1664"/>
      <c r="J201" s="1664"/>
      <c r="K201" s="1664"/>
      <c r="L201" s="1066"/>
      <c r="M201" s="1677"/>
      <c r="N201" s="1678"/>
      <c r="O201" s="1679"/>
      <c r="P201" s="1068"/>
    </row>
    <row r="202" spans="1:16" ht="15.95" customHeight="1" x14ac:dyDescent="0.25">
      <c r="A202" s="1660">
        <v>190</v>
      </c>
      <c r="B202" s="1661" t="s">
        <v>1238</v>
      </c>
      <c r="C202" s="1667">
        <v>41859</v>
      </c>
      <c r="D202" s="1680">
        <v>3000000</v>
      </c>
      <c r="E202" s="1680">
        <v>3000000</v>
      </c>
      <c r="F202" s="1682" t="s">
        <v>1235</v>
      </c>
      <c r="G202" s="1067"/>
      <c r="H202" s="1681" t="s">
        <v>1236</v>
      </c>
      <c r="I202" s="1664"/>
      <c r="J202" s="1664"/>
      <c r="K202" s="1664"/>
      <c r="L202" s="1066"/>
      <c r="M202" s="1677"/>
      <c r="N202" s="1678"/>
      <c r="O202" s="1679"/>
      <c r="P202" s="1068"/>
    </row>
    <row r="203" spans="1:16" ht="15.95" customHeight="1" x14ac:dyDescent="0.25">
      <c r="A203" s="1660">
        <v>191</v>
      </c>
      <c r="B203" s="1661" t="s">
        <v>1239</v>
      </c>
      <c r="C203" s="1667">
        <v>41866</v>
      </c>
      <c r="D203" s="1680">
        <v>214111.07</v>
      </c>
      <c r="E203" s="1680">
        <v>214111.07</v>
      </c>
      <c r="F203" s="1682" t="s">
        <v>1235</v>
      </c>
      <c r="G203" s="1067"/>
      <c r="H203" s="1681" t="s">
        <v>1236</v>
      </c>
      <c r="I203" s="1664"/>
      <c r="J203" s="1664"/>
      <c r="K203" s="1664"/>
      <c r="L203" s="1066"/>
      <c r="M203" s="1677"/>
      <c r="N203" s="1678"/>
      <c r="O203" s="1679"/>
      <c r="P203" s="1068"/>
    </row>
    <row r="204" spans="1:16" ht="15.95" customHeight="1" x14ac:dyDescent="0.25">
      <c r="A204" s="1660">
        <v>192</v>
      </c>
      <c r="B204" s="1661" t="s">
        <v>1240</v>
      </c>
      <c r="C204" s="1667">
        <v>41873</v>
      </c>
      <c r="D204" s="1680">
        <v>283410.62</v>
      </c>
      <c r="E204" s="1680">
        <v>283410.62</v>
      </c>
      <c r="F204" s="1682" t="s">
        <v>1235</v>
      </c>
      <c r="G204" s="1067"/>
      <c r="H204" s="1681" t="s">
        <v>1236</v>
      </c>
      <c r="I204" s="1664"/>
      <c r="J204" s="1664"/>
      <c r="K204" s="1664"/>
      <c r="L204" s="1066"/>
      <c r="M204" s="1677"/>
      <c r="N204" s="1678"/>
      <c r="O204" s="1679"/>
      <c r="P204" s="1068"/>
    </row>
    <row r="205" spans="1:16" ht="15.95" customHeight="1" x14ac:dyDescent="0.25">
      <c r="A205" s="1660">
        <v>193</v>
      </c>
      <c r="B205" s="1661" t="s">
        <v>1241</v>
      </c>
      <c r="C205" s="1667">
        <v>41880</v>
      </c>
      <c r="D205" s="1680">
        <v>198494</v>
      </c>
      <c r="E205" s="1680">
        <v>198494</v>
      </c>
      <c r="F205" s="1682" t="s">
        <v>1235</v>
      </c>
      <c r="G205" s="1067"/>
      <c r="H205" s="1681" t="s">
        <v>1236</v>
      </c>
      <c r="I205" s="1664"/>
      <c r="J205" s="1664"/>
      <c r="K205" s="1664"/>
      <c r="L205" s="1066"/>
      <c r="M205" s="1677"/>
      <c r="N205" s="1678"/>
      <c r="O205" s="1679"/>
      <c r="P205" s="1068"/>
    </row>
    <row r="206" spans="1:16" ht="15.95" customHeight="1" x14ac:dyDescent="0.25">
      <c r="A206" s="1660">
        <v>194</v>
      </c>
      <c r="B206" s="1661" t="s">
        <v>1242</v>
      </c>
      <c r="C206" s="1667">
        <v>41891</v>
      </c>
      <c r="D206" s="1680">
        <v>66034</v>
      </c>
      <c r="E206" s="1680">
        <v>66034</v>
      </c>
      <c r="F206" s="1682" t="s">
        <v>1235</v>
      </c>
      <c r="G206" s="1067"/>
      <c r="H206" s="1681" t="s">
        <v>1236</v>
      </c>
      <c r="I206" s="1664"/>
      <c r="J206" s="1664"/>
      <c r="K206" s="1664"/>
      <c r="L206" s="1066"/>
      <c r="M206" s="1677"/>
      <c r="N206" s="1678"/>
      <c r="O206" s="1679"/>
      <c r="P206" s="1068"/>
    </row>
    <row r="207" spans="1:16" ht="32.1" customHeight="1" x14ac:dyDescent="0.25">
      <c r="A207" s="1660">
        <v>195</v>
      </c>
      <c r="B207" s="1661" t="s">
        <v>1243</v>
      </c>
      <c r="C207" s="1667">
        <v>41950</v>
      </c>
      <c r="D207" s="1676">
        <v>45754.67</v>
      </c>
      <c r="E207" s="1676">
        <v>45754.67</v>
      </c>
      <c r="F207" s="1663" t="s">
        <v>1244</v>
      </c>
      <c r="G207" s="1067"/>
      <c r="H207" s="1683" t="s">
        <v>1245</v>
      </c>
      <c r="I207" s="1664"/>
      <c r="J207" s="1664"/>
      <c r="K207" s="1664"/>
      <c r="L207" s="1066"/>
      <c r="M207" s="1677"/>
      <c r="N207" s="1678"/>
      <c r="O207" s="1679"/>
      <c r="P207" s="1068"/>
    </row>
    <row r="208" spans="1:16" ht="32.1" customHeight="1" x14ac:dyDescent="0.25">
      <c r="A208" s="1660">
        <v>196</v>
      </c>
      <c r="B208" s="1661" t="s">
        <v>1246</v>
      </c>
      <c r="C208" s="1667">
        <v>41957</v>
      </c>
      <c r="D208" s="1676">
        <v>76405</v>
      </c>
      <c r="E208" s="1676">
        <v>76405</v>
      </c>
      <c r="F208" s="1663" t="s">
        <v>1247</v>
      </c>
      <c r="G208" s="1067"/>
      <c r="H208" s="1683" t="s">
        <v>1248</v>
      </c>
      <c r="I208" s="1664"/>
      <c r="J208" s="1664"/>
      <c r="K208" s="1664"/>
      <c r="L208" s="1066"/>
      <c r="M208" s="1677"/>
      <c r="N208" s="1678"/>
      <c r="O208" s="1679"/>
      <c r="P208" s="1068"/>
    </row>
    <row r="209" spans="1:16" ht="32.1" customHeight="1" x14ac:dyDescent="0.25">
      <c r="A209" s="1660">
        <v>197</v>
      </c>
      <c r="B209" s="1661" t="s">
        <v>1249</v>
      </c>
      <c r="C209" s="1667">
        <v>41961</v>
      </c>
      <c r="D209" s="1676">
        <v>953817.27</v>
      </c>
      <c r="E209" s="1676">
        <v>953817.27</v>
      </c>
      <c r="F209" s="1681" t="s">
        <v>1215</v>
      </c>
      <c r="G209" s="1067"/>
      <c r="H209" s="1663" t="s">
        <v>1223</v>
      </c>
      <c r="I209" s="1664"/>
      <c r="J209" s="1664"/>
      <c r="K209" s="1664"/>
      <c r="L209" s="1066"/>
      <c r="M209" s="1677"/>
      <c r="N209" s="1678"/>
      <c r="O209" s="1679"/>
      <c r="P209" s="1068"/>
    </row>
    <row r="210" spans="1:16" ht="32.1" customHeight="1" x14ac:dyDescent="0.25">
      <c r="A210" s="1660">
        <v>198</v>
      </c>
      <c r="B210" s="1661" t="s">
        <v>1250</v>
      </c>
      <c r="C210" s="1667">
        <v>41969</v>
      </c>
      <c r="D210" s="1676">
        <v>83000</v>
      </c>
      <c r="E210" s="1676">
        <v>83000</v>
      </c>
      <c r="F210" s="1682" t="s">
        <v>1251</v>
      </c>
      <c r="G210" s="1067"/>
      <c r="H210" s="1663" t="s">
        <v>1252</v>
      </c>
      <c r="I210" s="1664"/>
      <c r="J210" s="1664"/>
      <c r="K210" s="1664"/>
      <c r="L210" s="1066"/>
      <c r="M210" s="1677"/>
      <c r="N210" s="1678"/>
      <c r="O210" s="1679"/>
      <c r="P210" s="1068"/>
    </row>
    <row r="211" spans="1:16" ht="15.95" customHeight="1" x14ac:dyDescent="0.25">
      <c r="A211" s="1660">
        <v>199</v>
      </c>
      <c r="B211" s="1661" t="s">
        <v>1253</v>
      </c>
      <c r="C211" s="1667">
        <v>41970</v>
      </c>
      <c r="D211" s="1676">
        <v>1950000</v>
      </c>
      <c r="E211" s="1676">
        <v>1950000</v>
      </c>
      <c r="F211" s="1682" t="s">
        <v>1254</v>
      </c>
      <c r="G211" s="1067"/>
      <c r="H211" s="1681" t="s">
        <v>1255</v>
      </c>
      <c r="I211" s="1664"/>
      <c r="J211" s="1664"/>
      <c r="K211" s="1664"/>
      <c r="L211" s="1066"/>
      <c r="M211" s="1677"/>
      <c r="N211" s="1678"/>
      <c r="O211" s="1679"/>
      <c r="P211" s="1068"/>
    </row>
    <row r="212" spans="1:16" ht="32.1" customHeight="1" x14ac:dyDescent="0.25">
      <c r="A212" s="1660">
        <v>200</v>
      </c>
      <c r="B212" s="1661" t="s">
        <v>1256</v>
      </c>
      <c r="C212" s="1667">
        <v>41971</v>
      </c>
      <c r="D212" s="1680">
        <v>348100</v>
      </c>
      <c r="E212" s="1680">
        <v>348100</v>
      </c>
      <c r="F212" s="1682" t="s">
        <v>1204</v>
      </c>
      <c r="G212" s="1067"/>
      <c r="H212" s="1663" t="s">
        <v>1257</v>
      </c>
      <c r="I212" s="1664"/>
      <c r="J212" s="1664"/>
      <c r="K212" s="1664"/>
      <c r="L212" s="1066"/>
      <c r="M212" s="1677"/>
      <c r="N212" s="1678"/>
      <c r="O212" s="1679"/>
      <c r="P212" s="1068"/>
    </row>
    <row r="213" spans="1:16" ht="15.95" customHeight="1" x14ac:dyDescent="0.25">
      <c r="A213" s="1660">
        <v>201</v>
      </c>
      <c r="B213" s="1661" t="s">
        <v>1258</v>
      </c>
      <c r="C213" s="1667">
        <v>41976</v>
      </c>
      <c r="D213" s="1680">
        <v>40857.5</v>
      </c>
      <c r="E213" s="1680">
        <v>40857.5</v>
      </c>
      <c r="F213" s="1502" t="s">
        <v>1259</v>
      </c>
      <c r="G213" s="1067"/>
      <c r="H213" s="1663" t="s">
        <v>1162</v>
      </c>
      <c r="I213" s="1664"/>
      <c r="J213" s="1664"/>
      <c r="K213" s="1664"/>
      <c r="L213" s="1066"/>
      <c r="M213" s="1677"/>
      <c r="N213" s="1678"/>
      <c r="O213" s="1679"/>
      <c r="P213" s="1068"/>
    </row>
    <row r="214" spans="1:16" ht="32.1" customHeight="1" x14ac:dyDescent="0.25">
      <c r="A214" s="1660">
        <v>202</v>
      </c>
      <c r="B214" s="1661" t="s">
        <v>1250</v>
      </c>
      <c r="C214" s="1667">
        <v>41988</v>
      </c>
      <c r="D214" s="1676">
        <v>169330</v>
      </c>
      <c r="E214" s="1676">
        <v>169330</v>
      </c>
      <c r="F214" s="1681" t="s">
        <v>1260</v>
      </c>
      <c r="G214" s="1067"/>
      <c r="H214" s="1663" t="s">
        <v>1261</v>
      </c>
      <c r="I214" s="1664"/>
      <c r="J214" s="1664"/>
      <c r="K214" s="1664"/>
      <c r="L214" s="1066"/>
      <c r="M214" s="1677"/>
      <c r="N214" s="1678"/>
      <c r="O214" s="1679"/>
      <c r="P214" s="1068"/>
    </row>
    <row r="215" spans="1:16" ht="32.1" customHeight="1" x14ac:dyDescent="0.25">
      <c r="A215" s="1660">
        <v>203</v>
      </c>
      <c r="B215" s="1661" t="s">
        <v>1262</v>
      </c>
      <c r="C215" s="1667">
        <v>41991</v>
      </c>
      <c r="D215" s="1680">
        <v>121200</v>
      </c>
      <c r="E215" s="1680">
        <v>121200</v>
      </c>
      <c r="F215" s="1663" t="s">
        <v>1263</v>
      </c>
      <c r="G215" s="1067"/>
      <c r="H215" s="1663" t="s">
        <v>1264</v>
      </c>
      <c r="I215" s="1664"/>
      <c r="J215" s="1664"/>
      <c r="K215" s="1664"/>
      <c r="L215" s="1066"/>
      <c r="M215" s="1677"/>
      <c r="N215" s="1678"/>
      <c r="O215" s="1679"/>
      <c r="P215" s="1068"/>
    </row>
    <row r="216" spans="1:16" ht="32.1" customHeight="1" x14ac:dyDescent="0.25">
      <c r="A216" s="1660">
        <v>204</v>
      </c>
      <c r="B216" s="1661" t="s">
        <v>1265</v>
      </c>
      <c r="C216" s="1667">
        <v>41992</v>
      </c>
      <c r="D216" s="1676">
        <v>3319842</v>
      </c>
      <c r="E216" s="1676">
        <v>3319842</v>
      </c>
      <c r="F216" s="1682" t="s">
        <v>1266</v>
      </c>
      <c r="G216" s="1067"/>
      <c r="H216" s="1663" t="s">
        <v>1267</v>
      </c>
      <c r="I216" s="1664"/>
      <c r="J216" s="1664"/>
      <c r="K216" s="1664"/>
      <c r="L216" s="1066"/>
      <c r="M216" s="1677"/>
      <c r="N216" s="1678"/>
      <c r="O216" s="1679"/>
      <c r="P216" s="1068"/>
    </row>
    <row r="217" spans="1:16" ht="32.1" customHeight="1" x14ac:dyDescent="0.25">
      <c r="A217" s="1660">
        <v>205</v>
      </c>
      <c r="B217" s="1661" t="s">
        <v>1075</v>
      </c>
      <c r="C217" s="1667">
        <v>41993</v>
      </c>
      <c r="D217" s="1680">
        <v>223311.08</v>
      </c>
      <c r="E217" s="1680">
        <v>223311.08</v>
      </c>
      <c r="F217" s="1663" t="s">
        <v>1268</v>
      </c>
      <c r="G217" s="1067"/>
      <c r="H217" s="1663" t="s">
        <v>1269</v>
      </c>
      <c r="I217" s="1664"/>
      <c r="J217" s="1664"/>
      <c r="K217" s="1664"/>
      <c r="L217" s="1066"/>
      <c r="M217" s="1677"/>
      <c r="N217" s="1678"/>
      <c r="O217" s="1679"/>
      <c r="P217" s="1068"/>
    </row>
    <row r="218" spans="1:16" ht="32.1" customHeight="1" x14ac:dyDescent="0.25">
      <c r="A218" s="1660">
        <v>206</v>
      </c>
      <c r="B218" s="1661" t="s">
        <v>1016</v>
      </c>
      <c r="C218" s="1667">
        <v>41994</v>
      </c>
      <c r="D218" s="1680">
        <v>17082</v>
      </c>
      <c r="E218" s="1680">
        <v>17082</v>
      </c>
      <c r="F218" s="1663" t="s">
        <v>1270</v>
      </c>
      <c r="G218" s="1067"/>
      <c r="H218" s="1663" t="s">
        <v>1271</v>
      </c>
      <c r="I218" s="1664"/>
      <c r="J218" s="1664"/>
      <c r="K218" s="1664"/>
      <c r="L218" s="1066"/>
      <c r="M218" s="1677"/>
      <c r="N218" s="1678"/>
      <c r="O218" s="1679"/>
      <c r="P218" s="1068"/>
    </row>
    <row r="219" spans="1:16" ht="15.95" customHeight="1" x14ac:dyDescent="0.25">
      <c r="A219" s="1660">
        <v>207</v>
      </c>
      <c r="B219" s="1661" t="s">
        <v>1003</v>
      </c>
      <c r="C219" s="1667">
        <v>41995</v>
      </c>
      <c r="D219" s="1680">
        <v>82600</v>
      </c>
      <c r="E219" s="1680">
        <v>82600</v>
      </c>
      <c r="F219" s="1502" t="s">
        <v>1272</v>
      </c>
      <c r="G219" s="1067"/>
      <c r="H219" s="2008" t="s">
        <v>1273</v>
      </c>
      <c r="I219" s="1664"/>
      <c r="J219" s="1664"/>
      <c r="K219" s="1664"/>
      <c r="L219" s="1066"/>
      <c r="M219" s="1677"/>
      <c r="N219" s="1678"/>
      <c r="O219" s="1679"/>
      <c r="P219" s="1068"/>
    </row>
    <row r="220" spans="1:16" ht="15.95" customHeight="1" x14ac:dyDescent="0.25">
      <c r="A220" s="1660">
        <v>208</v>
      </c>
      <c r="B220" s="1661" t="s">
        <v>1274</v>
      </c>
      <c r="C220" s="1667">
        <v>41996</v>
      </c>
      <c r="D220" s="1680">
        <v>28025</v>
      </c>
      <c r="E220" s="1680">
        <v>28025</v>
      </c>
      <c r="F220" s="1502" t="s">
        <v>1275</v>
      </c>
      <c r="G220" s="1067"/>
      <c r="H220" s="1663" t="s">
        <v>1276</v>
      </c>
      <c r="I220" s="1664"/>
      <c r="J220" s="1664"/>
      <c r="K220" s="1664"/>
      <c r="L220" s="1066"/>
      <c r="M220" s="1677"/>
      <c r="N220" s="1678"/>
      <c r="O220" s="1679"/>
      <c r="P220" s="1068"/>
    </row>
    <row r="221" spans="1:16" ht="32.1" customHeight="1" x14ac:dyDescent="0.25">
      <c r="A221" s="1660">
        <v>209</v>
      </c>
      <c r="B221" s="1661" t="s">
        <v>1063</v>
      </c>
      <c r="C221" s="1667">
        <v>41996</v>
      </c>
      <c r="D221" s="1680">
        <v>54949.75</v>
      </c>
      <c r="E221" s="1680">
        <v>54949.75</v>
      </c>
      <c r="F221" s="1663" t="s">
        <v>1277</v>
      </c>
      <c r="G221" s="1067"/>
      <c r="H221" s="1663" t="s">
        <v>1278</v>
      </c>
      <c r="I221" s="1664"/>
      <c r="J221" s="1664"/>
      <c r="K221" s="1664"/>
      <c r="L221" s="1066"/>
      <c r="M221" s="1677"/>
      <c r="N221" s="1678"/>
      <c r="O221" s="1679"/>
      <c r="P221" s="1068"/>
    </row>
    <row r="222" spans="1:16" ht="32.1" customHeight="1" x14ac:dyDescent="0.25">
      <c r="A222" s="1660">
        <v>210</v>
      </c>
      <c r="B222" s="1661" t="s">
        <v>1279</v>
      </c>
      <c r="C222" s="1667">
        <v>41814</v>
      </c>
      <c r="D222" s="1676">
        <v>7400</v>
      </c>
      <c r="E222" s="1676">
        <v>7400</v>
      </c>
      <c r="F222" s="1502" t="s">
        <v>1179</v>
      </c>
      <c r="G222" s="1067"/>
      <c r="H222" s="1663" t="s">
        <v>1280</v>
      </c>
      <c r="I222" s="1664"/>
      <c r="J222" s="1664"/>
      <c r="K222" s="1664"/>
      <c r="L222" s="1066"/>
      <c r="M222" s="1677"/>
      <c r="N222" s="1678"/>
      <c r="O222" s="1679"/>
      <c r="P222" s="1068"/>
    </row>
    <row r="223" spans="1:16" ht="32.1" customHeight="1" x14ac:dyDescent="0.25">
      <c r="A223" s="1660">
        <v>211</v>
      </c>
      <c r="B223" s="1661" t="s">
        <v>1281</v>
      </c>
      <c r="C223" s="1667">
        <v>41814</v>
      </c>
      <c r="D223" s="1676">
        <v>7400</v>
      </c>
      <c r="E223" s="1676">
        <v>7400</v>
      </c>
      <c r="F223" s="1502" t="s">
        <v>1179</v>
      </c>
      <c r="G223" s="1067"/>
      <c r="H223" s="1663" t="s">
        <v>1280</v>
      </c>
      <c r="I223" s="1664"/>
      <c r="J223" s="1664"/>
      <c r="K223" s="1664"/>
      <c r="L223" s="1066"/>
      <c r="M223" s="1677"/>
      <c r="N223" s="1678"/>
      <c r="O223" s="1679"/>
      <c r="P223" s="1068"/>
    </row>
    <row r="224" spans="1:16" ht="32.1" customHeight="1" x14ac:dyDescent="0.25">
      <c r="A224" s="1660">
        <v>212</v>
      </c>
      <c r="B224" s="1661" t="s">
        <v>1075</v>
      </c>
      <c r="C224" s="1667">
        <v>41999</v>
      </c>
      <c r="D224" s="1680">
        <v>330400</v>
      </c>
      <c r="E224" s="1680">
        <v>330400</v>
      </c>
      <c r="F224" s="1502" t="s">
        <v>1282</v>
      </c>
      <c r="G224" s="1067"/>
      <c r="H224" s="1663" t="s">
        <v>1283</v>
      </c>
      <c r="I224" s="1664"/>
      <c r="J224" s="1664"/>
      <c r="K224" s="1664"/>
      <c r="L224" s="1066"/>
      <c r="M224" s="1677"/>
      <c r="N224" s="1678"/>
      <c r="O224" s="1679"/>
      <c r="P224" s="1068"/>
    </row>
    <row r="225" spans="1:16" ht="32.1" customHeight="1" x14ac:dyDescent="0.25">
      <c r="A225" s="1660">
        <v>213</v>
      </c>
      <c r="B225" s="1661" t="s">
        <v>1066</v>
      </c>
      <c r="C225" s="1667">
        <v>42030</v>
      </c>
      <c r="D225" s="1676">
        <v>1857000</v>
      </c>
      <c r="E225" s="1676">
        <v>1857000</v>
      </c>
      <c r="F225" s="1681" t="s">
        <v>1284</v>
      </c>
      <c r="G225" s="1067"/>
      <c r="H225" s="1663" t="s">
        <v>1205</v>
      </c>
      <c r="I225" s="1664"/>
      <c r="J225" s="1664"/>
      <c r="K225" s="1664"/>
      <c r="L225" s="1066"/>
      <c r="M225" s="1677"/>
      <c r="N225" s="1678"/>
      <c r="O225" s="1679"/>
      <c r="P225" s="1068"/>
    </row>
    <row r="226" spans="1:16" ht="15.95" customHeight="1" x14ac:dyDescent="0.25">
      <c r="A226" s="1660">
        <v>214</v>
      </c>
      <c r="B226" s="1661" t="s">
        <v>1285</v>
      </c>
      <c r="C226" s="1667">
        <v>42045</v>
      </c>
      <c r="D226" s="1680">
        <v>892080</v>
      </c>
      <c r="E226" s="1680">
        <v>892080</v>
      </c>
      <c r="F226" s="1502" t="s">
        <v>1259</v>
      </c>
      <c r="G226" s="1067"/>
      <c r="H226" s="1663" t="s">
        <v>1162</v>
      </c>
      <c r="I226" s="1664"/>
      <c r="J226" s="1664"/>
      <c r="K226" s="1664"/>
      <c r="L226" s="1066"/>
      <c r="M226" s="1677"/>
      <c r="N226" s="1678"/>
      <c r="O226" s="1679"/>
      <c r="P226" s="1068"/>
    </row>
    <row r="227" spans="1:16" ht="32.1" customHeight="1" x14ac:dyDescent="0.25">
      <c r="A227" s="1660">
        <v>215</v>
      </c>
      <c r="B227" s="1661" t="s">
        <v>1079</v>
      </c>
      <c r="C227" s="1667">
        <v>42059</v>
      </c>
      <c r="D227" s="1680">
        <v>90778.29</v>
      </c>
      <c r="E227" s="1680">
        <v>90778.29</v>
      </c>
      <c r="F227" s="1502" t="s">
        <v>1286</v>
      </c>
      <c r="G227" s="1067"/>
      <c r="H227" s="1663" t="s">
        <v>1287</v>
      </c>
      <c r="I227" s="1664"/>
      <c r="J227" s="1664"/>
      <c r="K227" s="1664"/>
      <c r="L227" s="1066"/>
      <c r="M227" s="1677"/>
      <c r="N227" s="1678"/>
      <c r="O227" s="1679"/>
      <c r="P227" s="1068"/>
    </row>
    <row r="228" spans="1:16" ht="32.1" customHeight="1" x14ac:dyDescent="0.25">
      <c r="A228" s="1660">
        <v>216</v>
      </c>
      <c r="B228" s="1661" t="s">
        <v>1288</v>
      </c>
      <c r="C228" s="1667">
        <v>42069</v>
      </c>
      <c r="D228" s="1680">
        <v>53544</v>
      </c>
      <c r="E228" s="1680">
        <v>53544</v>
      </c>
      <c r="F228" s="1502" t="s">
        <v>1289</v>
      </c>
      <c r="G228" s="1067"/>
      <c r="H228" s="1663" t="s">
        <v>1290</v>
      </c>
      <c r="I228" s="1664"/>
      <c r="J228" s="1664"/>
      <c r="K228" s="1664"/>
      <c r="L228" s="1066"/>
      <c r="M228" s="1677"/>
      <c r="N228" s="1678"/>
      <c r="O228" s="1679"/>
      <c r="P228" s="1068"/>
    </row>
    <row r="229" spans="1:16" ht="15.95" customHeight="1" x14ac:dyDescent="0.25">
      <c r="A229" s="1660">
        <v>217</v>
      </c>
      <c r="B229" s="1661" t="s">
        <v>1291</v>
      </c>
      <c r="C229" s="1667">
        <v>42081</v>
      </c>
      <c r="D229" s="1676">
        <v>162250</v>
      </c>
      <c r="E229" s="1676">
        <v>162250</v>
      </c>
      <c r="F229" s="1502" t="s">
        <v>1259</v>
      </c>
      <c r="G229" s="1067"/>
      <c r="H229" s="1663" t="s">
        <v>1162</v>
      </c>
      <c r="I229" s="1664"/>
      <c r="J229" s="1664"/>
      <c r="K229" s="1664"/>
      <c r="L229" s="1066"/>
      <c r="M229" s="1677"/>
      <c r="N229" s="1678"/>
      <c r="O229" s="1679"/>
      <c r="P229" s="1068"/>
    </row>
    <row r="230" spans="1:16" ht="32.1" customHeight="1" x14ac:dyDescent="0.25">
      <c r="A230" s="1660">
        <v>218</v>
      </c>
      <c r="B230" s="1661" t="s">
        <v>1051</v>
      </c>
      <c r="C230" s="1667">
        <v>42081</v>
      </c>
      <c r="D230" s="1680">
        <v>76228</v>
      </c>
      <c r="E230" s="1680">
        <v>76228</v>
      </c>
      <c r="F230" s="1663" t="s">
        <v>1292</v>
      </c>
      <c r="G230" s="1067"/>
      <c r="H230" s="1663" t="s">
        <v>1293</v>
      </c>
      <c r="I230" s="1664"/>
      <c r="J230" s="1664"/>
      <c r="K230" s="1664"/>
      <c r="L230" s="1066"/>
      <c r="M230" s="1677"/>
      <c r="N230" s="1678"/>
      <c r="O230" s="1679"/>
      <c r="P230" s="1068"/>
    </row>
    <row r="231" spans="1:16" ht="15.95" customHeight="1" x14ac:dyDescent="0.25">
      <c r="A231" s="1660">
        <v>219</v>
      </c>
      <c r="B231" s="1661" t="s">
        <v>1294</v>
      </c>
      <c r="C231" s="1667">
        <v>42100</v>
      </c>
      <c r="D231" s="1680">
        <v>11407.88</v>
      </c>
      <c r="E231" s="1680">
        <v>11407.88</v>
      </c>
      <c r="F231" s="1502" t="s">
        <v>1295</v>
      </c>
      <c r="G231" s="1067"/>
      <c r="H231" s="1663" t="s">
        <v>1296</v>
      </c>
      <c r="I231" s="1664"/>
      <c r="J231" s="1664"/>
      <c r="K231" s="1664"/>
      <c r="L231" s="1066"/>
      <c r="M231" s="1677"/>
      <c r="N231" s="1678"/>
      <c r="O231" s="1679"/>
      <c r="P231" s="1068"/>
    </row>
    <row r="232" spans="1:16" ht="15.95" customHeight="1" x14ac:dyDescent="0.25">
      <c r="A232" s="1660">
        <v>220</v>
      </c>
      <c r="B232" s="1661" t="s">
        <v>1297</v>
      </c>
      <c r="C232" s="1667">
        <v>42109</v>
      </c>
      <c r="D232" s="1680">
        <v>8817.7999999999993</v>
      </c>
      <c r="E232" s="1680">
        <v>8817.7999999999993</v>
      </c>
      <c r="F232" s="1663" t="s">
        <v>1298</v>
      </c>
      <c r="G232" s="1067"/>
      <c r="H232" s="1663"/>
      <c r="I232" s="1664"/>
      <c r="J232" s="1664"/>
      <c r="K232" s="1664"/>
      <c r="L232" s="1066"/>
      <c r="M232" s="1677"/>
      <c r="N232" s="1678"/>
      <c r="O232" s="1679"/>
      <c r="P232" s="1068"/>
    </row>
    <row r="233" spans="1:16" ht="32.1" customHeight="1" x14ac:dyDescent="0.25">
      <c r="A233" s="1660">
        <v>221</v>
      </c>
      <c r="B233" s="1661" t="s">
        <v>1299</v>
      </c>
      <c r="C233" s="1667">
        <v>42109</v>
      </c>
      <c r="D233" s="1680">
        <v>272391.2</v>
      </c>
      <c r="E233" s="1680">
        <v>272391.2</v>
      </c>
      <c r="F233" s="1502" t="s">
        <v>1300</v>
      </c>
      <c r="G233" s="1067"/>
      <c r="H233" s="1663" t="s">
        <v>1301</v>
      </c>
      <c r="I233" s="1664"/>
      <c r="J233" s="1664"/>
      <c r="K233" s="1664"/>
      <c r="L233" s="1066"/>
      <c r="M233" s="1677"/>
      <c r="N233" s="1678"/>
      <c r="O233" s="1679"/>
      <c r="P233" s="1068"/>
    </row>
    <row r="234" spans="1:16" ht="15.95" customHeight="1" x14ac:dyDescent="0.25">
      <c r="A234" s="1660">
        <v>222</v>
      </c>
      <c r="B234" s="1661" t="s">
        <v>1302</v>
      </c>
      <c r="C234" s="1667">
        <v>42110</v>
      </c>
      <c r="D234" s="1680">
        <v>29736</v>
      </c>
      <c r="E234" s="1680">
        <v>29736</v>
      </c>
      <c r="F234" s="1502" t="s">
        <v>1300</v>
      </c>
      <c r="G234" s="1067"/>
      <c r="H234" s="1663" t="s">
        <v>1303</v>
      </c>
      <c r="I234" s="1664"/>
      <c r="J234" s="1664"/>
      <c r="K234" s="1664"/>
      <c r="L234" s="1066"/>
      <c r="M234" s="1677"/>
      <c r="N234" s="1678"/>
      <c r="O234" s="1679"/>
      <c r="P234" s="1068"/>
    </row>
    <row r="235" spans="1:16" ht="32.1" customHeight="1" x14ac:dyDescent="0.25">
      <c r="A235" s="1660">
        <v>223</v>
      </c>
      <c r="B235" s="1661" t="s">
        <v>1304</v>
      </c>
      <c r="C235" s="1667">
        <v>42118</v>
      </c>
      <c r="D235" s="1680">
        <v>14573</v>
      </c>
      <c r="E235" s="1680">
        <v>14573</v>
      </c>
      <c r="F235" s="1502" t="s">
        <v>1305</v>
      </c>
      <c r="G235" s="1067"/>
      <c r="H235" s="1663" t="s">
        <v>1306</v>
      </c>
      <c r="I235" s="1664"/>
      <c r="J235" s="1664"/>
      <c r="K235" s="1664"/>
      <c r="L235" s="1066"/>
      <c r="M235" s="1677"/>
      <c r="N235" s="1678"/>
      <c r="O235" s="1679"/>
      <c r="P235" s="1068"/>
    </row>
    <row r="236" spans="1:16" ht="32.1" customHeight="1" x14ac:dyDescent="0.25">
      <c r="A236" s="1660">
        <v>224</v>
      </c>
      <c r="B236" s="1661" t="s">
        <v>1307</v>
      </c>
      <c r="C236" s="1667">
        <v>42103</v>
      </c>
      <c r="D236" s="1676">
        <v>205271.62</v>
      </c>
      <c r="E236" s="1676">
        <v>205271.62</v>
      </c>
      <c r="F236" s="1663" t="s">
        <v>1308</v>
      </c>
      <c r="G236" s="1067"/>
      <c r="H236" s="1663" t="s">
        <v>1309</v>
      </c>
      <c r="I236" s="1664"/>
      <c r="J236" s="1664"/>
      <c r="K236" s="1664"/>
      <c r="L236" s="1066"/>
      <c r="M236" s="1677"/>
      <c r="N236" s="1678"/>
      <c r="O236" s="1679"/>
      <c r="P236" s="1068"/>
    </row>
    <row r="237" spans="1:16" ht="32.1" customHeight="1" x14ac:dyDescent="0.25">
      <c r="A237" s="1660">
        <v>225</v>
      </c>
      <c r="B237" s="1661" t="s">
        <v>1310</v>
      </c>
      <c r="C237" s="1667">
        <v>42129</v>
      </c>
      <c r="D237" s="1680">
        <v>1239117.83</v>
      </c>
      <c r="E237" s="1680">
        <v>1239117.83</v>
      </c>
      <c r="F237" s="1502" t="s">
        <v>1311</v>
      </c>
      <c r="G237" s="1067"/>
      <c r="H237" s="1663" t="s">
        <v>1312</v>
      </c>
      <c r="I237" s="1664"/>
      <c r="J237" s="1664"/>
      <c r="K237" s="1664"/>
      <c r="L237" s="1066"/>
      <c r="M237" s="1677"/>
      <c r="N237" s="1678"/>
      <c r="O237" s="1679"/>
      <c r="P237" s="1068"/>
    </row>
    <row r="238" spans="1:16" ht="32.1" customHeight="1" x14ac:dyDescent="0.25">
      <c r="A238" s="1660">
        <v>226</v>
      </c>
      <c r="B238" s="1661" t="s">
        <v>1313</v>
      </c>
      <c r="C238" s="1667">
        <v>42138</v>
      </c>
      <c r="D238" s="1680">
        <v>1161167.05</v>
      </c>
      <c r="E238" s="1680">
        <v>1161167.05</v>
      </c>
      <c r="F238" s="1663" t="s">
        <v>1314</v>
      </c>
      <c r="G238" s="1067"/>
      <c r="H238" s="1663" t="s">
        <v>1315</v>
      </c>
      <c r="I238" s="1664"/>
      <c r="J238" s="1664"/>
      <c r="K238" s="1664"/>
      <c r="L238" s="1066"/>
      <c r="M238" s="1677"/>
      <c r="N238" s="1678"/>
      <c r="O238" s="1679"/>
      <c r="P238" s="1068"/>
    </row>
    <row r="239" spans="1:16" ht="32.1" customHeight="1" x14ac:dyDescent="0.25">
      <c r="A239" s="1660">
        <v>227</v>
      </c>
      <c r="B239" s="1661" t="s">
        <v>1316</v>
      </c>
      <c r="C239" s="1667">
        <v>42144</v>
      </c>
      <c r="D239" s="1680">
        <v>49512.800000000003</v>
      </c>
      <c r="E239" s="1680">
        <v>49512.800000000003</v>
      </c>
      <c r="F239" s="1502" t="s">
        <v>1317</v>
      </c>
      <c r="G239" s="1067"/>
      <c r="H239" s="1663" t="s">
        <v>1318</v>
      </c>
      <c r="I239" s="1664"/>
      <c r="J239" s="1664"/>
      <c r="K239" s="1664"/>
      <c r="L239" s="1066"/>
      <c r="M239" s="1677"/>
      <c r="N239" s="1678"/>
      <c r="O239" s="1679"/>
      <c r="P239" s="1068"/>
    </row>
    <row r="240" spans="1:16" ht="32.1" customHeight="1" x14ac:dyDescent="0.25">
      <c r="A240" s="1660">
        <v>228</v>
      </c>
      <c r="B240" s="1661" t="s">
        <v>1319</v>
      </c>
      <c r="C240" s="1667">
        <v>42149</v>
      </c>
      <c r="D240" s="1680">
        <v>102321.93</v>
      </c>
      <c r="E240" s="1680">
        <v>102321.93</v>
      </c>
      <c r="F240" s="1663" t="s">
        <v>1320</v>
      </c>
      <c r="G240" s="1067"/>
      <c r="H240" s="1663" t="s">
        <v>1321</v>
      </c>
      <c r="I240" s="1664"/>
      <c r="J240" s="1664"/>
      <c r="K240" s="1664"/>
      <c r="L240" s="1066"/>
      <c r="M240" s="1677"/>
      <c r="N240" s="1678"/>
      <c r="O240" s="1679"/>
      <c r="P240" s="1068"/>
    </row>
    <row r="241" spans="1:16" ht="15.95" customHeight="1" x14ac:dyDescent="0.25">
      <c r="A241" s="1660">
        <v>229</v>
      </c>
      <c r="B241" s="1661" t="s">
        <v>1322</v>
      </c>
      <c r="C241" s="1667">
        <v>42153</v>
      </c>
      <c r="D241" s="1680">
        <v>58282.559999999998</v>
      </c>
      <c r="E241" s="1680">
        <v>58282.559999999998</v>
      </c>
      <c r="F241" s="1502" t="s">
        <v>1323</v>
      </c>
      <c r="G241" s="1067"/>
      <c r="H241" s="1663" t="s">
        <v>1324</v>
      </c>
      <c r="I241" s="1664"/>
      <c r="J241" s="1664"/>
      <c r="K241" s="1664"/>
      <c r="L241" s="1066"/>
      <c r="M241" s="1677"/>
      <c r="N241" s="1678"/>
      <c r="O241" s="1679"/>
      <c r="P241" s="1068"/>
    </row>
    <row r="242" spans="1:16" ht="32.1" customHeight="1" x14ac:dyDescent="0.25">
      <c r="A242" s="1660">
        <v>230</v>
      </c>
      <c r="B242" s="1661" t="s">
        <v>1325</v>
      </c>
      <c r="C242" s="1667">
        <v>42153</v>
      </c>
      <c r="D242" s="1680">
        <v>157194.88</v>
      </c>
      <c r="E242" s="1680">
        <v>157194.88</v>
      </c>
      <c r="F242" s="1502" t="s">
        <v>1326</v>
      </c>
      <c r="G242" s="1067"/>
      <c r="H242" s="1663" t="s">
        <v>1327</v>
      </c>
      <c r="I242" s="1664"/>
      <c r="J242" s="1664"/>
      <c r="K242" s="1664"/>
      <c r="L242" s="1066"/>
      <c r="M242" s="1677"/>
      <c r="N242" s="1678"/>
      <c r="O242" s="1679"/>
      <c r="P242" s="1068"/>
    </row>
    <row r="243" spans="1:16" ht="32.1" customHeight="1" x14ac:dyDescent="0.25">
      <c r="A243" s="1660">
        <v>231</v>
      </c>
      <c r="B243" s="1661" t="s">
        <v>1000</v>
      </c>
      <c r="C243" s="1667">
        <v>42156</v>
      </c>
      <c r="D243" s="1676">
        <v>1666443.2</v>
      </c>
      <c r="E243" s="1676">
        <v>1666443.2</v>
      </c>
      <c r="F243" s="1502" t="s">
        <v>1328</v>
      </c>
      <c r="G243" s="1067"/>
      <c r="H243" s="1663" t="s">
        <v>1329</v>
      </c>
      <c r="I243" s="1664"/>
      <c r="J243" s="1664"/>
      <c r="K243" s="1664"/>
      <c r="L243" s="1066"/>
      <c r="M243" s="1677"/>
      <c r="N243" s="1678"/>
      <c r="O243" s="1679"/>
      <c r="P243" s="1068"/>
    </row>
    <row r="244" spans="1:16" ht="32.1" customHeight="1" x14ac:dyDescent="0.25">
      <c r="A244" s="1660">
        <v>232</v>
      </c>
      <c r="B244" s="1661" t="s">
        <v>1330</v>
      </c>
      <c r="C244" s="1667">
        <v>42187</v>
      </c>
      <c r="D244" s="1676">
        <v>2273050.67</v>
      </c>
      <c r="E244" s="1676">
        <v>2273050.67</v>
      </c>
      <c r="F244" s="1663" t="s">
        <v>1331</v>
      </c>
      <c r="G244" s="1067"/>
      <c r="H244" s="1663" t="s">
        <v>1332</v>
      </c>
      <c r="I244" s="1664"/>
      <c r="J244" s="1664"/>
      <c r="K244" s="1664"/>
      <c r="L244" s="1066"/>
      <c r="M244" s="1677"/>
      <c r="N244" s="1678"/>
      <c r="O244" s="1679"/>
      <c r="P244" s="1068"/>
    </row>
    <row r="245" spans="1:16" ht="15.95" customHeight="1" x14ac:dyDescent="0.25">
      <c r="A245" s="1660">
        <v>233</v>
      </c>
      <c r="B245" s="1661" t="s">
        <v>1333</v>
      </c>
      <c r="C245" s="1667">
        <v>42188</v>
      </c>
      <c r="D245" s="1676">
        <v>14750</v>
      </c>
      <c r="E245" s="1676">
        <v>14750</v>
      </c>
      <c r="F245" s="1663" t="s">
        <v>1334</v>
      </c>
      <c r="G245" s="1067"/>
      <c r="H245" s="1663" t="s">
        <v>1335</v>
      </c>
      <c r="I245" s="1664"/>
      <c r="J245" s="1664"/>
      <c r="K245" s="1664"/>
      <c r="L245" s="1066"/>
      <c r="M245" s="1677"/>
      <c r="N245" s="1678"/>
      <c r="O245" s="1679"/>
      <c r="P245" s="1068"/>
    </row>
    <row r="246" spans="1:16" ht="32.1" customHeight="1" x14ac:dyDescent="0.25">
      <c r="A246" s="1660">
        <v>234</v>
      </c>
      <c r="B246" s="1661" t="s">
        <v>1336</v>
      </c>
      <c r="C246" s="1667">
        <v>42199</v>
      </c>
      <c r="D246" s="1676">
        <v>11154</v>
      </c>
      <c r="E246" s="1676">
        <v>11154</v>
      </c>
      <c r="F246" s="1502" t="s">
        <v>1317</v>
      </c>
      <c r="G246" s="1067"/>
      <c r="H246" s="1663" t="s">
        <v>1318</v>
      </c>
      <c r="I246" s="1664"/>
      <c r="J246" s="1664"/>
      <c r="K246" s="1664"/>
      <c r="L246" s="1066"/>
      <c r="M246" s="1677"/>
      <c r="N246" s="1678"/>
      <c r="O246" s="1679"/>
      <c r="P246" s="1068"/>
    </row>
    <row r="247" spans="1:16" ht="32.1" customHeight="1" x14ac:dyDescent="0.25">
      <c r="A247" s="1660">
        <v>235</v>
      </c>
      <c r="B247" s="1661" t="s">
        <v>1337</v>
      </c>
      <c r="C247" s="1667">
        <v>42199</v>
      </c>
      <c r="D247" s="1676">
        <v>96099.199999999997</v>
      </c>
      <c r="E247" s="1676">
        <v>96099.199999999997</v>
      </c>
      <c r="F247" s="1502" t="s">
        <v>1317</v>
      </c>
      <c r="G247" s="1067"/>
      <c r="H247" s="1663" t="s">
        <v>1318</v>
      </c>
      <c r="I247" s="1664"/>
      <c r="J247" s="1664"/>
      <c r="K247" s="1664"/>
      <c r="L247" s="1066"/>
      <c r="M247" s="1677"/>
      <c r="N247" s="1678"/>
      <c r="O247" s="1679"/>
      <c r="P247" s="1068"/>
    </row>
    <row r="248" spans="1:16" ht="32.1" customHeight="1" x14ac:dyDescent="0.25">
      <c r="A248" s="1660">
        <v>236</v>
      </c>
      <c r="B248" s="1661" t="s">
        <v>1338</v>
      </c>
      <c r="C248" s="1667">
        <v>42215</v>
      </c>
      <c r="D248" s="1676">
        <v>198983.4</v>
      </c>
      <c r="E248" s="1676">
        <v>198983.4</v>
      </c>
      <c r="F248" s="1502" t="s">
        <v>1317</v>
      </c>
      <c r="G248" s="1067"/>
      <c r="H248" s="1663" t="s">
        <v>1318</v>
      </c>
      <c r="I248" s="1664"/>
      <c r="J248" s="1664"/>
      <c r="K248" s="1664"/>
      <c r="L248" s="1066"/>
      <c r="M248" s="1677"/>
      <c r="N248" s="1678"/>
      <c r="O248" s="1679"/>
      <c r="P248" s="1068"/>
    </row>
    <row r="249" spans="1:16" ht="32.1" customHeight="1" x14ac:dyDescent="0.25">
      <c r="A249" s="1660">
        <v>237</v>
      </c>
      <c r="B249" s="1661" t="s">
        <v>1339</v>
      </c>
      <c r="C249" s="1667">
        <v>42215</v>
      </c>
      <c r="D249" s="1676">
        <v>50150</v>
      </c>
      <c r="E249" s="1676">
        <v>50150</v>
      </c>
      <c r="F249" s="1502" t="s">
        <v>1259</v>
      </c>
      <c r="G249" s="1067"/>
      <c r="H249" s="1663" t="s">
        <v>1318</v>
      </c>
      <c r="I249" s="1664"/>
      <c r="J249" s="1664"/>
      <c r="K249" s="1664"/>
      <c r="L249" s="1066"/>
      <c r="M249" s="1677"/>
      <c r="N249" s="1678"/>
      <c r="O249" s="1679"/>
      <c r="P249" s="1068"/>
    </row>
    <row r="250" spans="1:16" ht="32.1" customHeight="1" x14ac:dyDescent="0.25">
      <c r="A250" s="1660">
        <v>238</v>
      </c>
      <c r="B250" s="1661" t="s">
        <v>1340</v>
      </c>
      <c r="C250" s="1667">
        <v>42215</v>
      </c>
      <c r="D250" s="1676">
        <v>76700</v>
      </c>
      <c r="E250" s="1676">
        <v>76700</v>
      </c>
      <c r="F250" s="1502" t="s">
        <v>1259</v>
      </c>
      <c r="G250" s="1067"/>
      <c r="H250" s="1663" t="s">
        <v>1318</v>
      </c>
      <c r="I250" s="1664"/>
      <c r="J250" s="1664"/>
      <c r="K250" s="1664"/>
      <c r="L250" s="1066"/>
      <c r="M250" s="1677"/>
      <c r="N250" s="1678"/>
      <c r="O250" s="1679"/>
      <c r="P250" s="1068"/>
    </row>
    <row r="251" spans="1:16" ht="32.1" customHeight="1" x14ac:dyDescent="0.25">
      <c r="A251" s="1660">
        <v>239</v>
      </c>
      <c r="B251" s="1661" t="s">
        <v>1341</v>
      </c>
      <c r="C251" s="1667">
        <v>42215</v>
      </c>
      <c r="D251" s="1676">
        <v>15576</v>
      </c>
      <c r="E251" s="1676">
        <v>15576</v>
      </c>
      <c r="F251" s="1502" t="s">
        <v>1259</v>
      </c>
      <c r="G251" s="1067"/>
      <c r="H251" s="1663" t="s">
        <v>1318</v>
      </c>
      <c r="I251" s="1664"/>
      <c r="J251" s="1664"/>
      <c r="K251" s="1664"/>
      <c r="L251" s="1066"/>
      <c r="M251" s="1677"/>
      <c r="N251" s="1678"/>
      <c r="O251" s="1679"/>
      <c r="P251" s="1068"/>
    </row>
    <row r="252" spans="1:16" ht="32.1" customHeight="1" x14ac:dyDescent="0.25">
      <c r="A252" s="1660">
        <v>240</v>
      </c>
      <c r="B252" s="1661" t="s">
        <v>1342</v>
      </c>
      <c r="C252" s="1667">
        <v>42215</v>
      </c>
      <c r="D252" s="1676">
        <v>62000</v>
      </c>
      <c r="E252" s="1676">
        <v>62000</v>
      </c>
      <c r="F252" s="1502" t="s">
        <v>1259</v>
      </c>
      <c r="G252" s="1067"/>
      <c r="H252" s="1663" t="s">
        <v>1318</v>
      </c>
      <c r="I252" s="1664"/>
      <c r="J252" s="1664"/>
      <c r="K252" s="1664"/>
      <c r="L252" s="1066"/>
      <c r="M252" s="1677"/>
      <c r="N252" s="1678"/>
      <c r="O252" s="1679"/>
      <c r="P252" s="1068"/>
    </row>
    <row r="253" spans="1:16" ht="32.1" customHeight="1" x14ac:dyDescent="0.25">
      <c r="A253" s="1660">
        <v>241</v>
      </c>
      <c r="B253" s="1661" t="s">
        <v>1343</v>
      </c>
      <c r="C253" s="1667">
        <v>42215</v>
      </c>
      <c r="D253" s="1676">
        <v>43660</v>
      </c>
      <c r="E253" s="1676">
        <v>43660</v>
      </c>
      <c r="F253" s="1502" t="s">
        <v>1259</v>
      </c>
      <c r="G253" s="1067"/>
      <c r="H253" s="1663" t="s">
        <v>1318</v>
      </c>
      <c r="I253" s="1664"/>
      <c r="J253" s="1664"/>
      <c r="K253" s="1664"/>
      <c r="L253" s="1066"/>
      <c r="M253" s="1677"/>
      <c r="N253" s="1678"/>
      <c r="O253" s="1679"/>
      <c r="P253" s="1068"/>
    </row>
    <row r="254" spans="1:16" ht="32.1" customHeight="1" x14ac:dyDescent="0.25">
      <c r="A254" s="1660">
        <v>242</v>
      </c>
      <c r="B254" s="1661" t="s">
        <v>1344</v>
      </c>
      <c r="C254" s="1667">
        <v>42215</v>
      </c>
      <c r="D254" s="1680">
        <v>53808</v>
      </c>
      <c r="E254" s="1680">
        <v>53808</v>
      </c>
      <c r="F254" s="1502" t="s">
        <v>1259</v>
      </c>
      <c r="G254" s="1067"/>
      <c r="H254" s="1663" t="s">
        <v>1318</v>
      </c>
      <c r="I254" s="1664"/>
      <c r="J254" s="1664"/>
      <c r="K254" s="1664"/>
      <c r="L254" s="1066"/>
      <c r="M254" s="1677"/>
      <c r="N254" s="1678"/>
      <c r="O254" s="1679"/>
      <c r="P254" s="1068"/>
    </row>
    <row r="255" spans="1:16" ht="32.1" customHeight="1" x14ac:dyDescent="0.25">
      <c r="A255" s="1660">
        <v>243</v>
      </c>
      <c r="B255" s="1661" t="s">
        <v>1345</v>
      </c>
      <c r="C255" s="1667">
        <v>42215</v>
      </c>
      <c r="D255" s="1676">
        <v>194110</v>
      </c>
      <c r="E255" s="1676">
        <v>194110</v>
      </c>
      <c r="F255" s="1663" t="s">
        <v>1346</v>
      </c>
      <c r="G255" s="1067"/>
      <c r="H255" s="1663" t="s">
        <v>1347</v>
      </c>
      <c r="I255" s="1664"/>
      <c r="J255" s="1664"/>
      <c r="K255" s="1664"/>
      <c r="L255" s="1066"/>
      <c r="M255" s="1677"/>
      <c r="N255" s="1678"/>
      <c r="O255" s="1679"/>
      <c r="P255" s="1068"/>
    </row>
    <row r="256" spans="1:16" ht="32.1" customHeight="1" x14ac:dyDescent="0.25">
      <c r="A256" s="1660">
        <v>244</v>
      </c>
      <c r="B256" s="1661" t="s">
        <v>1051</v>
      </c>
      <c r="C256" s="1667">
        <v>42226</v>
      </c>
      <c r="D256" s="1676">
        <v>755200</v>
      </c>
      <c r="E256" s="1676">
        <v>755200</v>
      </c>
      <c r="F256" s="1663" t="s">
        <v>1348</v>
      </c>
      <c r="G256" s="1067"/>
      <c r="H256" s="1663" t="s">
        <v>1349</v>
      </c>
      <c r="I256" s="1664"/>
      <c r="J256" s="1664"/>
      <c r="K256" s="1664"/>
      <c r="L256" s="1066"/>
      <c r="M256" s="1677"/>
      <c r="N256" s="1678"/>
      <c r="O256" s="1679"/>
      <c r="P256" s="1068"/>
    </row>
    <row r="257" spans="1:16" ht="32.1" customHeight="1" x14ac:dyDescent="0.25">
      <c r="A257" s="1660">
        <v>245</v>
      </c>
      <c r="B257" s="1661" t="s">
        <v>1350</v>
      </c>
      <c r="C257" s="1667">
        <v>42286</v>
      </c>
      <c r="D257" s="1676">
        <v>37689.199999999997</v>
      </c>
      <c r="E257" s="1676">
        <v>37689.199999999997</v>
      </c>
      <c r="F257" s="1663" t="s">
        <v>1351</v>
      </c>
      <c r="G257" s="1067"/>
      <c r="H257" s="1663" t="s">
        <v>1352</v>
      </c>
      <c r="I257" s="1664"/>
      <c r="J257" s="1664"/>
      <c r="K257" s="1664"/>
      <c r="L257" s="1066"/>
      <c r="M257" s="1677"/>
      <c r="N257" s="1678"/>
      <c r="O257" s="1679"/>
      <c r="P257" s="1068"/>
    </row>
    <row r="258" spans="1:16" ht="15.95" customHeight="1" x14ac:dyDescent="0.25">
      <c r="A258" s="1660">
        <v>246</v>
      </c>
      <c r="B258" s="1661" t="s">
        <v>1353</v>
      </c>
      <c r="C258" s="1667">
        <v>42014</v>
      </c>
      <c r="D258" s="1676">
        <v>2122820</v>
      </c>
      <c r="E258" s="1676">
        <v>2122820</v>
      </c>
      <c r="F258" s="1502" t="s">
        <v>1354</v>
      </c>
      <c r="G258" s="1067"/>
      <c r="H258" s="1663" t="s">
        <v>1355</v>
      </c>
      <c r="I258" s="1664"/>
      <c r="J258" s="1664"/>
      <c r="K258" s="1664"/>
      <c r="L258" s="1066"/>
      <c r="M258" s="1677"/>
      <c r="N258" s="1678"/>
      <c r="O258" s="1679"/>
      <c r="P258" s="1068"/>
    </row>
    <row r="259" spans="1:16" ht="15.95" customHeight="1" x14ac:dyDescent="0.25">
      <c r="A259" s="1660">
        <v>247</v>
      </c>
      <c r="B259" s="1661" t="s">
        <v>1356</v>
      </c>
      <c r="C259" s="1667">
        <v>42091</v>
      </c>
      <c r="D259" s="1676">
        <v>127933.24</v>
      </c>
      <c r="E259" s="1676">
        <v>127933.24</v>
      </c>
      <c r="F259" s="1502" t="s">
        <v>1357</v>
      </c>
      <c r="G259" s="1067"/>
      <c r="H259" s="1663" t="s">
        <v>1358</v>
      </c>
      <c r="I259" s="1664"/>
      <c r="J259" s="1664"/>
      <c r="K259" s="1664"/>
      <c r="L259" s="1066"/>
      <c r="M259" s="1677"/>
      <c r="N259" s="1678"/>
      <c r="O259" s="1679"/>
      <c r="P259" s="1068"/>
    </row>
    <row r="260" spans="1:16" ht="32.1" customHeight="1" x14ac:dyDescent="0.25">
      <c r="A260" s="1660">
        <v>248</v>
      </c>
      <c r="B260" s="1661" t="s">
        <v>1359</v>
      </c>
      <c r="C260" s="1667">
        <v>42164</v>
      </c>
      <c r="D260" s="1676">
        <v>398035.48</v>
      </c>
      <c r="E260" s="1676">
        <v>398035.48</v>
      </c>
      <c r="F260" s="1502" t="s">
        <v>1323</v>
      </c>
      <c r="G260" s="1067"/>
      <c r="H260" s="1663" t="s">
        <v>1360</v>
      </c>
      <c r="I260" s="1664"/>
      <c r="J260" s="1664"/>
      <c r="K260" s="1664"/>
      <c r="L260" s="1066"/>
      <c r="M260" s="1677"/>
      <c r="N260" s="1678"/>
      <c r="O260" s="1679"/>
      <c r="P260" s="1068"/>
    </row>
    <row r="261" spans="1:16" ht="32.1" customHeight="1" x14ac:dyDescent="0.25">
      <c r="A261" s="1660">
        <v>249</v>
      </c>
      <c r="B261" s="1661" t="s">
        <v>1361</v>
      </c>
      <c r="C261" s="1667">
        <v>42178</v>
      </c>
      <c r="D261" s="1676">
        <v>166498</v>
      </c>
      <c r="E261" s="1676">
        <v>166498</v>
      </c>
      <c r="F261" s="1663" t="s">
        <v>1346</v>
      </c>
      <c r="G261" s="1067"/>
      <c r="H261" s="1663" t="s">
        <v>1347</v>
      </c>
      <c r="I261" s="1664"/>
      <c r="J261" s="1664"/>
      <c r="K261" s="1664"/>
      <c r="L261" s="1066"/>
      <c r="M261" s="1677"/>
      <c r="N261" s="1678"/>
      <c r="O261" s="1679"/>
      <c r="P261" s="1068"/>
    </row>
    <row r="262" spans="1:16" ht="32.1" customHeight="1" x14ac:dyDescent="0.25">
      <c r="A262" s="1660">
        <v>250</v>
      </c>
      <c r="B262" s="1661" t="s">
        <v>1362</v>
      </c>
      <c r="C262" s="1667">
        <v>42178</v>
      </c>
      <c r="D262" s="1676">
        <v>158946</v>
      </c>
      <c r="E262" s="1676">
        <v>158946</v>
      </c>
      <c r="F262" s="1663" t="s">
        <v>1346</v>
      </c>
      <c r="G262" s="1067"/>
      <c r="H262" s="1663" t="s">
        <v>1347</v>
      </c>
      <c r="I262" s="1664"/>
      <c r="J262" s="1664"/>
      <c r="K262" s="1664"/>
      <c r="L262" s="1066"/>
      <c r="M262" s="1677"/>
      <c r="N262" s="1678"/>
      <c r="O262" s="1679"/>
      <c r="P262" s="1068"/>
    </row>
    <row r="263" spans="1:16" ht="32.1" customHeight="1" x14ac:dyDescent="0.25">
      <c r="A263" s="1660">
        <v>251</v>
      </c>
      <c r="B263" s="1661" t="s">
        <v>1363</v>
      </c>
      <c r="C263" s="1667">
        <v>42178</v>
      </c>
      <c r="D263" s="1676">
        <v>68139.100000000006</v>
      </c>
      <c r="E263" s="1676">
        <v>68139.100000000006</v>
      </c>
      <c r="F263" s="1663" t="s">
        <v>1346</v>
      </c>
      <c r="G263" s="1067"/>
      <c r="H263" s="1663" t="s">
        <v>1347</v>
      </c>
      <c r="I263" s="1664"/>
      <c r="J263" s="1664"/>
      <c r="K263" s="1664"/>
      <c r="L263" s="1066"/>
      <c r="M263" s="1677"/>
      <c r="N263" s="1678"/>
      <c r="O263" s="1679"/>
      <c r="P263" s="1068"/>
    </row>
    <row r="264" spans="1:16" ht="32.1" customHeight="1" x14ac:dyDescent="0.25">
      <c r="A264" s="1660">
        <v>252</v>
      </c>
      <c r="B264" s="1661" t="s">
        <v>1364</v>
      </c>
      <c r="C264" s="1667">
        <v>42185</v>
      </c>
      <c r="D264" s="1676">
        <v>164256</v>
      </c>
      <c r="E264" s="1676">
        <v>164256</v>
      </c>
      <c r="F264" s="1663" t="s">
        <v>1346</v>
      </c>
      <c r="G264" s="1067"/>
      <c r="H264" s="1663" t="s">
        <v>1347</v>
      </c>
      <c r="I264" s="1664"/>
      <c r="J264" s="1664"/>
      <c r="K264" s="1664"/>
      <c r="L264" s="1066"/>
      <c r="M264" s="1677"/>
      <c r="N264" s="1678"/>
      <c r="O264" s="1679"/>
      <c r="P264" s="1068"/>
    </row>
    <row r="265" spans="1:16" ht="15.95" customHeight="1" x14ac:dyDescent="0.25">
      <c r="A265" s="1660">
        <v>253</v>
      </c>
      <c r="B265" s="1661" t="s">
        <v>1365</v>
      </c>
      <c r="C265" s="1667">
        <v>42187</v>
      </c>
      <c r="D265" s="1676">
        <v>32509</v>
      </c>
      <c r="E265" s="1676">
        <v>32509</v>
      </c>
      <c r="F265" s="1502" t="s">
        <v>1366</v>
      </c>
      <c r="G265" s="1067"/>
      <c r="H265" s="1663" t="s">
        <v>1347</v>
      </c>
      <c r="I265" s="1664"/>
      <c r="J265" s="1664"/>
      <c r="K265" s="1664"/>
      <c r="L265" s="1066"/>
      <c r="M265" s="1677"/>
      <c r="N265" s="1678"/>
      <c r="O265" s="1679"/>
      <c r="P265" s="1068"/>
    </row>
    <row r="266" spans="1:16" ht="15.95" customHeight="1" x14ac:dyDescent="0.25">
      <c r="A266" s="1660">
        <v>254</v>
      </c>
      <c r="B266" s="1661" t="s">
        <v>1367</v>
      </c>
      <c r="C266" s="1667">
        <v>42188</v>
      </c>
      <c r="D266" s="1676">
        <v>88500</v>
      </c>
      <c r="E266" s="1676">
        <v>88500</v>
      </c>
      <c r="F266" s="1502" t="s">
        <v>1259</v>
      </c>
      <c r="G266" s="1067"/>
      <c r="H266" s="1663" t="s">
        <v>1347</v>
      </c>
      <c r="I266" s="1664"/>
      <c r="J266" s="1664"/>
      <c r="K266" s="1664"/>
      <c r="L266" s="1066"/>
      <c r="M266" s="1677"/>
      <c r="N266" s="1678"/>
      <c r="O266" s="1679"/>
      <c r="P266" s="1068"/>
    </row>
    <row r="267" spans="1:16" ht="15.95" customHeight="1" x14ac:dyDescent="0.25">
      <c r="A267" s="1660">
        <v>255</v>
      </c>
      <c r="B267" s="1661" t="s">
        <v>1368</v>
      </c>
      <c r="C267" s="1667">
        <v>42188</v>
      </c>
      <c r="D267" s="1676">
        <v>88500</v>
      </c>
      <c r="E267" s="1676">
        <v>88500</v>
      </c>
      <c r="F267" s="1502" t="s">
        <v>1259</v>
      </c>
      <c r="G267" s="1067"/>
      <c r="H267" s="1663" t="s">
        <v>1347</v>
      </c>
      <c r="I267" s="1664"/>
      <c r="J267" s="1664"/>
      <c r="K267" s="1664"/>
      <c r="L267" s="1066"/>
      <c r="M267" s="1677"/>
      <c r="N267" s="1678"/>
      <c r="O267" s="1679"/>
      <c r="P267" s="1068"/>
    </row>
    <row r="268" spans="1:16" ht="32.1" customHeight="1" x14ac:dyDescent="0.25">
      <c r="A268" s="1660">
        <v>256</v>
      </c>
      <c r="B268" s="1661" t="s">
        <v>1369</v>
      </c>
      <c r="C268" s="1667">
        <v>42219</v>
      </c>
      <c r="D268" s="1676">
        <v>186440</v>
      </c>
      <c r="E268" s="1676">
        <v>186440</v>
      </c>
      <c r="F268" s="1663" t="s">
        <v>1346</v>
      </c>
      <c r="G268" s="1067"/>
      <c r="H268" s="1663" t="s">
        <v>1347</v>
      </c>
      <c r="I268" s="1664"/>
      <c r="J268" s="1664"/>
      <c r="K268" s="1664"/>
      <c r="L268" s="1066"/>
      <c r="M268" s="1677"/>
      <c r="N268" s="1678"/>
      <c r="O268" s="1679"/>
      <c r="P268" s="1068"/>
    </row>
    <row r="269" spans="1:16" ht="32.1" customHeight="1" x14ac:dyDescent="0.25">
      <c r="A269" s="1660">
        <v>257</v>
      </c>
      <c r="B269" s="1661">
        <v>1170</v>
      </c>
      <c r="C269" s="1667">
        <v>42408</v>
      </c>
      <c r="D269" s="1680">
        <v>675900</v>
      </c>
      <c r="E269" s="1680">
        <v>675900</v>
      </c>
      <c r="F269" s="1663" t="s">
        <v>1370</v>
      </c>
      <c r="G269" s="1067"/>
      <c r="H269" s="1663" t="s">
        <v>1371</v>
      </c>
      <c r="I269" s="1664"/>
      <c r="J269" s="1664"/>
      <c r="K269" s="1664"/>
      <c r="L269" s="1066"/>
      <c r="M269" s="1677"/>
      <c r="N269" s="1678"/>
      <c r="O269" s="1679"/>
      <c r="P269" s="1068"/>
    </row>
    <row r="270" spans="1:16" ht="32.1" customHeight="1" x14ac:dyDescent="0.25">
      <c r="A270" s="1660">
        <v>258</v>
      </c>
      <c r="B270" s="1661">
        <v>3242</v>
      </c>
      <c r="C270" s="1667">
        <v>42429</v>
      </c>
      <c r="D270" s="1680">
        <v>3050000</v>
      </c>
      <c r="E270" s="1680">
        <v>3050000</v>
      </c>
      <c r="F270" s="1663" t="s">
        <v>1372</v>
      </c>
      <c r="G270" s="1067"/>
      <c r="H270" s="1663" t="s">
        <v>1373</v>
      </c>
      <c r="I270" s="1664"/>
      <c r="J270" s="1664"/>
      <c r="K270" s="1664"/>
      <c r="L270" s="1066"/>
      <c r="M270" s="1677"/>
      <c r="N270" s="1678"/>
      <c r="O270" s="1679"/>
      <c r="P270" s="1068"/>
    </row>
    <row r="271" spans="1:16" ht="32.1" customHeight="1" x14ac:dyDescent="0.25">
      <c r="A271" s="1660">
        <v>259</v>
      </c>
      <c r="B271" s="1684" t="s">
        <v>1374</v>
      </c>
      <c r="C271" s="1667">
        <v>43210</v>
      </c>
      <c r="D271" s="1521">
        <v>16581.75</v>
      </c>
      <c r="E271" s="1521">
        <v>16581.75</v>
      </c>
      <c r="F271" s="1663" t="s">
        <v>1375</v>
      </c>
      <c r="G271" s="1067"/>
      <c r="H271" s="1663" t="s">
        <v>1376</v>
      </c>
      <c r="I271" s="1664"/>
      <c r="J271" s="1664"/>
      <c r="K271" s="1664"/>
      <c r="L271" s="1066"/>
      <c r="M271" s="1677"/>
      <c r="N271" s="1678"/>
      <c r="O271" s="1679"/>
      <c r="P271" s="1068"/>
    </row>
    <row r="272" spans="1:16" ht="32.1" customHeight="1" x14ac:dyDescent="0.25">
      <c r="A272" s="1660">
        <v>260</v>
      </c>
      <c r="B272" s="1684" t="s">
        <v>1377</v>
      </c>
      <c r="C272" s="1667">
        <v>43216</v>
      </c>
      <c r="D272" s="1521">
        <v>54978.22</v>
      </c>
      <c r="E272" s="1521">
        <v>54978.22</v>
      </c>
      <c r="F272" s="1663" t="s">
        <v>1375</v>
      </c>
      <c r="G272" s="1067"/>
      <c r="H272" s="1663" t="s">
        <v>1376</v>
      </c>
      <c r="I272" s="1664"/>
      <c r="J272" s="1664"/>
      <c r="K272" s="1664"/>
      <c r="L272" s="1066"/>
      <c r="M272" s="1677"/>
      <c r="N272" s="1678"/>
      <c r="O272" s="1679"/>
      <c r="P272" s="1068"/>
    </row>
    <row r="273" spans="1:16" ht="32.1" customHeight="1" x14ac:dyDescent="0.25">
      <c r="A273" s="1660">
        <v>261</v>
      </c>
      <c r="B273" s="1661" t="s">
        <v>1378</v>
      </c>
      <c r="C273" s="1685">
        <v>43770</v>
      </c>
      <c r="D273" s="1521">
        <v>1000</v>
      </c>
      <c r="E273" s="1521">
        <v>1000</v>
      </c>
      <c r="F273" s="1663" t="s">
        <v>1379</v>
      </c>
      <c r="G273" s="1067"/>
      <c r="H273" s="1663" t="s">
        <v>1380</v>
      </c>
      <c r="I273" s="1664"/>
      <c r="J273" s="1664"/>
      <c r="K273" s="1664"/>
      <c r="L273" s="1066"/>
      <c r="M273" s="1677"/>
      <c r="N273" s="1678"/>
      <c r="O273" s="1679"/>
      <c r="P273" s="1068"/>
    </row>
    <row r="274" spans="1:16" ht="32.1" customHeight="1" x14ac:dyDescent="0.25">
      <c r="A274" s="1660">
        <v>262</v>
      </c>
      <c r="B274" s="1661" t="s">
        <v>1381</v>
      </c>
      <c r="C274" s="1685">
        <v>43801</v>
      </c>
      <c r="D274" s="1521">
        <v>1000</v>
      </c>
      <c r="E274" s="1521">
        <v>1000</v>
      </c>
      <c r="F274" s="1663" t="s">
        <v>1379</v>
      </c>
      <c r="G274" s="1067"/>
      <c r="H274" s="1663" t="s">
        <v>1382</v>
      </c>
      <c r="I274" s="1664"/>
      <c r="J274" s="1664"/>
      <c r="K274" s="1664"/>
      <c r="L274" s="1066"/>
      <c r="M274" s="1677"/>
      <c r="N274" s="1678"/>
      <c r="O274" s="1679"/>
      <c r="P274" s="1068"/>
    </row>
    <row r="275" spans="1:16" ht="34.5" customHeight="1" x14ac:dyDescent="0.25">
      <c r="A275" s="1660">
        <v>263</v>
      </c>
      <c r="B275" s="1668" t="s">
        <v>1383</v>
      </c>
      <c r="C275" s="1662">
        <v>43769</v>
      </c>
      <c r="D275" s="1686">
        <v>800000</v>
      </c>
      <c r="E275" s="1686">
        <v>800000</v>
      </c>
      <c r="F275" s="1675" t="s">
        <v>1384</v>
      </c>
      <c r="G275" s="1067"/>
      <c r="H275" s="1687" t="s">
        <v>1385</v>
      </c>
      <c r="I275" s="1664"/>
      <c r="J275" s="1664"/>
      <c r="K275" s="1664"/>
      <c r="L275" s="1066"/>
      <c r="M275" s="1677"/>
      <c r="N275" s="1678"/>
      <c r="O275" s="1679"/>
      <c r="P275" s="1068"/>
    </row>
    <row r="276" spans="1:16" ht="32.1" customHeight="1" x14ac:dyDescent="0.25">
      <c r="A276" s="1660">
        <v>264</v>
      </c>
      <c r="B276" s="1661" t="s">
        <v>1386</v>
      </c>
      <c r="C276" s="1685">
        <v>43833</v>
      </c>
      <c r="D276" s="1524">
        <v>1000</v>
      </c>
      <c r="E276" s="1524">
        <v>1000</v>
      </c>
      <c r="F276" s="1502" t="s">
        <v>1379</v>
      </c>
      <c r="G276" s="1067"/>
      <c r="H276" s="1663" t="s">
        <v>1387</v>
      </c>
      <c r="I276" s="1664"/>
      <c r="J276" s="1664"/>
      <c r="K276" s="1664"/>
      <c r="L276" s="1066"/>
      <c r="M276" s="1677"/>
      <c r="N276" s="1678"/>
      <c r="O276" s="1679"/>
      <c r="P276" s="1068"/>
    </row>
    <row r="277" spans="1:16" ht="32.1" customHeight="1" x14ac:dyDescent="0.25">
      <c r="A277" s="1660">
        <v>265</v>
      </c>
      <c r="B277" s="1661" t="s">
        <v>1388</v>
      </c>
      <c r="C277" s="1685">
        <v>43864</v>
      </c>
      <c r="D277" s="1524">
        <v>1000</v>
      </c>
      <c r="E277" s="1524">
        <v>1000</v>
      </c>
      <c r="F277" s="1502" t="s">
        <v>1379</v>
      </c>
      <c r="G277" s="1067"/>
      <c r="H277" s="1663" t="s">
        <v>1389</v>
      </c>
      <c r="I277" s="1664"/>
      <c r="J277" s="1664"/>
      <c r="K277" s="1664"/>
      <c r="L277" s="1066"/>
      <c r="M277" s="1677"/>
      <c r="N277" s="1678"/>
      <c r="O277" s="1679"/>
      <c r="P277" s="1068"/>
    </row>
    <row r="278" spans="1:16" ht="32.1" customHeight="1" x14ac:dyDescent="0.25">
      <c r="A278" s="1660">
        <v>266</v>
      </c>
      <c r="B278" s="1661" t="s">
        <v>1390</v>
      </c>
      <c r="C278" s="1667">
        <v>44005</v>
      </c>
      <c r="D278" s="1524">
        <v>906788.65</v>
      </c>
      <c r="E278" s="1524">
        <v>906788.65</v>
      </c>
      <c r="F278" s="1663" t="s">
        <v>1391</v>
      </c>
      <c r="G278" s="1067"/>
      <c r="H278" s="1663" t="s">
        <v>1392</v>
      </c>
      <c r="I278" s="1664"/>
      <c r="J278" s="1664"/>
      <c r="K278" s="1664"/>
      <c r="L278" s="1066"/>
      <c r="M278" s="1677"/>
      <c r="N278" s="1678"/>
      <c r="O278" s="1679"/>
      <c r="P278" s="1068"/>
    </row>
    <row r="279" spans="1:16" ht="32.1" customHeight="1" x14ac:dyDescent="0.25">
      <c r="A279" s="1660">
        <v>267</v>
      </c>
      <c r="B279" s="1661" t="s">
        <v>1393</v>
      </c>
      <c r="C279" s="1667">
        <v>44261</v>
      </c>
      <c r="D279" s="1521">
        <v>900</v>
      </c>
      <c r="E279" s="1521">
        <v>900</v>
      </c>
      <c r="F279" s="1502" t="s">
        <v>1394</v>
      </c>
      <c r="G279" s="1067"/>
      <c r="H279" s="1663" t="s">
        <v>1395</v>
      </c>
      <c r="I279" s="1664"/>
      <c r="J279" s="1664"/>
      <c r="K279" s="1664"/>
      <c r="L279" s="1066"/>
      <c r="M279" s="1677"/>
      <c r="N279" s="1678"/>
      <c r="O279" s="1679"/>
      <c r="P279" s="1068"/>
    </row>
    <row r="280" spans="1:16" ht="32.1" customHeight="1" x14ac:dyDescent="0.25">
      <c r="A280" s="1660">
        <v>268</v>
      </c>
      <c r="B280" s="1661" t="s">
        <v>1396</v>
      </c>
      <c r="C280" s="1667">
        <v>44261</v>
      </c>
      <c r="D280" s="1521">
        <v>1750</v>
      </c>
      <c r="E280" s="1521">
        <v>1750</v>
      </c>
      <c r="F280" s="1502" t="s">
        <v>1394</v>
      </c>
      <c r="G280" s="1067"/>
      <c r="H280" s="1663" t="s">
        <v>1395</v>
      </c>
      <c r="I280" s="1068"/>
      <c r="J280" s="1664"/>
      <c r="K280" s="1664"/>
      <c r="L280" s="1066"/>
      <c r="M280" s="1677"/>
      <c r="N280" s="1678"/>
      <c r="O280" s="1679"/>
      <c r="P280" s="1068"/>
    </row>
    <row r="281" spans="1:16" ht="32.1" customHeight="1" x14ac:dyDescent="0.25">
      <c r="A281" s="1660">
        <v>269</v>
      </c>
      <c r="B281" s="1661" t="s">
        <v>1397</v>
      </c>
      <c r="C281" s="1667">
        <v>44261</v>
      </c>
      <c r="D281" s="1688">
        <v>845</v>
      </c>
      <c r="E281" s="1688">
        <v>845</v>
      </c>
      <c r="F281" s="1502" t="s">
        <v>1394</v>
      </c>
      <c r="G281" s="1067"/>
      <c r="H281" s="1663" t="s">
        <v>1398</v>
      </c>
      <c r="I281" s="1664"/>
      <c r="J281" s="1664"/>
      <c r="K281" s="1664"/>
      <c r="L281" s="1066"/>
      <c r="M281" s="1677"/>
      <c r="N281" s="1678"/>
      <c r="O281" s="1679"/>
      <c r="P281" s="1068"/>
    </row>
    <row r="282" spans="1:16" ht="32.1" customHeight="1" x14ac:dyDescent="0.25">
      <c r="A282" s="1660">
        <v>270</v>
      </c>
      <c r="B282" s="1661" t="s">
        <v>1399</v>
      </c>
      <c r="C282" s="1667">
        <v>44384</v>
      </c>
      <c r="D282" s="1521">
        <v>2010</v>
      </c>
      <c r="E282" s="1521">
        <v>2010</v>
      </c>
      <c r="F282" s="1502" t="s">
        <v>1394</v>
      </c>
      <c r="G282" s="1067"/>
      <c r="H282" s="1663" t="s">
        <v>1400</v>
      </c>
      <c r="I282" s="1664"/>
      <c r="J282" s="1664"/>
      <c r="K282" s="1664"/>
      <c r="L282" s="1066"/>
      <c r="M282" s="1677"/>
      <c r="N282" s="1678"/>
      <c r="O282" s="1679"/>
      <c r="P282" s="1068"/>
    </row>
    <row r="283" spans="1:16" ht="32.1" customHeight="1" x14ac:dyDescent="0.25">
      <c r="A283" s="1660">
        <v>271</v>
      </c>
      <c r="B283" s="1661" t="s">
        <v>1401</v>
      </c>
      <c r="C283" s="1667">
        <v>44384</v>
      </c>
      <c r="D283" s="1689">
        <v>900</v>
      </c>
      <c r="E283" s="1689">
        <v>900</v>
      </c>
      <c r="F283" s="1502" t="s">
        <v>1394</v>
      </c>
      <c r="G283" s="1067"/>
      <c r="H283" s="1663" t="s">
        <v>1400</v>
      </c>
      <c r="I283" s="1664"/>
      <c r="J283" s="1664"/>
      <c r="K283" s="1664"/>
      <c r="L283" s="1066"/>
      <c r="M283" s="1677"/>
      <c r="N283" s="1678"/>
      <c r="O283" s="1679"/>
      <c r="P283" s="1068"/>
    </row>
    <row r="284" spans="1:16" ht="32.1" customHeight="1" x14ac:dyDescent="0.25">
      <c r="A284" s="1660">
        <v>272</v>
      </c>
      <c r="B284" s="1661" t="s">
        <v>1402</v>
      </c>
      <c r="C284" s="1667">
        <v>44384</v>
      </c>
      <c r="D284" s="1521">
        <v>845</v>
      </c>
      <c r="E284" s="1521">
        <v>845</v>
      </c>
      <c r="F284" s="1502" t="s">
        <v>1394</v>
      </c>
      <c r="G284" s="1067"/>
      <c r="H284" s="1663" t="s">
        <v>1403</v>
      </c>
      <c r="I284" s="1664"/>
      <c r="J284" s="1664"/>
      <c r="K284" s="1664"/>
      <c r="L284" s="1066"/>
      <c r="M284" s="1677"/>
      <c r="N284" s="1678"/>
      <c r="O284" s="1679"/>
      <c r="P284" s="1068"/>
    </row>
    <row r="285" spans="1:16" ht="32.1" customHeight="1" x14ac:dyDescent="0.25">
      <c r="A285" s="1660">
        <v>273</v>
      </c>
      <c r="B285" s="1661" t="s">
        <v>1404</v>
      </c>
      <c r="C285" s="1667">
        <v>44414</v>
      </c>
      <c r="D285" s="1521">
        <v>2250</v>
      </c>
      <c r="E285" s="1521">
        <v>2250</v>
      </c>
      <c r="F285" s="1502" t="s">
        <v>1394</v>
      </c>
      <c r="G285" s="1067"/>
      <c r="H285" s="1663" t="s">
        <v>1405</v>
      </c>
      <c r="I285" s="1664"/>
      <c r="J285" s="1664"/>
      <c r="K285" s="1664"/>
      <c r="L285" s="1066"/>
      <c r="M285" s="1677"/>
      <c r="N285" s="1678"/>
      <c r="O285" s="1679"/>
      <c r="P285" s="1068"/>
    </row>
    <row r="286" spans="1:16" ht="32.1" customHeight="1" x14ac:dyDescent="0.25">
      <c r="A286" s="1660">
        <v>274</v>
      </c>
      <c r="B286" s="1661" t="s">
        <v>1406</v>
      </c>
      <c r="C286" s="1667">
        <v>44414</v>
      </c>
      <c r="D286" s="1521">
        <v>900</v>
      </c>
      <c r="E286" s="1521">
        <v>900</v>
      </c>
      <c r="F286" s="1502" t="s">
        <v>1394</v>
      </c>
      <c r="G286" s="1067"/>
      <c r="H286" s="1663" t="s">
        <v>1405</v>
      </c>
      <c r="I286" s="1664"/>
      <c r="J286" s="1664"/>
      <c r="K286" s="1664"/>
      <c r="L286" s="1066"/>
      <c r="M286" s="1677"/>
      <c r="N286" s="1678"/>
      <c r="O286" s="1679"/>
      <c r="P286" s="1068"/>
    </row>
    <row r="287" spans="1:16" ht="32.1" customHeight="1" x14ac:dyDescent="0.25">
      <c r="A287" s="1660">
        <v>275</v>
      </c>
      <c r="B287" s="1661" t="s">
        <v>1407</v>
      </c>
      <c r="C287" s="1667">
        <v>44414</v>
      </c>
      <c r="D287" s="1521">
        <v>845</v>
      </c>
      <c r="E287" s="1521">
        <v>845</v>
      </c>
      <c r="F287" s="1502" t="s">
        <v>1394</v>
      </c>
      <c r="G287" s="1067"/>
      <c r="H287" s="1663" t="s">
        <v>1408</v>
      </c>
      <c r="I287" s="1664"/>
      <c r="J287" s="1664"/>
      <c r="K287" s="1664"/>
      <c r="L287" s="1066"/>
      <c r="M287" s="1677"/>
      <c r="N287" s="1678"/>
      <c r="O287" s="1679"/>
      <c r="P287" s="1068"/>
    </row>
    <row r="288" spans="1:16" ht="32.1" customHeight="1" x14ac:dyDescent="0.25">
      <c r="A288" s="1660">
        <v>276</v>
      </c>
      <c r="B288" s="1661" t="s">
        <v>1409</v>
      </c>
      <c r="C288" s="1667">
        <v>44446</v>
      </c>
      <c r="D288" s="1521">
        <v>2210</v>
      </c>
      <c r="E288" s="1521">
        <v>2210</v>
      </c>
      <c r="F288" s="1502" t="s">
        <v>1394</v>
      </c>
      <c r="G288" s="1067"/>
      <c r="H288" s="1663" t="s">
        <v>1410</v>
      </c>
      <c r="I288" s="1664"/>
      <c r="J288" s="1664"/>
      <c r="K288" s="1664"/>
      <c r="L288" s="1066"/>
      <c r="M288" s="1677"/>
      <c r="N288" s="1678"/>
      <c r="O288" s="1679"/>
      <c r="P288" s="1068"/>
    </row>
    <row r="289" spans="1:16" ht="32.1" customHeight="1" x14ac:dyDescent="0.25">
      <c r="A289" s="1660">
        <v>277</v>
      </c>
      <c r="B289" s="1661" t="s">
        <v>1411</v>
      </c>
      <c r="C289" s="1667">
        <v>44446</v>
      </c>
      <c r="D289" s="1521">
        <v>900</v>
      </c>
      <c r="E289" s="1521">
        <v>900</v>
      </c>
      <c r="F289" s="1502" t="s">
        <v>1394</v>
      </c>
      <c r="G289" s="1067"/>
      <c r="H289" s="1663" t="s">
        <v>1410</v>
      </c>
      <c r="I289" s="1664"/>
      <c r="J289" s="1664"/>
      <c r="K289" s="1664"/>
      <c r="L289" s="1066"/>
      <c r="M289" s="1677"/>
      <c r="N289" s="1678"/>
      <c r="O289" s="1679"/>
      <c r="P289" s="1068"/>
    </row>
    <row r="290" spans="1:16" ht="32.1" customHeight="1" x14ac:dyDescent="0.25">
      <c r="A290" s="1660">
        <v>278</v>
      </c>
      <c r="B290" s="1661" t="s">
        <v>1412</v>
      </c>
      <c r="C290" s="1667">
        <v>44446</v>
      </c>
      <c r="D290" s="1521">
        <v>845</v>
      </c>
      <c r="E290" s="1521">
        <v>845</v>
      </c>
      <c r="F290" s="1502" t="s">
        <v>1394</v>
      </c>
      <c r="G290" s="1067"/>
      <c r="H290" s="1663" t="s">
        <v>1413</v>
      </c>
      <c r="I290" s="1664"/>
      <c r="J290" s="1664"/>
      <c r="K290" s="1664"/>
      <c r="L290" s="1066"/>
      <c r="M290" s="1677"/>
      <c r="N290" s="1678"/>
      <c r="O290" s="1679"/>
      <c r="P290" s="1068"/>
    </row>
    <row r="291" spans="1:16" ht="32.1" customHeight="1" x14ac:dyDescent="0.25">
      <c r="A291" s="1660">
        <v>279</v>
      </c>
      <c r="B291" s="1661" t="s">
        <v>1414</v>
      </c>
      <c r="C291" s="1685">
        <v>44475</v>
      </c>
      <c r="D291" s="1521">
        <v>1690</v>
      </c>
      <c r="E291" s="1521">
        <v>1690</v>
      </c>
      <c r="F291" s="1502" t="s">
        <v>1415</v>
      </c>
      <c r="G291" s="1067"/>
      <c r="H291" s="1663" t="s">
        <v>1416</v>
      </c>
      <c r="I291" s="1664"/>
      <c r="J291" s="1664"/>
      <c r="K291" s="1664"/>
      <c r="L291" s="1066"/>
      <c r="M291" s="1677"/>
      <c r="N291" s="1678"/>
      <c r="O291" s="1679"/>
      <c r="P291" s="1068"/>
    </row>
    <row r="292" spans="1:16" ht="32.1" customHeight="1" x14ac:dyDescent="0.25">
      <c r="A292" s="1660">
        <v>280</v>
      </c>
      <c r="B292" s="1661" t="s">
        <v>1417</v>
      </c>
      <c r="C292" s="1667">
        <v>44477</v>
      </c>
      <c r="D292" s="1521">
        <v>2412</v>
      </c>
      <c r="E292" s="1521">
        <v>2412</v>
      </c>
      <c r="F292" s="1502" t="s">
        <v>1394</v>
      </c>
      <c r="G292" s="1067"/>
      <c r="H292" s="1663" t="s">
        <v>1418</v>
      </c>
      <c r="I292" s="1664"/>
      <c r="J292" s="1664"/>
      <c r="K292" s="1664"/>
      <c r="L292" s="1066"/>
      <c r="M292" s="1677"/>
      <c r="N292" s="1678"/>
      <c r="O292" s="1679"/>
      <c r="P292" s="1068"/>
    </row>
    <row r="293" spans="1:16" ht="32.1" customHeight="1" x14ac:dyDescent="0.25">
      <c r="A293" s="1660">
        <v>281</v>
      </c>
      <c r="B293" s="1661" t="s">
        <v>1419</v>
      </c>
      <c r="C293" s="1667">
        <v>44477</v>
      </c>
      <c r="D293" s="1521">
        <v>900</v>
      </c>
      <c r="E293" s="1521">
        <v>900</v>
      </c>
      <c r="F293" s="1502" t="s">
        <v>1394</v>
      </c>
      <c r="G293" s="1067"/>
      <c r="H293" s="1663" t="s">
        <v>1418</v>
      </c>
      <c r="I293" s="1664"/>
      <c r="J293" s="1664"/>
      <c r="K293" s="1664"/>
      <c r="L293" s="1066"/>
      <c r="M293" s="1677"/>
      <c r="N293" s="1678"/>
      <c r="O293" s="1679"/>
      <c r="P293" s="1068"/>
    </row>
    <row r="294" spans="1:16" ht="32.1" customHeight="1" x14ac:dyDescent="0.25">
      <c r="A294" s="1660">
        <v>282</v>
      </c>
      <c r="B294" s="1661" t="s">
        <v>1420</v>
      </c>
      <c r="C294" s="1667">
        <v>44477</v>
      </c>
      <c r="D294" s="1521">
        <v>845</v>
      </c>
      <c r="E294" s="1521">
        <v>845</v>
      </c>
      <c r="F294" s="1502" t="s">
        <v>1394</v>
      </c>
      <c r="G294" s="1067"/>
      <c r="H294" s="1663" t="s">
        <v>1421</v>
      </c>
      <c r="I294" s="1664"/>
      <c r="J294" s="1664"/>
      <c r="K294" s="1664"/>
      <c r="L294" s="1066"/>
      <c r="M294" s="1677"/>
      <c r="N294" s="1678"/>
      <c r="O294" s="1679"/>
      <c r="P294" s="1068"/>
    </row>
    <row r="295" spans="1:16" ht="32.1" customHeight="1" x14ac:dyDescent="0.25">
      <c r="A295" s="1660">
        <v>283</v>
      </c>
      <c r="B295" s="1661" t="s">
        <v>1422</v>
      </c>
      <c r="C295" s="1685">
        <v>44505</v>
      </c>
      <c r="D295" s="1521">
        <v>1690</v>
      </c>
      <c r="E295" s="1521">
        <v>1690</v>
      </c>
      <c r="F295" s="1502" t="s">
        <v>1415</v>
      </c>
      <c r="G295" s="1067"/>
      <c r="H295" s="1663" t="s">
        <v>1423</v>
      </c>
      <c r="I295" s="1664"/>
      <c r="J295" s="1664"/>
      <c r="K295" s="1664"/>
      <c r="L295" s="1066"/>
      <c r="M295" s="1677"/>
      <c r="N295" s="1678"/>
      <c r="O295" s="1679"/>
      <c r="P295" s="1068"/>
    </row>
    <row r="296" spans="1:16" ht="32.1" customHeight="1" x14ac:dyDescent="0.25">
      <c r="A296" s="1660">
        <v>284</v>
      </c>
      <c r="B296" s="1661" t="s">
        <v>1424</v>
      </c>
      <c r="C296" s="1667">
        <v>44508</v>
      </c>
      <c r="D296" s="1521">
        <v>2475</v>
      </c>
      <c r="E296" s="1521">
        <v>2475</v>
      </c>
      <c r="F296" s="1502" t="s">
        <v>1394</v>
      </c>
      <c r="G296" s="1067"/>
      <c r="H296" s="1663" t="s">
        <v>1425</v>
      </c>
      <c r="I296" s="1664"/>
      <c r="J296" s="1664"/>
      <c r="K296" s="1664"/>
      <c r="L296" s="1066"/>
      <c r="M296" s="1677"/>
      <c r="N296" s="1678"/>
      <c r="O296" s="1679"/>
      <c r="P296" s="1068"/>
    </row>
    <row r="297" spans="1:16" ht="32.1" customHeight="1" x14ac:dyDescent="0.25">
      <c r="A297" s="1660">
        <v>285</v>
      </c>
      <c r="B297" s="1661" t="s">
        <v>1426</v>
      </c>
      <c r="C297" s="1667">
        <v>44508</v>
      </c>
      <c r="D297" s="1521">
        <v>900</v>
      </c>
      <c r="E297" s="1521">
        <v>900</v>
      </c>
      <c r="F297" s="1502" t="s">
        <v>1394</v>
      </c>
      <c r="G297" s="1067"/>
      <c r="H297" s="1663" t="s">
        <v>1425</v>
      </c>
      <c r="I297" s="1664"/>
      <c r="J297" s="1664"/>
      <c r="K297" s="1664"/>
      <c r="L297" s="1066"/>
      <c r="M297" s="1677"/>
      <c r="N297" s="1678"/>
      <c r="O297" s="1679"/>
      <c r="P297" s="1068"/>
    </row>
    <row r="298" spans="1:16" ht="32.1" customHeight="1" x14ac:dyDescent="0.25">
      <c r="A298" s="1660">
        <v>286</v>
      </c>
      <c r="B298" s="1661" t="s">
        <v>1427</v>
      </c>
      <c r="C298" s="1667">
        <v>44508</v>
      </c>
      <c r="D298" s="1521">
        <v>845</v>
      </c>
      <c r="E298" s="1521">
        <v>845</v>
      </c>
      <c r="F298" s="1502" t="s">
        <v>1394</v>
      </c>
      <c r="G298" s="1067"/>
      <c r="H298" s="1663" t="s">
        <v>1428</v>
      </c>
      <c r="I298" s="1664"/>
      <c r="J298" s="1664"/>
      <c r="K298" s="1664"/>
      <c r="L298" s="1066"/>
      <c r="M298" s="1677"/>
      <c r="N298" s="1678"/>
      <c r="O298" s="1679"/>
      <c r="P298" s="1068"/>
    </row>
    <row r="299" spans="1:16" ht="32.1" customHeight="1" x14ac:dyDescent="0.25">
      <c r="A299" s="1660">
        <v>287</v>
      </c>
      <c r="B299" s="1661" t="s">
        <v>1429</v>
      </c>
      <c r="C299" s="1667">
        <v>44551</v>
      </c>
      <c r="D299" s="1521">
        <v>2664</v>
      </c>
      <c r="E299" s="1521">
        <v>2664</v>
      </c>
      <c r="F299" s="1502" t="s">
        <v>1394</v>
      </c>
      <c r="G299" s="1067"/>
      <c r="H299" s="1663" t="s">
        <v>1430</v>
      </c>
      <c r="I299" s="1664"/>
      <c r="J299" s="1664"/>
      <c r="K299" s="1664"/>
      <c r="L299" s="1066"/>
      <c r="M299" s="1677"/>
      <c r="N299" s="1678"/>
      <c r="O299" s="1679"/>
      <c r="P299" s="1068"/>
    </row>
    <row r="300" spans="1:16" ht="32.1" customHeight="1" x14ac:dyDescent="0.25">
      <c r="A300" s="1660">
        <v>288</v>
      </c>
      <c r="B300" s="1661" t="s">
        <v>1431</v>
      </c>
      <c r="C300" s="1667">
        <v>44551</v>
      </c>
      <c r="D300" s="1521">
        <v>900</v>
      </c>
      <c r="E300" s="1521">
        <v>900</v>
      </c>
      <c r="F300" s="1502" t="s">
        <v>1394</v>
      </c>
      <c r="G300" s="1067"/>
      <c r="H300" s="1663" t="s">
        <v>1430</v>
      </c>
      <c r="I300" s="1664"/>
      <c r="J300" s="1664"/>
      <c r="K300" s="1664"/>
      <c r="L300" s="1066"/>
      <c r="M300" s="1677"/>
      <c r="N300" s="1678"/>
      <c r="O300" s="1679"/>
      <c r="P300" s="1068"/>
    </row>
    <row r="301" spans="1:16" ht="32.1" customHeight="1" x14ac:dyDescent="0.25">
      <c r="A301" s="1660">
        <v>289</v>
      </c>
      <c r="B301" s="1661" t="s">
        <v>1432</v>
      </c>
      <c r="C301" s="1667">
        <v>44551</v>
      </c>
      <c r="D301" s="1521">
        <v>845</v>
      </c>
      <c r="E301" s="1521">
        <v>845</v>
      </c>
      <c r="F301" s="1502" t="s">
        <v>1394</v>
      </c>
      <c r="G301" s="1067"/>
      <c r="H301" s="1663" t="s">
        <v>1433</v>
      </c>
      <c r="I301" s="1664"/>
      <c r="J301" s="1664"/>
      <c r="K301" s="1664"/>
      <c r="L301" s="1066"/>
      <c r="M301" s="1677"/>
      <c r="N301" s="1678"/>
      <c r="O301" s="1679"/>
      <c r="P301" s="1068"/>
    </row>
    <row r="302" spans="1:16" ht="32.1" customHeight="1" x14ac:dyDescent="0.25">
      <c r="A302" s="1660">
        <v>290</v>
      </c>
      <c r="B302" s="1661" t="s">
        <v>1434</v>
      </c>
      <c r="C302" s="1685">
        <v>44569</v>
      </c>
      <c r="D302" s="1521">
        <v>3168</v>
      </c>
      <c r="E302" s="1521">
        <v>3168</v>
      </c>
      <c r="F302" s="1502" t="s">
        <v>1394</v>
      </c>
      <c r="G302" s="1067"/>
      <c r="H302" s="1663" t="s">
        <v>1435</v>
      </c>
      <c r="I302" s="1664"/>
      <c r="J302" s="1664"/>
      <c r="K302" s="1664"/>
      <c r="L302" s="1066"/>
      <c r="M302" s="1677"/>
      <c r="N302" s="1678"/>
      <c r="O302" s="1679"/>
      <c r="P302" s="1068"/>
    </row>
    <row r="303" spans="1:16" ht="32.1" customHeight="1" x14ac:dyDescent="0.25">
      <c r="A303" s="1660">
        <v>291</v>
      </c>
      <c r="B303" s="1661" t="s">
        <v>1436</v>
      </c>
      <c r="C303" s="1685">
        <v>44569</v>
      </c>
      <c r="D303" s="1521">
        <v>900</v>
      </c>
      <c r="E303" s="1521">
        <v>900</v>
      </c>
      <c r="F303" s="1502" t="s">
        <v>1394</v>
      </c>
      <c r="G303" s="1067"/>
      <c r="H303" s="1663" t="s">
        <v>1435</v>
      </c>
      <c r="I303" s="1664"/>
      <c r="J303" s="1664"/>
      <c r="K303" s="1664"/>
      <c r="L303" s="1066"/>
      <c r="M303" s="1677"/>
      <c r="N303" s="1678"/>
      <c r="O303" s="1679"/>
      <c r="P303" s="1068"/>
    </row>
    <row r="304" spans="1:16" ht="32.1" customHeight="1" x14ac:dyDescent="0.25">
      <c r="A304" s="1660">
        <v>292</v>
      </c>
      <c r="B304" s="1661" t="s">
        <v>1437</v>
      </c>
      <c r="C304" s="1685">
        <v>44569</v>
      </c>
      <c r="D304" s="1521">
        <v>845</v>
      </c>
      <c r="E304" s="1521">
        <v>845</v>
      </c>
      <c r="F304" s="1502" t="s">
        <v>1394</v>
      </c>
      <c r="G304" s="1067"/>
      <c r="H304" s="1663" t="s">
        <v>1438</v>
      </c>
      <c r="I304" s="1664"/>
      <c r="J304" s="1664"/>
      <c r="K304" s="1664"/>
      <c r="L304" s="1066"/>
      <c r="M304" s="1677"/>
      <c r="N304" s="1678"/>
      <c r="O304" s="1679"/>
      <c r="P304" s="1068"/>
    </row>
    <row r="305" spans="1:16" ht="32.1" customHeight="1" x14ac:dyDescent="0.25">
      <c r="A305" s="1660">
        <v>293</v>
      </c>
      <c r="B305" s="1661" t="s">
        <v>1439</v>
      </c>
      <c r="C305" s="1685">
        <v>44600</v>
      </c>
      <c r="D305" s="1521">
        <v>2874</v>
      </c>
      <c r="E305" s="1521">
        <v>2874</v>
      </c>
      <c r="F305" s="1502" t="s">
        <v>1394</v>
      </c>
      <c r="G305" s="1067"/>
      <c r="H305" s="1663" t="s">
        <v>1440</v>
      </c>
      <c r="I305" s="1664"/>
      <c r="J305" s="1664"/>
      <c r="K305" s="1664"/>
      <c r="L305" s="1066"/>
      <c r="M305" s="1677"/>
      <c r="N305" s="1678"/>
      <c r="O305" s="1679"/>
      <c r="P305" s="1068"/>
    </row>
    <row r="306" spans="1:16" ht="32.1" customHeight="1" x14ac:dyDescent="0.25">
      <c r="A306" s="1660">
        <v>294</v>
      </c>
      <c r="B306" s="1661" t="s">
        <v>1441</v>
      </c>
      <c r="C306" s="1685">
        <v>44600</v>
      </c>
      <c r="D306" s="1521">
        <v>900</v>
      </c>
      <c r="E306" s="1521">
        <v>900</v>
      </c>
      <c r="F306" s="1502" t="s">
        <v>1394</v>
      </c>
      <c r="G306" s="1067"/>
      <c r="H306" s="1663" t="s">
        <v>1440</v>
      </c>
      <c r="I306" s="1664"/>
      <c r="J306" s="1664"/>
      <c r="K306" s="1664"/>
      <c r="L306" s="1066"/>
      <c r="M306" s="1677"/>
      <c r="N306" s="1678"/>
      <c r="O306" s="1679"/>
      <c r="P306" s="1068"/>
    </row>
    <row r="307" spans="1:16" ht="32.1" customHeight="1" x14ac:dyDescent="0.25">
      <c r="A307" s="1660">
        <v>295</v>
      </c>
      <c r="B307" s="1661" t="s">
        <v>1442</v>
      </c>
      <c r="C307" s="1685">
        <v>44600</v>
      </c>
      <c r="D307" s="1521">
        <v>845</v>
      </c>
      <c r="E307" s="1521">
        <v>845</v>
      </c>
      <c r="F307" s="1502" t="s">
        <v>1394</v>
      </c>
      <c r="G307" s="1067"/>
      <c r="H307" s="1663" t="s">
        <v>1443</v>
      </c>
      <c r="I307" s="1664"/>
      <c r="J307" s="1664"/>
      <c r="K307" s="1664"/>
      <c r="L307" s="1066"/>
      <c r="M307" s="1677"/>
      <c r="N307" s="1678"/>
      <c r="O307" s="1679"/>
      <c r="P307" s="1068"/>
    </row>
    <row r="308" spans="1:16" ht="32.1" customHeight="1" x14ac:dyDescent="0.25">
      <c r="A308" s="1660">
        <v>296</v>
      </c>
      <c r="B308" s="1661" t="s">
        <v>1444</v>
      </c>
      <c r="C308" s="1685">
        <v>44628</v>
      </c>
      <c r="D308" s="1521">
        <v>2433</v>
      </c>
      <c r="E308" s="1521">
        <v>2433</v>
      </c>
      <c r="F308" s="1502" t="s">
        <v>1445</v>
      </c>
      <c r="G308" s="1067"/>
      <c r="H308" s="1663" t="s">
        <v>1446</v>
      </c>
      <c r="I308" s="1664"/>
      <c r="J308" s="1664"/>
      <c r="K308" s="1664"/>
      <c r="L308" s="1066"/>
      <c r="M308" s="1677"/>
      <c r="N308" s="1678"/>
      <c r="O308" s="1679"/>
      <c r="P308" s="1068"/>
    </row>
    <row r="309" spans="1:16" ht="32.1" customHeight="1" x14ac:dyDescent="0.25">
      <c r="A309" s="1660">
        <v>297</v>
      </c>
      <c r="B309" s="1661" t="s">
        <v>1447</v>
      </c>
      <c r="C309" s="1685">
        <v>44628</v>
      </c>
      <c r="D309" s="1521">
        <v>900</v>
      </c>
      <c r="E309" s="1521">
        <v>900</v>
      </c>
      <c r="F309" s="1502" t="s">
        <v>1445</v>
      </c>
      <c r="G309" s="1067"/>
      <c r="H309" s="1663" t="s">
        <v>1446</v>
      </c>
      <c r="I309" s="1664"/>
      <c r="J309" s="1664"/>
      <c r="K309" s="1664"/>
      <c r="L309" s="1066"/>
      <c r="M309" s="1677"/>
      <c r="N309" s="1678"/>
      <c r="O309" s="1679"/>
      <c r="P309" s="1068"/>
    </row>
    <row r="310" spans="1:16" ht="32.1" customHeight="1" x14ac:dyDescent="0.25">
      <c r="A310" s="1660">
        <v>298</v>
      </c>
      <c r="B310" s="1661" t="s">
        <v>1448</v>
      </c>
      <c r="C310" s="1685">
        <v>44628</v>
      </c>
      <c r="D310" s="1521">
        <v>845</v>
      </c>
      <c r="E310" s="1521">
        <v>845</v>
      </c>
      <c r="F310" s="1502" t="s">
        <v>1445</v>
      </c>
      <c r="G310" s="1067"/>
      <c r="H310" s="1663" t="s">
        <v>1449</v>
      </c>
      <c r="I310" s="1664"/>
      <c r="J310" s="1664"/>
      <c r="K310" s="1664"/>
      <c r="L310" s="1066"/>
      <c r="M310" s="1677"/>
      <c r="N310" s="1678"/>
      <c r="O310" s="1679"/>
      <c r="P310" s="1068"/>
    </row>
    <row r="311" spans="1:16" ht="32.1" customHeight="1" x14ac:dyDescent="0.25">
      <c r="A311" s="1660">
        <v>299</v>
      </c>
      <c r="B311" s="1661" t="s">
        <v>1450</v>
      </c>
      <c r="C311" s="1685">
        <v>44657</v>
      </c>
      <c r="D311" s="1690">
        <v>900</v>
      </c>
      <c r="E311" s="1690">
        <v>900</v>
      </c>
      <c r="F311" s="1502" t="s">
        <v>1445</v>
      </c>
      <c r="G311" s="1067"/>
      <c r="H311" s="1663" t="s">
        <v>1451</v>
      </c>
      <c r="I311" s="1664"/>
      <c r="J311" s="1664"/>
      <c r="K311" s="1664"/>
      <c r="L311" s="1066"/>
      <c r="M311" s="1677"/>
      <c r="N311" s="1678"/>
      <c r="O311" s="1679"/>
      <c r="P311" s="1068"/>
    </row>
    <row r="312" spans="1:16" ht="32.1" customHeight="1" x14ac:dyDescent="0.25">
      <c r="A312" s="1660">
        <v>300</v>
      </c>
      <c r="B312" s="1661" t="s">
        <v>1452</v>
      </c>
      <c r="C312" s="1685">
        <v>44657</v>
      </c>
      <c r="D312" s="1690">
        <v>2370</v>
      </c>
      <c r="E312" s="1690">
        <v>2370</v>
      </c>
      <c r="F312" s="1502" t="s">
        <v>1445</v>
      </c>
      <c r="G312" s="1067"/>
      <c r="H312" s="1663" t="s">
        <v>1451</v>
      </c>
      <c r="I312" s="1664"/>
      <c r="J312" s="1664"/>
      <c r="K312" s="1664"/>
      <c r="L312" s="1066"/>
      <c r="M312" s="1677"/>
      <c r="N312" s="1678"/>
      <c r="O312" s="1679"/>
      <c r="P312" s="1068"/>
    </row>
    <row r="313" spans="1:16" ht="32.1" customHeight="1" x14ac:dyDescent="0.25">
      <c r="A313" s="1660">
        <v>301</v>
      </c>
      <c r="B313" s="1661" t="s">
        <v>1453</v>
      </c>
      <c r="C313" s="1685">
        <v>44657</v>
      </c>
      <c r="D313" s="1690">
        <v>845</v>
      </c>
      <c r="E313" s="1690">
        <v>845</v>
      </c>
      <c r="F313" s="1502" t="s">
        <v>1445</v>
      </c>
      <c r="G313" s="1067"/>
      <c r="H313" s="1663" t="s">
        <v>1454</v>
      </c>
      <c r="I313" s="1664"/>
      <c r="J313" s="1664"/>
      <c r="K313" s="1664"/>
      <c r="L313" s="1066"/>
      <c r="M313" s="1677"/>
      <c r="N313" s="1678"/>
      <c r="O313" s="1679"/>
      <c r="P313" s="1068"/>
    </row>
    <row r="314" spans="1:16" ht="32.1" customHeight="1" x14ac:dyDescent="0.25">
      <c r="A314" s="1660">
        <v>302</v>
      </c>
      <c r="B314" s="1661" t="s">
        <v>1455</v>
      </c>
      <c r="C314" s="1685">
        <v>44690</v>
      </c>
      <c r="D314" s="1521">
        <v>2230</v>
      </c>
      <c r="E314" s="1521">
        <v>2230</v>
      </c>
      <c r="F314" s="1502" t="s">
        <v>1445</v>
      </c>
      <c r="G314" s="1067"/>
      <c r="H314" s="1663" t="s">
        <v>1456</v>
      </c>
      <c r="I314" s="1664"/>
      <c r="J314" s="1664"/>
      <c r="K314" s="1664"/>
      <c r="L314" s="1066"/>
      <c r="M314" s="1677"/>
      <c r="N314" s="1678"/>
      <c r="O314" s="1679"/>
      <c r="P314" s="1068"/>
    </row>
    <row r="315" spans="1:16" ht="32.1" customHeight="1" x14ac:dyDescent="0.25">
      <c r="A315" s="1660">
        <v>303</v>
      </c>
      <c r="B315" s="1661" t="s">
        <v>1457</v>
      </c>
      <c r="C315" s="1685">
        <v>44690</v>
      </c>
      <c r="D315" s="1521">
        <v>900</v>
      </c>
      <c r="E315" s="1521">
        <v>900</v>
      </c>
      <c r="F315" s="1502" t="s">
        <v>1445</v>
      </c>
      <c r="G315" s="1067"/>
      <c r="H315" s="1663" t="s">
        <v>1456</v>
      </c>
      <c r="I315" s="1664"/>
      <c r="J315" s="1664"/>
      <c r="K315" s="1664"/>
      <c r="L315" s="1066"/>
      <c r="M315" s="1677"/>
      <c r="N315" s="1678"/>
      <c r="O315" s="1679"/>
      <c r="P315" s="1068"/>
    </row>
    <row r="316" spans="1:16" ht="32.1" customHeight="1" x14ac:dyDescent="0.25">
      <c r="A316" s="1660">
        <v>304</v>
      </c>
      <c r="B316" s="1661" t="s">
        <v>1458</v>
      </c>
      <c r="C316" s="1685">
        <v>44690</v>
      </c>
      <c r="D316" s="1521">
        <v>845</v>
      </c>
      <c r="E316" s="1521">
        <v>845</v>
      </c>
      <c r="F316" s="1502" t="s">
        <v>1445</v>
      </c>
      <c r="G316" s="1067"/>
      <c r="H316" s="1663" t="s">
        <v>1459</v>
      </c>
      <c r="I316" s="1664"/>
      <c r="J316" s="1664"/>
      <c r="K316" s="1664"/>
      <c r="L316" s="1066"/>
      <c r="M316" s="1677"/>
      <c r="N316" s="1678"/>
      <c r="O316" s="1679"/>
      <c r="P316" s="1068"/>
    </row>
    <row r="317" spans="1:16" ht="32.1" customHeight="1" x14ac:dyDescent="0.25">
      <c r="A317" s="1660">
        <v>305</v>
      </c>
      <c r="B317" s="1661" t="s">
        <v>1460</v>
      </c>
      <c r="C317" s="1685">
        <v>44693</v>
      </c>
      <c r="D317" s="1688">
        <v>1000</v>
      </c>
      <c r="E317" s="1688">
        <v>1000</v>
      </c>
      <c r="F317" s="1502" t="s">
        <v>1461</v>
      </c>
      <c r="G317" s="1067"/>
      <c r="H317" s="1663" t="s">
        <v>1462</v>
      </c>
      <c r="I317" s="1664"/>
      <c r="J317" s="1664"/>
      <c r="K317" s="1664"/>
      <c r="L317" s="1066"/>
      <c r="M317" s="1677"/>
      <c r="N317" s="1678"/>
      <c r="O317" s="1679"/>
      <c r="P317" s="1068"/>
    </row>
    <row r="318" spans="1:16" ht="32.1" customHeight="1" x14ac:dyDescent="0.25">
      <c r="A318" s="1660">
        <v>306</v>
      </c>
      <c r="B318" s="1661" t="s">
        <v>1463</v>
      </c>
      <c r="C318" s="1685">
        <v>44715</v>
      </c>
      <c r="D318" s="1688">
        <v>1000</v>
      </c>
      <c r="E318" s="1688">
        <v>1000</v>
      </c>
      <c r="F318" s="2009" t="s">
        <v>1461</v>
      </c>
      <c r="G318" s="1067"/>
      <c r="H318" s="1663" t="s">
        <v>1464</v>
      </c>
      <c r="I318" s="1664"/>
      <c r="J318" s="1664"/>
      <c r="K318" s="1664"/>
      <c r="L318" s="1066"/>
      <c r="M318" s="1677"/>
      <c r="N318" s="1678"/>
      <c r="O318" s="1679"/>
      <c r="P318" s="1068"/>
    </row>
    <row r="319" spans="1:16" ht="32.1" customHeight="1" x14ac:dyDescent="0.25">
      <c r="A319" s="1660">
        <v>307</v>
      </c>
      <c r="B319" s="1661" t="s">
        <v>1465</v>
      </c>
      <c r="C319" s="1685">
        <v>44721</v>
      </c>
      <c r="D319" s="1521">
        <v>900</v>
      </c>
      <c r="E319" s="1521">
        <v>900</v>
      </c>
      <c r="F319" s="1502" t="s">
        <v>1445</v>
      </c>
      <c r="G319" s="1067"/>
      <c r="H319" s="1663" t="s">
        <v>1466</v>
      </c>
      <c r="I319" s="1664"/>
      <c r="J319" s="1664"/>
      <c r="K319" s="1664"/>
      <c r="L319" s="1066"/>
      <c r="M319" s="1677"/>
      <c r="N319" s="1678"/>
      <c r="O319" s="1679"/>
      <c r="P319" s="1068"/>
    </row>
    <row r="320" spans="1:16" ht="32.1" customHeight="1" x14ac:dyDescent="0.25">
      <c r="A320" s="1660">
        <v>308</v>
      </c>
      <c r="B320" s="1661" t="s">
        <v>1467</v>
      </c>
      <c r="C320" s="1685">
        <v>44721</v>
      </c>
      <c r="D320" s="1521">
        <v>2350</v>
      </c>
      <c r="E320" s="1521">
        <v>2350</v>
      </c>
      <c r="F320" s="1502" t="s">
        <v>1445</v>
      </c>
      <c r="G320" s="1067"/>
      <c r="H320" s="1663" t="s">
        <v>1466</v>
      </c>
      <c r="I320" s="1664"/>
      <c r="J320" s="1664"/>
      <c r="K320" s="1664"/>
      <c r="L320" s="1066"/>
      <c r="M320" s="1677"/>
      <c r="N320" s="1678"/>
      <c r="O320" s="1679"/>
      <c r="P320" s="1068"/>
    </row>
    <row r="321" spans="1:16" ht="32.1" customHeight="1" x14ac:dyDescent="0.25">
      <c r="A321" s="1660">
        <v>309</v>
      </c>
      <c r="B321" s="1661" t="s">
        <v>1468</v>
      </c>
      <c r="C321" s="1685">
        <v>44721</v>
      </c>
      <c r="D321" s="1521">
        <v>845</v>
      </c>
      <c r="E321" s="1521">
        <v>845</v>
      </c>
      <c r="F321" s="1502" t="s">
        <v>1445</v>
      </c>
      <c r="G321" s="1067"/>
      <c r="H321" s="1663" t="s">
        <v>1469</v>
      </c>
      <c r="I321" s="1664"/>
      <c r="J321" s="1664"/>
      <c r="K321" s="1664"/>
      <c r="L321" s="1066"/>
      <c r="M321" s="1677"/>
      <c r="N321" s="1678"/>
      <c r="O321" s="1679"/>
      <c r="P321" s="1068"/>
    </row>
    <row r="322" spans="1:16" ht="32.1" customHeight="1" x14ac:dyDescent="0.25">
      <c r="A322" s="1660">
        <v>310</v>
      </c>
      <c r="B322" s="2010" t="s">
        <v>1470</v>
      </c>
      <c r="C322" s="2011">
        <v>44746</v>
      </c>
      <c r="D322" s="2012">
        <v>1000</v>
      </c>
      <c r="E322" s="2012">
        <v>1000</v>
      </c>
      <c r="F322" s="2013" t="s">
        <v>1461</v>
      </c>
      <c r="G322" s="1067"/>
      <c r="H322" s="2014" t="s">
        <v>1471</v>
      </c>
      <c r="I322" s="1664"/>
      <c r="J322" s="1664"/>
      <c r="K322" s="1664"/>
      <c r="L322" s="1066"/>
      <c r="M322" s="1677"/>
      <c r="N322" s="1678"/>
      <c r="O322" s="1679"/>
      <c r="P322" s="1068"/>
    </row>
    <row r="323" spans="1:16" ht="32.1" customHeight="1" x14ac:dyDescent="0.25">
      <c r="A323" s="1660">
        <v>311</v>
      </c>
      <c r="B323" s="1661" t="s">
        <v>1472</v>
      </c>
      <c r="C323" s="1685">
        <v>44753</v>
      </c>
      <c r="D323" s="1521">
        <v>3672</v>
      </c>
      <c r="E323" s="1521">
        <v>3672</v>
      </c>
      <c r="F323" s="1502" t="s">
        <v>1445</v>
      </c>
      <c r="G323" s="1067"/>
      <c r="H323" s="1663" t="s">
        <v>1473</v>
      </c>
      <c r="I323" s="1664"/>
      <c r="J323" s="1664"/>
      <c r="K323" s="1664"/>
      <c r="L323" s="1066"/>
      <c r="M323" s="1677"/>
      <c r="N323" s="1678"/>
      <c r="O323" s="1679"/>
      <c r="P323" s="1068"/>
    </row>
    <row r="324" spans="1:16" ht="32.1" customHeight="1" x14ac:dyDescent="0.25">
      <c r="A324" s="1660">
        <v>312</v>
      </c>
      <c r="B324" s="1661" t="s">
        <v>1474</v>
      </c>
      <c r="C324" s="1685">
        <v>44753</v>
      </c>
      <c r="D324" s="1521">
        <v>900</v>
      </c>
      <c r="E324" s="1521">
        <v>900</v>
      </c>
      <c r="F324" s="1502" t="s">
        <v>1445</v>
      </c>
      <c r="G324" s="1067"/>
      <c r="H324" s="1663" t="s">
        <v>1473</v>
      </c>
      <c r="I324" s="1664"/>
      <c r="J324" s="1664"/>
      <c r="K324" s="1664"/>
      <c r="L324" s="1066"/>
      <c r="M324" s="1677"/>
      <c r="N324" s="1678"/>
      <c r="O324" s="1679"/>
      <c r="P324" s="1068"/>
    </row>
    <row r="325" spans="1:16" ht="32.1" customHeight="1" x14ac:dyDescent="0.25">
      <c r="A325" s="2015">
        <v>313</v>
      </c>
      <c r="B325" s="2016" t="s">
        <v>1475</v>
      </c>
      <c r="C325" s="2017">
        <v>44753</v>
      </c>
      <c r="D325" s="1524">
        <v>845</v>
      </c>
      <c r="E325" s="1524">
        <v>845</v>
      </c>
      <c r="F325" s="2018" t="s">
        <v>1445</v>
      </c>
      <c r="G325" s="2019"/>
      <c r="H325" s="2020" t="s">
        <v>1476</v>
      </c>
      <c r="I325" s="2021"/>
      <c r="J325" s="2021"/>
      <c r="K325" s="2021"/>
      <c r="L325" s="2022"/>
      <c r="M325" s="2023"/>
      <c r="N325" s="2024"/>
      <c r="O325" s="2025"/>
      <c r="P325" s="2026"/>
    </row>
    <row r="326" spans="1:16" s="77" customFormat="1" ht="32.1" customHeight="1" x14ac:dyDescent="0.25">
      <c r="A326" s="1660">
        <v>314</v>
      </c>
      <c r="B326" s="2016" t="s">
        <v>1477</v>
      </c>
      <c r="C326" s="2017">
        <v>44929</v>
      </c>
      <c r="D326" s="1524">
        <v>2100</v>
      </c>
      <c r="E326" s="1524">
        <v>2100</v>
      </c>
      <c r="F326" s="2018" t="s">
        <v>1478</v>
      </c>
      <c r="G326" s="2019"/>
      <c r="H326" s="2020" t="s">
        <v>1479</v>
      </c>
      <c r="I326" s="2021"/>
      <c r="J326" s="2021"/>
      <c r="K326" s="2016"/>
      <c r="L326" s="2022"/>
      <c r="M326" s="2023"/>
      <c r="N326" s="2024"/>
      <c r="O326" s="2025"/>
      <c r="P326" s="2026"/>
    </row>
    <row r="327" spans="1:16" ht="32.1" customHeight="1" x14ac:dyDescent="0.25">
      <c r="A327" s="1660">
        <v>315</v>
      </c>
      <c r="B327" s="1661" t="s">
        <v>1480</v>
      </c>
      <c r="C327" s="1685">
        <v>44929</v>
      </c>
      <c r="D327" s="1521">
        <v>1000</v>
      </c>
      <c r="E327" s="1521">
        <v>1000</v>
      </c>
      <c r="F327" s="1502" t="s">
        <v>1478</v>
      </c>
      <c r="G327" s="1067"/>
      <c r="H327" s="1663" t="s">
        <v>1481</v>
      </c>
      <c r="I327" s="1664"/>
      <c r="J327" s="1664"/>
      <c r="K327" s="1661"/>
      <c r="L327" s="1066"/>
      <c r="M327" s="1677"/>
      <c r="N327" s="1678"/>
      <c r="O327" s="1679"/>
      <c r="P327" s="1068"/>
    </row>
    <row r="328" spans="1:16" ht="32.1" customHeight="1" x14ac:dyDescent="0.25">
      <c r="A328" s="1660">
        <v>316</v>
      </c>
      <c r="B328" s="1661" t="s">
        <v>1482</v>
      </c>
      <c r="C328" s="1685">
        <v>44929</v>
      </c>
      <c r="D328" s="1521">
        <v>3336</v>
      </c>
      <c r="E328" s="1521">
        <v>3336</v>
      </c>
      <c r="F328" s="1502" t="s">
        <v>1483</v>
      </c>
      <c r="G328" s="1067"/>
      <c r="H328" s="1663" t="s">
        <v>1484</v>
      </c>
      <c r="I328" s="1664"/>
      <c r="J328" s="1664"/>
      <c r="K328" s="1661"/>
      <c r="L328" s="1066"/>
      <c r="M328" s="1677"/>
      <c r="N328" s="1678"/>
      <c r="O328" s="1679"/>
      <c r="P328" s="1068"/>
    </row>
    <row r="329" spans="1:16" ht="32.1" customHeight="1" x14ac:dyDescent="0.25">
      <c r="A329" s="1660">
        <v>317</v>
      </c>
      <c r="B329" s="1661" t="s">
        <v>1485</v>
      </c>
      <c r="C329" s="1685">
        <v>44958</v>
      </c>
      <c r="D329" s="1521">
        <v>3604</v>
      </c>
      <c r="E329" s="1521">
        <v>3604</v>
      </c>
      <c r="F329" s="1502" t="s">
        <v>1483</v>
      </c>
      <c r="G329" s="1067"/>
      <c r="H329" s="1663" t="s">
        <v>1486</v>
      </c>
      <c r="I329" s="1664"/>
      <c r="J329" s="1664"/>
      <c r="K329" s="1661"/>
      <c r="L329" s="1066"/>
      <c r="M329" s="1677"/>
      <c r="N329" s="1678"/>
      <c r="O329" s="1679"/>
      <c r="P329" s="1068"/>
    </row>
    <row r="330" spans="1:16" ht="32.1" customHeight="1" x14ac:dyDescent="0.25">
      <c r="A330" s="1660">
        <v>318</v>
      </c>
      <c r="B330" s="1661" t="s">
        <v>1487</v>
      </c>
      <c r="C330" s="1685">
        <v>44986</v>
      </c>
      <c r="D330" s="1521">
        <v>700</v>
      </c>
      <c r="E330" s="1521">
        <v>700</v>
      </c>
      <c r="F330" s="1502" t="s">
        <v>1488</v>
      </c>
      <c r="G330" s="1067"/>
      <c r="H330" s="1663" t="s">
        <v>1489</v>
      </c>
      <c r="I330" s="1664"/>
      <c r="J330" s="1664"/>
      <c r="K330" s="1661"/>
      <c r="L330" s="1066"/>
      <c r="M330" s="1677"/>
      <c r="N330" s="1678"/>
      <c r="O330" s="1679"/>
      <c r="P330" s="1068"/>
    </row>
    <row r="331" spans="1:16" ht="32.1" customHeight="1" x14ac:dyDescent="0.25">
      <c r="A331" s="1660">
        <v>319</v>
      </c>
      <c r="B331" s="1661" t="s">
        <v>1490</v>
      </c>
      <c r="C331" s="1685">
        <v>44986</v>
      </c>
      <c r="D331" s="1521">
        <v>660</v>
      </c>
      <c r="E331" s="1521">
        <v>660</v>
      </c>
      <c r="F331" s="1502" t="s">
        <v>1488</v>
      </c>
      <c r="G331" s="1067"/>
      <c r="H331" s="1663" t="s">
        <v>1491</v>
      </c>
      <c r="I331" s="1664"/>
      <c r="J331" s="1664"/>
      <c r="K331" s="1661"/>
      <c r="L331" s="1066"/>
      <c r="M331" s="1677"/>
      <c r="N331" s="1678"/>
      <c r="O331" s="1679"/>
      <c r="P331" s="1068"/>
    </row>
    <row r="332" spans="1:16" ht="32.1" customHeight="1" x14ac:dyDescent="0.25">
      <c r="A332" s="1660">
        <v>320</v>
      </c>
      <c r="B332" s="1661" t="s">
        <v>1492</v>
      </c>
      <c r="C332" s="1685">
        <v>44987</v>
      </c>
      <c r="D332" s="1521">
        <v>3604</v>
      </c>
      <c r="E332" s="1521">
        <v>3604</v>
      </c>
      <c r="F332" s="1502" t="s">
        <v>1483</v>
      </c>
      <c r="G332" s="1067"/>
      <c r="H332" s="1663" t="s">
        <v>1493</v>
      </c>
      <c r="I332" s="1664"/>
      <c r="J332" s="1664"/>
      <c r="K332" s="1661"/>
      <c r="L332" s="1066"/>
      <c r="M332" s="1677"/>
      <c r="N332" s="1678"/>
      <c r="O332" s="1679"/>
      <c r="P332" s="1068"/>
    </row>
    <row r="333" spans="1:16" ht="32.1" customHeight="1" x14ac:dyDescent="0.25">
      <c r="A333" s="1660">
        <v>321</v>
      </c>
      <c r="B333" s="1661" t="s">
        <v>1494</v>
      </c>
      <c r="C333" s="1685">
        <v>44988</v>
      </c>
      <c r="D333" s="1521">
        <v>2100</v>
      </c>
      <c r="E333" s="1521">
        <v>2100</v>
      </c>
      <c r="F333" s="1502" t="s">
        <v>1478</v>
      </c>
      <c r="G333" s="1067"/>
      <c r="H333" s="1663" t="s">
        <v>1495</v>
      </c>
      <c r="I333" s="1664"/>
      <c r="J333" s="1664"/>
      <c r="K333" s="1661"/>
      <c r="L333" s="1066"/>
      <c r="M333" s="1677"/>
      <c r="N333" s="1678"/>
      <c r="O333" s="1679"/>
      <c r="P333" s="1068"/>
    </row>
    <row r="334" spans="1:16" ht="32.1" customHeight="1" x14ac:dyDescent="0.25">
      <c r="A334" s="1660">
        <v>322</v>
      </c>
      <c r="B334" s="1661" t="s">
        <v>1496</v>
      </c>
      <c r="C334" s="1685">
        <v>44988</v>
      </c>
      <c r="D334" s="1521">
        <v>1000</v>
      </c>
      <c r="E334" s="1521">
        <v>1000</v>
      </c>
      <c r="F334" s="1502" t="s">
        <v>1478</v>
      </c>
      <c r="G334" s="1067"/>
      <c r="H334" s="1663" t="s">
        <v>1497</v>
      </c>
      <c r="I334" s="1664"/>
      <c r="J334" s="1664"/>
      <c r="K334" s="1661"/>
      <c r="L334" s="1066"/>
      <c r="M334" s="1677"/>
      <c r="N334" s="1678"/>
      <c r="O334" s="1679"/>
      <c r="P334" s="1068"/>
    </row>
    <row r="335" spans="1:16" ht="32.1" customHeight="1" x14ac:dyDescent="0.25">
      <c r="A335" s="1660">
        <v>323</v>
      </c>
      <c r="B335" s="1661" t="s">
        <v>1498</v>
      </c>
      <c r="C335" s="1685">
        <v>45017</v>
      </c>
      <c r="D335" s="1688">
        <v>3604</v>
      </c>
      <c r="E335" s="1688">
        <v>3604</v>
      </c>
      <c r="F335" s="1502" t="s">
        <v>1483</v>
      </c>
      <c r="G335" s="1067"/>
      <c r="H335" s="1663" t="s">
        <v>1499</v>
      </c>
      <c r="I335" s="1664"/>
      <c r="J335" s="1664"/>
      <c r="K335" s="1661"/>
      <c r="L335" s="1066"/>
      <c r="M335" s="1677"/>
      <c r="N335" s="1678"/>
      <c r="O335" s="1679"/>
      <c r="P335" s="1068"/>
    </row>
    <row r="336" spans="1:16" ht="32.1" customHeight="1" x14ac:dyDescent="0.25">
      <c r="A336" s="1660">
        <v>324</v>
      </c>
      <c r="B336" s="1661" t="s">
        <v>1500</v>
      </c>
      <c r="C336" s="1685">
        <v>45017</v>
      </c>
      <c r="D336" s="1521">
        <v>2100</v>
      </c>
      <c r="E336" s="1521">
        <v>2100</v>
      </c>
      <c r="F336" s="1502" t="s">
        <v>1478</v>
      </c>
      <c r="G336" s="1067"/>
      <c r="H336" s="1663" t="s">
        <v>1501</v>
      </c>
      <c r="I336" s="1664"/>
      <c r="J336" s="1664"/>
      <c r="K336" s="1661"/>
      <c r="L336" s="1066"/>
      <c r="M336" s="1677"/>
      <c r="N336" s="1678"/>
      <c r="O336" s="1679"/>
      <c r="P336" s="1068"/>
    </row>
    <row r="337" spans="1:16" ht="32.1" customHeight="1" x14ac:dyDescent="0.25">
      <c r="A337" s="1660">
        <v>325</v>
      </c>
      <c r="B337" s="1661" t="s">
        <v>1502</v>
      </c>
      <c r="C337" s="1685">
        <v>45017</v>
      </c>
      <c r="D337" s="1521">
        <v>1000</v>
      </c>
      <c r="E337" s="1521">
        <v>1000</v>
      </c>
      <c r="F337" s="1502" t="s">
        <v>1478</v>
      </c>
      <c r="G337" s="1067"/>
      <c r="H337" s="1663" t="s">
        <v>1503</v>
      </c>
      <c r="I337" s="1664"/>
      <c r="J337" s="1664"/>
      <c r="K337" s="1661"/>
      <c r="L337" s="1066"/>
      <c r="M337" s="1677"/>
      <c r="N337" s="1678"/>
      <c r="O337" s="1679"/>
      <c r="P337" s="1068"/>
    </row>
    <row r="338" spans="1:16" ht="32.1" customHeight="1" x14ac:dyDescent="0.25">
      <c r="A338" s="1660">
        <v>326</v>
      </c>
      <c r="B338" s="1661" t="s">
        <v>1504</v>
      </c>
      <c r="C338" s="1685">
        <v>45017</v>
      </c>
      <c r="D338" s="1521">
        <v>700</v>
      </c>
      <c r="E338" s="1521">
        <v>700</v>
      </c>
      <c r="F338" s="1502" t="s">
        <v>1488</v>
      </c>
      <c r="G338" s="1067"/>
      <c r="H338" s="1663" t="s">
        <v>1505</v>
      </c>
      <c r="I338" s="1664"/>
      <c r="J338" s="1664"/>
      <c r="K338" s="1661"/>
      <c r="L338" s="1066"/>
      <c r="M338" s="1677"/>
      <c r="N338" s="1678"/>
      <c r="O338" s="1679"/>
      <c r="P338" s="1068"/>
    </row>
    <row r="339" spans="1:16" ht="32.1" customHeight="1" x14ac:dyDescent="0.25">
      <c r="A339" s="1660">
        <v>327</v>
      </c>
      <c r="B339" s="1661" t="s">
        <v>1506</v>
      </c>
      <c r="C339" s="1667">
        <v>45017</v>
      </c>
      <c r="D339" s="1521">
        <v>660</v>
      </c>
      <c r="E339" s="1521">
        <v>660</v>
      </c>
      <c r="F339" s="1502" t="s">
        <v>1488</v>
      </c>
      <c r="G339" s="1067"/>
      <c r="H339" s="1663" t="s">
        <v>1507</v>
      </c>
      <c r="I339" s="1664"/>
      <c r="J339" s="1664"/>
      <c r="K339" s="1661"/>
      <c r="L339" s="1066"/>
      <c r="M339" s="1677"/>
      <c r="N339" s="1678"/>
      <c r="O339" s="1679"/>
      <c r="P339" s="1068"/>
    </row>
    <row r="340" spans="1:16" ht="32.1" customHeight="1" x14ac:dyDescent="0.25">
      <c r="A340" s="1660">
        <v>328</v>
      </c>
      <c r="B340" s="1685" t="s">
        <v>1508</v>
      </c>
      <c r="C340" s="1685">
        <v>45033</v>
      </c>
      <c r="D340" s="2027">
        <v>53588.52</v>
      </c>
      <c r="E340" s="2027">
        <v>53588.52</v>
      </c>
      <c r="F340" s="1691" t="s">
        <v>1509</v>
      </c>
      <c r="G340" s="1067"/>
      <c r="H340" s="1663" t="s">
        <v>1510</v>
      </c>
      <c r="I340" s="1664"/>
      <c r="J340" s="1664"/>
      <c r="K340" s="1685"/>
      <c r="L340" s="1066"/>
      <c r="M340" s="1677"/>
      <c r="N340" s="1678"/>
      <c r="O340" s="1679"/>
      <c r="P340" s="1068"/>
    </row>
    <row r="341" spans="1:16" ht="32.1" customHeight="1" x14ac:dyDescent="0.25">
      <c r="A341" s="1660">
        <v>329</v>
      </c>
      <c r="B341" s="1685" t="s">
        <v>1511</v>
      </c>
      <c r="C341" s="1685">
        <v>45033</v>
      </c>
      <c r="D341" s="2027">
        <v>145140</v>
      </c>
      <c r="E341" s="2027">
        <v>145140</v>
      </c>
      <c r="F341" s="1691" t="s">
        <v>1509</v>
      </c>
      <c r="G341" s="1067"/>
      <c r="H341" s="1663" t="s">
        <v>1510</v>
      </c>
      <c r="I341" s="1664"/>
      <c r="J341" s="1664"/>
      <c r="K341" s="1685"/>
      <c r="L341" s="1066"/>
      <c r="M341" s="1677"/>
      <c r="N341" s="1678"/>
      <c r="O341" s="1679"/>
      <c r="P341" s="1068"/>
    </row>
    <row r="342" spans="1:16" ht="32.1" customHeight="1" x14ac:dyDescent="0.25">
      <c r="A342" s="1660">
        <v>330</v>
      </c>
      <c r="B342" s="1661" t="s">
        <v>1512</v>
      </c>
      <c r="C342" s="1685">
        <v>45047</v>
      </c>
      <c r="D342" s="1521">
        <v>700</v>
      </c>
      <c r="E342" s="1521">
        <v>700</v>
      </c>
      <c r="F342" s="1502" t="s">
        <v>1488</v>
      </c>
      <c r="G342" s="1067"/>
      <c r="H342" s="1663" t="s">
        <v>1513</v>
      </c>
      <c r="I342" s="1664"/>
      <c r="J342" s="1664"/>
      <c r="K342" s="1661"/>
      <c r="L342" s="1066"/>
      <c r="M342" s="1677"/>
      <c r="N342" s="1678"/>
      <c r="O342" s="1679"/>
      <c r="P342" s="1068"/>
    </row>
    <row r="343" spans="1:16" ht="32.1" customHeight="1" x14ac:dyDescent="0.25">
      <c r="A343" s="1660">
        <v>331</v>
      </c>
      <c r="B343" s="1661" t="s">
        <v>1514</v>
      </c>
      <c r="C343" s="1685">
        <v>45047</v>
      </c>
      <c r="D343" s="1521">
        <v>660</v>
      </c>
      <c r="E343" s="1521">
        <v>660</v>
      </c>
      <c r="F343" s="1502" t="s">
        <v>1488</v>
      </c>
      <c r="G343" s="1067"/>
      <c r="H343" s="1663" t="s">
        <v>1515</v>
      </c>
      <c r="I343" s="1664"/>
      <c r="J343" s="1664"/>
      <c r="K343" s="1661"/>
      <c r="L343" s="1066"/>
      <c r="M343" s="1677"/>
      <c r="N343" s="1678"/>
      <c r="O343" s="1679"/>
      <c r="P343" s="1068"/>
    </row>
    <row r="344" spans="1:16" ht="32.1" customHeight="1" x14ac:dyDescent="0.25">
      <c r="A344" s="1660">
        <v>332</v>
      </c>
      <c r="B344" s="1661" t="s">
        <v>1516</v>
      </c>
      <c r="C344" s="1685">
        <v>45047</v>
      </c>
      <c r="D344" s="1521">
        <v>2700</v>
      </c>
      <c r="E344" s="1521">
        <v>2700</v>
      </c>
      <c r="F344" s="1502" t="s">
        <v>1488</v>
      </c>
      <c r="G344" s="1067"/>
      <c r="H344" s="1663" t="s">
        <v>1517</v>
      </c>
      <c r="I344" s="1664"/>
      <c r="J344" s="1664"/>
      <c r="K344" s="1661"/>
      <c r="L344" s="1066"/>
      <c r="M344" s="1677"/>
      <c r="N344" s="1678"/>
      <c r="O344" s="1679"/>
      <c r="P344" s="1068"/>
    </row>
    <row r="345" spans="1:16" ht="32.1" customHeight="1" x14ac:dyDescent="0.25">
      <c r="A345" s="1660">
        <v>333</v>
      </c>
      <c r="B345" s="1661" t="s">
        <v>1518</v>
      </c>
      <c r="C345" s="1685">
        <v>45048</v>
      </c>
      <c r="D345" s="1521">
        <v>3604</v>
      </c>
      <c r="E345" s="1521">
        <v>3604</v>
      </c>
      <c r="F345" s="1502" t="s">
        <v>1483</v>
      </c>
      <c r="G345" s="1067"/>
      <c r="H345" s="1663" t="s">
        <v>1499</v>
      </c>
      <c r="I345" s="1664"/>
      <c r="J345" s="1664"/>
      <c r="K345" s="1661"/>
      <c r="L345" s="1066"/>
      <c r="M345" s="1677"/>
      <c r="N345" s="1678"/>
      <c r="O345" s="1679"/>
      <c r="P345" s="1068"/>
    </row>
    <row r="346" spans="1:16" ht="32.1" customHeight="1" x14ac:dyDescent="0.25">
      <c r="A346" s="1660">
        <v>334</v>
      </c>
      <c r="B346" s="1661" t="s">
        <v>1519</v>
      </c>
      <c r="C346" s="1685">
        <v>45048</v>
      </c>
      <c r="D346" s="1521">
        <v>2100</v>
      </c>
      <c r="E346" s="1521">
        <v>2100</v>
      </c>
      <c r="F346" s="1502" t="s">
        <v>1478</v>
      </c>
      <c r="G346" s="1067"/>
      <c r="H346" s="1663" t="s">
        <v>1520</v>
      </c>
      <c r="I346" s="1664"/>
      <c r="J346" s="1664"/>
      <c r="K346" s="1661"/>
      <c r="L346" s="1066"/>
      <c r="M346" s="1677"/>
      <c r="N346" s="1678"/>
      <c r="O346" s="1679"/>
      <c r="P346" s="1068"/>
    </row>
    <row r="347" spans="1:16" ht="32.1" customHeight="1" x14ac:dyDescent="0.25">
      <c r="A347" s="1660">
        <v>335</v>
      </c>
      <c r="B347" s="1661" t="s">
        <v>1521</v>
      </c>
      <c r="C347" s="1685">
        <v>45048</v>
      </c>
      <c r="D347" s="1521">
        <v>1000</v>
      </c>
      <c r="E347" s="1521">
        <v>1000</v>
      </c>
      <c r="F347" s="1502" t="s">
        <v>1478</v>
      </c>
      <c r="G347" s="1067"/>
      <c r="H347" s="1663" t="s">
        <v>1522</v>
      </c>
      <c r="I347" s="1664"/>
      <c r="J347" s="1664"/>
      <c r="K347" s="1661"/>
      <c r="L347" s="1066"/>
      <c r="M347" s="1677"/>
      <c r="N347" s="1678"/>
      <c r="O347" s="1679"/>
      <c r="P347" s="1068"/>
    </row>
    <row r="348" spans="1:16" ht="32.1" customHeight="1" x14ac:dyDescent="0.25">
      <c r="A348" s="1660">
        <v>336</v>
      </c>
      <c r="B348" s="1661" t="s">
        <v>1523</v>
      </c>
      <c r="C348" s="1685">
        <v>45048</v>
      </c>
      <c r="D348" s="1521">
        <v>342</v>
      </c>
      <c r="E348" s="1521">
        <v>342</v>
      </c>
      <c r="F348" s="1502" t="s">
        <v>1478</v>
      </c>
      <c r="G348" s="1067"/>
      <c r="H348" s="1663" t="s">
        <v>1524</v>
      </c>
      <c r="I348" s="1664"/>
      <c r="J348" s="1664"/>
      <c r="K348" s="1661"/>
      <c r="L348" s="1066"/>
      <c r="M348" s="1677"/>
      <c r="N348" s="1678"/>
      <c r="O348" s="1678"/>
      <c r="P348" s="1068"/>
    </row>
    <row r="349" spans="1:16" s="81" customFormat="1" ht="32.1" customHeight="1" x14ac:dyDescent="0.25">
      <c r="A349" s="1660">
        <v>337</v>
      </c>
      <c r="B349" s="2016" t="s">
        <v>1525</v>
      </c>
      <c r="C349" s="2017">
        <v>45049</v>
      </c>
      <c r="D349" s="1524">
        <v>1685</v>
      </c>
      <c r="E349" s="1524">
        <v>1685</v>
      </c>
      <c r="F349" s="2018" t="s">
        <v>1478</v>
      </c>
      <c r="G349" s="2019"/>
      <c r="H349" s="2020" t="s">
        <v>1526</v>
      </c>
      <c r="I349" s="2021"/>
      <c r="J349" s="1664"/>
      <c r="K349" s="2016"/>
      <c r="L349" s="1066"/>
      <c r="M349" s="1677"/>
      <c r="N349" s="1678"/>
      <c r="O349" s="1678"/>
      <c r="P349" s="1068"/>
    </row>
    <row r="350" spans="1:16" ht="32.1" customHeight="1" x14ac:dyDescent="0.25">
      <c r="A350" s="1660">
        <v>338</v>
      </c>
      <c r="B350" s="1661" t="s">
        <v>1527</v>
      </c>
      <c r="C350" s="1685">
        <v>45083</v>
      </c>
      <c r="D350" s="1688">
        <v>1685</v>
      </c>
      <c r="E350" s="1688">
        <v>1685</v>
      </c>
      <c r="F350" s="1502" t="s">
        <v>1478</v>
      </c>
      <c r="G350" s="1067"/>
      <c r="H350" s="1663" t="s">
        <v>1528</v>
      </c>
      <c r="I350" s="1664"/>
      <c r="J350" s="1664"/>
      <c r="K350" s="1661"/>
      <c r="L350" s="1066"/>
      <c r="M350" s="1677"/>
      <c r="N350" s="1678"/>
      <c r="O350" s="1679"/>
      <c r="P350" s="1068"/>
    </row>
    <row r="351" spans="1:16" ht="32.1" customHeight="1" x14ac:dyDescent="0.25">
      <c r="A351" s="1660">
        <v>339</v>
      </c>
      <c r="B351" s="1661" t="s">
        <v>1529</v>
      </c>
      <c r="C351" s="1685">
        <v>45083</v>
      </c>
      <c r="D351" s="1688">
        <v>342</v>
      </c>
      <c r="E351" s="1688">
        <v>342</v>
      </c>
      <c r="F351" s="1502" t="s">
        <v>1478</v>
      </c>
      <c r="G351" s="1067"/>
      <c r="H351" s="1663" t="s">
        <v>1524</v>
      </c>
      <c r="I351" s="1664"/>
      <c r="J351" s="1664"/>
      <c r="K351" s="1661"/>
      <c r="L351" s="1066"/>
      <c r="M351" s="1677"/>
      <c r="N351" s="1678"/>
      <c r="O351" s="1679"/>
      <c r="P351" s="1068"/>
    </row>
    <row r="352" spans="1:16" ht="32.1" customHeight="1" x14ac:dyDescent="0.25">
      <c r="A352" s="1660">
        <v>340</v>
      </c>
      <c r="B352" s="1661" t="s">
        <v>1530</v>
      </c>
      <c r="C352" s="1685">
        <v>45083</v>
      </c>
      <c r="D352" s="1688">
        <v>2100</v>
      </c>
      <c r="E352" s="1688">
        <v>2100</v>
      </c>
      <c r="F352" s="1502" t="s">
        <v>1478</v>
      </c>
      <c r="G352" s="1067"/>
      <c r="H352" s="1663" t="s">
        <v>1531</v>
      </c>
      <c r="I352" s="1664"/>
      <c r="J352" s="1664"/>
      <c r="K352" s="1661"/>
      <c r="L352" s="1066"/>
      <c r="M352" s="1677"/>
      <c r="N352" s="1678"/>
      <c r="O352" s="1679"/>
      <c r="P352" s="1068"/>
    </row>
    <row r="353" spans="1:16" ht="32.1" customHeight="1" x14ac:dyDescent="0.25">
      <c r="A353" s="1660">
        <v>341</v>
      </c>
      <c r="B353" s="1661" t="s">
        <v>1532</v>
      </c>
      <c r="C353" s="1685">
        <v>45083</v>
      </c>
      <c r="D353" s="1688">
        <v>1000</v>
      </c>
      <c r="E353" s="1688">
        <v>1000</v>
      </c>
      <c r="F353" s="1502" t="s">
        <v>1478</v>
      </c>
      <c r="G353" s="1067"/>
      <c r="H353" s="1663" t="s">
        <v>1533</v>
      </c>
      <c r="I353" s="1664"/>
      <c r="J353" s="1664"/>
      <c r="K353" s="1661"/>
      <c r="L353" s="1066"/>
      <c r="M353" s="1677"/>
      <c r="N353" s="1678"/>
      <c r="O353" s="1679"/>
      <c r="P353" s="1068"/>
    </row>
    <row r="354" spans="1:16" ht="32.1" customHeight="1" x14ac:dyDescent="0.25">
      <c r="A354" s="1660">
        <v>342</v>
      </c>
      <c r="B354" s="1661" t="s">
        <v>1534</v>
      </c>
      <c r="C354" s="1685">
        <v>45083</v>
      </c>
      <c r="D354" s="1688">
        <v>3604</v>
      </c>
      <c r="E354" s="1688">
        <v>3604</v>
      </c>
      <c r="F354" s="1502" t="s">
        <v>1483</v>
      </c>
      <c r="G354" s="1067"/>
      <c r="H354" s="1663" t="s">
        <v>1535</v>
      </c>
      <c r="I354" s="1664"/>
      <c r="J354" s="1664"/>
      <c r="K354" s="1661"/>
      <c r="L354" s="1066"/>
      <c r="M354" s="1677"/>
      <c r="N354" s="1678"/>
      <c r="O354" s="1679"/>
      <c r="P354" s="1068"/>
    </row>
    <row r="355" spans="1:16" ht="32.1" customHeight="1" x14ac:dyDescent="0.25">
      <c r="A355" s="1660">
        <v>343</v>
      </c>
      <c r="B355" s="1661" t="s">
        <v>1536</v>
      </c>
      <c r="C355" s="1667">
        <v>45089</v>
      </c>
      <c r="D355" s="2028">
        <v>1515</v>
      </c>
      <c r="E355" s="2028">
        <v>1515</v>
      </c>
      <c r="F355" s="1663" t="s">
        <v>1537</v>
      </c>
      <c r="G355" s="1067"/>
      <c r="H355" s="1663" t="s">
        <v>1538</v>
      </c>
      <c r="I355" s="1664"/>
      <c r="J355" s="1664"/>
      <c r="K355" s="1661"/>
      <c r="L355" s="1066"/>
      <c r="M355" s="1677"/>
      <c r="N355" s="1678"/>
      <c r="O355" s="1679"/>
      <c r="P355" s="1068"/>
    </row>
    <row r="356" spans="1:16" ht="32.1" customHeight="1" x14ac:dyDescent="0.25">
      <c r="A356" s="1660">
        <v>344</v>
      </c>
      <c r="B356" s="1661" t="s">
        <v>1539</v>
      </c>
      <c r="C356" s="1667">
        <v>45089</v>
      </c>
      <c r="D356" s="1524">
        <v>10606</v>
      </c>
      <c r="E356" s="1524">
        <v>10606</v>
      </c>
      <c r="F356" s="1663" t="s">
        <v>1537</v>
      </c>
      <c r="G356" s="1067"/>
      <c r="H356" s="1663" t="s">
        <v>1540</v>
      </c>
      <c r="I356" s="1664"/>
      <c r="J356" s="1664"/>
      <c r="K356" s="1661"/>
      <c r="L356" s="1066"/>
      <c r="M356" s="1677"/>
      <c r="N356" s="1678"/>
      <c r="O356" s="1679"/>
      <c r="P356" s="1068"/>
    </row>
    <row r="357" spans="1:16" ht="32.1" customHeight="1" x14ac:dyDescent="0.25">
      <c r="A357" s="1660">
        <v>345</v>
      </c>
      <c r="B357" s="1661" t="s">
        <v>1541</v>
      </c>
      <c r="C357" s="1667">
        <v>45090</v>
      </c>
      <c r="D357" s="1690">
        <v>714700</v>
      </c>
      <c r="E357" s="1690">
        <v>714700</v>
      </c>
      <c r="F357" s="1502" t="s">
        <v>1542</v>
      </c>
      <c r="G357" s="1067"/>
      <c r="H357" s="1663" t="s">
        <v>1543</v>
      </c>
      <c r="I357" s="1664"/>
      <c r="J357" s="1664"/>
      <c r="K357" s="1685"/>
      <c r="L357" s="1066"/>
      <c r="M357" s="1677"/>
      <c r="N357" s="1678"/>
      <c r="O357" s="1679"/>
      <c r="P357" s="1068"/>
    </row>
    <row r="358" spans="1:16" ht="32.1" customHeight="1" x14ac:dyDescent="0.25">
      <c r="A358" s="1660">
        <v>346</v>
      </c>
      <c r="B358" s="1661" t="s">
        <v>1544</v>
      </c>
      <c r="C358" s="1667">
        <v>45090</v>
      </c>
      <c r="D358" s="1690">
        <v>716700</v>
      </c>
      <c r="E358" s="1690">
        <v>716700</v>
      </c>
      <c r="F358" s="1502" t="s">
        <v>1542</v>
      </c>
      <c r="G358" s="1067"/>
      <c r="H358" s="1663" t="s">
        <v>1543</v>
      </c>
      <c r="I358" s="1664"/>
      <c r="J358" s="1664"/>
      <c r="K358" s="1661"/>
      <c r="L358" s="1066"/>
      <c r="M358" s="1677"/>
      <c r="N358" s="1678"/>
      <c r="O358" s="1679"/>
      <c r="P358" s="1068"/>
    </row>
    <row r="359" spans="1:16" ht="32.1" customHeight="1" x14ac:dyDescent="0.25">
      <c r="A359" s="1660">
        <v>347</v>
      </c>
      <c r="B359" s="1685" t="s">
        <v>1545</v>
      </c>
      <c r="C359" s="2029">
        <v>45091</v>
      </c>
      <c r="D359" s="2030">
        <v>1512901.6</v>
      </c>
      <c r="E359" s="2030">
        <v>1512901.6</v>
      </c>
      <c r="F359" s="1692" t="s">
        <v>1546</v>
      </c>
      <c r="G359" s="1067"/>
      <c r="H359" s="1663" t="s">
        <v>1329</v>
      </c>
      <c r="I359" s="1664"/>
      <c r="J359" s="1664"/>
      <c r="K359" s="1661"/>
      <c r="L359" s="1066"/>
      <c r="M359" s="1677"/>
      <c r="N359" s="1678"/>
      <c r="O359" s="1679"/>
      <c r="P359" s="1068"/>
    </row>
    <row r="360" spans="1:16" ht="32.1" customHeight="1" x14ac:dyDescent="0.25">
      <c r="A360" s="1660">
        <v>348</v>
      </c>
      <c r="B360" s="1661" t="s">
        <v>1547</v>
      </c>
      <c r="C360" s="1685">
        <v>45093</v>
      </c>
      <c r="D360" s="1521">
        <v>660</v>
      </c>
      <c r="E360" s="1521">
        <v>660</v>
      </c>
      <c r="F360" s="1502" t="s">
        <v>1488</v>
      </c>
      <c r="G360" s="1067"/>
      <c r="H360" s="1663" t="s">
        <v>1548</v>
      </c>
      <c r="I360" s="1664"/>
      <c r="J360" s="1664"/>
      <c r="K360" s="1661"/>
      <c r="L360" s="1066"/>
      <c r="M360" s="1677"/>
      <c r="N360" s="1678"/>
      <c r="O360" s="1679"/>
      <c r="P360" s="1068"/>
    </row>
    <row r="361" spans="1:16" ht="32.1" customHeight="1" x14ac:dyDescent="0.25">
      <c r="A361" s="1660">
        <v>349</v>
      </c>
      <c r="B361" s="1661" t="s">
        <v>1549</v>
      </c>
      <c r="C361" s="1685">
        <v>45093</v>
      </c>
      <c r="D361" s="1521">
        <v>2700</v>
      </c>
      <c r="E361" s="1521">
        <v>2700</v>
      </c>
      <c r="F361" s="1502" t="s">
        <v>1488</v>
      </c>
      <c r="G361" s="1067"/>
      <c r="H361" s="1663" t="s">
        <v>1550</v>
      </c>
      <c r="I361" s="1664"/>
      <c r="J361" s="1664"/>
      <c r="K361" s="1661"/>
      <c r="L361" s="1066"/>
      <c r="M361" s="1677"/>
      <c r="N361" s="1678"/>
      <c r="O361" s="1679"/>
      <c r="P361" s="1068"/>
    </row>
    <row r="362" spans="1:16" s="2037" customFormat="1" ht="15" customHeight="1" x14ac:dyDescent="0.25">
      <c r="A362" s="1660">
        <v>350</v>
      </c>
      <c r="B362" s="1661" t="s">
        <v>1551</v>
      </c>
      <c r="C362" s="1667">
        <v>45103</v>
      </c>
      <c r="D362" s="2031">
        <v>91006</v>
      </c>
      <c r="E362" s="2031">
        <v>91006</v>
      </c>
      <c r="F362" s="2032" t="s">
        <v>1552</v>
      </c>
      <c r="G362" s="1067"/>
      <c r="H362" s="1663" t="s">
        <v>1553</v>
      </c>
      <c r="I362" s="2033"/>
      <c r="J362" s="2033"/>
      <c r="K362" s="1661"/>
      <c r="L362" s="2034"/>
      <c r="M362" s="1677"/>
      <c r="N362" s="2035"/>
      <c r="O362" s="2036"/>
      <c r="P362" s="1068"/>
    </row>
    <row r="363" spans="1:16" s="2037" customFormat="1" ht="15" customHeight="1" x14ac:dyDescent="0.25">
      <c r="A363" s="1660">
        <v>351</v>
      </c>
      <c r="B363" s="1685" t="s">
        <v>1554</v>
      </c>
      <c r="C363" s="1667">
        <v>45104</v>
      </c>
      <c r="D363" s="2027">
        <v>241273.63</v>
      </c>
      <c r="E363" s="2027">
        <v>241273.63</v>
      </c>
      <c r="F363" s="1692" t="s">
        <v>1555</v>
      </c>
      <c r="G363" s="1067"/>
      <c r="H363" s="1663" t="s">
        <v>1556</v>
      </c>
      <c r="I363" s="2033"/>
      <c r="J363" s="2033"/>
      <c r="K363" s="1661"/>
      <c r="L363" s="2034"/>
      <c r="M363" s="1677"/>
      <c r="N363" s="2035"/>
      <c r="O363" s="2036"/>
      <c r="P363" s="1068"/>
    </row>
    <row r="364" spans="1:16" ht="32.1" customHeight="1" x14ac:dyDescent="0.25">
      <c r="A364" s="1660">
        <v>352</v>
      </c>
      <c r="B364" s="1661" t="s">
        <v>1557</v>
      </c>
      <c r="C364" s="2038">
        <v>45105</v>
      </c>
      <c r="D364" s="2039">
        <v>35000</v>
      </c>
      <c r="E364" s="2039">
        <v>35000</v>
      </c>
      <c r="F364" s="2040" t="s">
        <v>1558</v>
      </c>
      <c r="G364" s="1067"/>
      <c r="H364" s="2040" t="s">
        <v>1559</v>
      </c>
      <c r="I364" s="1664"/>
      <c r="J364" s="1664"/>
      <c r="K364" s="1661"/>
      <c r="L364" s="1066"/>
      <c r="M364" s="1677"/>
      <c r="N364" s="1678"/>
      <c r="O364" s="1679"/>
      <c r="P364" s="1068"/>
    </row>
    <row r="365" spans="1:16" ht="32.1" customHeight="1" x14ac:dyDescent="0.25">
      <c r="A365" s="1660">
        <v>353</v>
      </c>
      <c r="B365" s="1685" t="s">
        <v>1560</v>
      </c>
      <c r="C365" s="1667">
        <v>45105</v>
      </c>
      <c r="D365" s="2027">
        <v>1046873.11</v>
      </c>
      <c r="E365" s="2027">
        <v>1046873.11</v>
      </c>
      <c r="F365" s="1692" t="s">
        <v>772</v>
      </c>
      <c r="G365" s="1067"/>
      <c r="H365" s="1663" t="s">
        <v>962</v>
      </c>
      <c r="I365" s="1664"/>
      <c r="J365" s="1664"/>
      <c r="K365" s="1685"/>
      <c r="L365" s="1066"/>
      <c r="M365" s="1677"/>
      <c r="N365" s="1678"/>
      <c r="O365" s="1679"/>
      <c r="P365" s="1068"/>
    </row>
    <row r="366" spans="1:16" ht="32.1" customHeight="1" x14ac:dyDescent="0.25">
      <c r="A366" s="1660">
        <v>354</v>
      </c>
      <c r="B366" s="1685" t="s">
        <v>1561</v>
      </c>
      <c r="C366" s="1667">
        <v>45105</v>
      </c>
      <c r="D366" s="2027">
        <v>3615899.13</v>
      </c>
      <c r="E366" s="2027">
        <v>3615899.13</v>
      </c>
      <c r="F366" s="1691" t="s">
        <v>1562</v>
      </c>
      <c r="G366" s="1067"/>
      <c r="H366" s="1663" t="s">
        <v>1563</v>
      </c>
      <c r="I366" s="1664"/>
      <c r="J366" s="1664"/>
      <c r="K366" s="1685"/>
      <c r="L366" s="1066"/>
      <c r="M366" s="1677"/>
      <c r="N366" s="1678"/>
      <c r="O366" s="1679"/>
      <c r="P366" s="1068"/>
    </row>
    <row r="367" spans="1:16" ht="32.1" customHeight="1" x14ac:dyDescent="0.25">
      <c r="A367" s="1660">
        <v>355</v>
      </c>
      <c r="B367" s="1661" t="s">
        <v>1564</v>
      </c>
      <c r="C367" s="1667">
        <v>45106</v>
      </c>
      <c r="D367" s="1524">
        <v>650</v>
      </c>
      <c r="E367" s="1524">
        <v>650</v>
      </c>
      <c r="F367" s="1502" t="s">
        <v>1565</v>
      </c>
      <c r="G367" s="1067"/>
      <c r="H367" s="1663" t="s">
        <v>1566</v>
      </c>
      <c r="I367" s="1664"/>
      <c r="J367" s="1664"/>
      <c r="K367" s="1685"/>
      <c r="L367" s="1066"/>
      <c r="M367" s="1677"/>
      <c r="N367" s="1678"/>
      <c r="O367" s="1679"/>
      <c r="P367" s="1068"/>
    </row>
    <row r="368" spans="1:16" ht="32.1" customHeight="1" x14ac:dyDescent="0.25">
      <c r="A368" s="1660">
        <v>356</v>
      </c>
      <c r="B368" s="1661" t="s">
        <v>1567</v>
      </c>
      <c r="C368" s="1667">
        <v>45106</v>
      </c>
      <c r="D368" s="1524">
        <v>650</v>
      </c>
      <c r="E368" s="1524">
        <v>650</v>
      </c>
      <c r="F368" s="1502" t="s">
        <v>1565</v>
      </c>
      <c r="G368" s="1067"/>
      <c r="H368" s="1663" t="s">
        <v>1568</v>
      </c>
      <c r="I368" s="1664"/>
      <c r="J368" s="1664"/>
      <c r="K368" s="1685"/>
      <c r="L368" s="1066"/>
      <c r="M368" s="1677"/>
      <c r="N368" s="1678"/>
      <c r="O368" s="1679"/>
      <c r="P368" s="1068"/>
    </row>
    <row r="369" spans="1:16" ht="32.1" customHeight="1" x14ac:dyDescent="0.25">
      <c r="A369" s="1660">
        <v>357</v>
      </c>
      <c r="B369" s="1661" t="s">
        <v>1569</v>
      </c>
      <c r="C369" s="1667">
        <v>45106</v>
      </c>
      <c r="D369" s="1524">
        <v>650</v>
      </c>
      <c r="E369" s="1524">
        <v>650</v>
      </c>
      <c r="F369" s="1502" t="s">
        <v>1565</v>
      </c>
      <c r="G369" s="1067"/>
      <c r="H369" s="1663" t="s">
        <v>1570</v>
      </c>
      <c r="I369" s="1664"/>
      <c r="J369" s="1664"/>
      <c r="K369" s="1685"/>
      <c r="L369" s="1066"/>
      <c r="M369" s="1677"/>
      <c r="N369" s="1678"/>
      <c r="O369" s="1679"/>
      <c r="P369" s="1068"/>
    </row>
    <row r="370" spans="1:16" ht="32.1" customHeight="1" x14ac:dyDescent="0.25">
      <c r="A370" s="1660">
        <v>358</v>
      </c>
      <c r="B370" s="1661" t="s">
        <v>1571</v>
      </c>
      <c r="C370" s="1685">
        <v>45106</v>
      </c>
      <c r="D370" s="1688">
        <v>2603</v>
      </c>
      <c r="E370" s="1688">
        <v>2603</v>
      </c>
      <c r="F370" s="1502" t="s">
        <v>1572</v>
      </c>
      <c r="G370" s="1067"/>
      <c r="H370" s="1663" t="s">
        <v>1573</v>
      </c>
      <c r="I370" s="1664"/>
      <c r="J370" s="1664"/>
      <c r="K370" s="1685"/>
      <c r="L370" s="1066"/>
      <c r="M370" s="1677"/>
      <c r="N370" s="1678"/>
      <c r="O370" s="1679"/>
      <c r="P370" s="1068"/>
    </row>
    <row r="371" spans="1:16" ht="32.1" customHeight="1" x14ac:dyDescent="0.25">
      <c r="A371" s="1660">
        <v>359</v>
      </c>
      <c r="B371" s="1685" t="s">
        <v>1574</v>
      </c>
      <c r="C371" s="1667">
        <v>45106</v>
      </c>
      <c r="D371" s="2027">
        <v>200534.99</v>
      </c>
      <c r="E371" s="2027">
        <v>200534.99</v>
      </c>
      <c r="F371" s="1692" t="s">
        <v>1575</v>
      </c>
      <c r="G371" s="1067"/>
      <c r="H371" s="1663" t="s">
        <v>1576</v>
      </c>
      <c r="I371" s="1664"/>
      <c r="J371" s="1664"/>
      <c r="K371" s="1685"/>
      <c r="L371" s="1066"/>
      <c r="M371" s="1677"/>
      <c r="N371" s="1678"/>
      <c r="O371" s="1679"/>
      <c r="P371" s="1068"/>
    </row>
    <row r="372" spans="1:16" ht="32.1" customHeight="1" x14ac:dyDescent="0.25">
      <c r="A372" s="1660">
        <v>360</v>
      </c>
      <c r="B372" s="1661" t="s">
        <v>1577</v>
      </c>
      <c r="C372" s="1685">
        <v>45106</v>
      </c>
      <c r="D372" s="1521">
        <v>2603</v>
      </c>
      <c r="E372" s="1521">
        <v>2603</v>
      </c>
      <c r="F372" s="1502" t="s">
        <v>1572</v>
      </c>
      <c r="G372" s="1067"/>
      <c r="H372" s="1663" t="s">
        <v>1578</v>
      </c>
      <c r="I372" s="1664"/>
      <c r="J372" s="1664"/>
      <c r="K372" s="1685"/>
      <c r="L372" s="1066"/>
      <c r="M372" s="1677"/>
      <c r="N372" s="1678"/>
      <c r="O372" s="1679"/>
      <c r="P372" s="1068"/>
    </row>
    <row r="373" spans="1:16" ht="32.1" customHeight="1" x14ac:dyDescent="0.25">
      <c r="A373" s="1660">
        <v>361</v>
      </c>
      <c r="B373" s="2016" t="s">
        <v>1579</v>
      </c>
      <c r="C373" s="1667">
        <v>45106</v>
      </c>
      <c r="D373" s="1524">
        <v>10030</v>
      </c>
      <c r="E373" s="1524">
        <v>10030</v>
      </c>
      <c r="F373" s="2018" t="s">
        <v>1580</v>
      </c>
      <c r="G373" s="1067"/>
      <c r="H373" s="2020" t="s">
        <v>1581</v>
      </c>
      <c r="I373" s="1664"/>
      <c r="J373" s="1664"/>
      <c r="K373" s="1685"/>
      <c r="L373" s="1066"/>
      <c r="M373" s="1677"/>
      <c r="N373" s="1678"/>
      <c r="O373" s="1679"/>
      <c r="P373" s="1068"/>
    </row>
    <row r="374" spans="1:16" ht="32.1" customHeight="1" x14ac:dyDescent="0.25">
      <c r="A374" s="1660">
        <v>362</v>
      </c>
      <c r="B374" s="1661" t="s">
        <v>1582</v>
      </c>
      <c r="C374" s="1667">
        <v>45106</v>
      </c>
      <c r="D374" s="1524">
        <v>650</v>
      </c>
      <c r="E374" s="1524">
        <v>650</v>
      </c>
      <c r="F374" s="1502" t="s">
        <v>1565</v>
      </c>
      <c r="G374" s="1067"/>
      <c r="H374" s="1663" t="s">
        <v>1583</v>
      </c>
      <c r="I374" s="1664"/>
      <c r="J374" s="1664"/>
      <c r="K374" s="1685"/>
      <c r="L374" s="1066"/>
      <c r="M374" s="1677"/>
      <c r="N374" s="1678"/>
      <c r="O374" s="1679"/>
      <c r="P374" s="1068"/>
    </row>
    <row r="375" spans="1:16" ht="32.1" customHeight="1" x14ac:dyDescent="0.25">
      <c r="A375" s="1660">
        <v>363</v>
      </c>
      <c r="B375" s="1661" t="s">
        <v>1584</v>
      </c>
      <c r="C375" s="1667">
        <v>45106</v>
      </c>
      <c r="D375" s="1524">
        <v>650</v>
      </c>
      <c r="E375" s="1524">
        <v>650</v>
      </c>
      <c r="F375" s="1502" t="s">
        <v>1565</v>
      </c>
      <c r="G375" s="1067"/>
      <c r="H375" s="1663" t="s">
        <v>1585</v>
      </c>
      <c r="I375" s="1664"/>
      <c r="J375" s="1664"/>
      <c r="K375" s="1685"/>
      <c r="L375" s="1066"/>
      <c r="M375" s="1677"/>
      <c r="N375" s="1678"/>
      <c r="O375" s="1679"/>
      <c r="P375" s="1068"/>
    </row>
    <row r="376" spans="1:16" ht="32.1" customHeight="1" x14ac:dyDescent="0.25">
      <c r="A376" s="1660">
        <v>364</v>
      </c>
      <c r="B376" s="1661" t="s">
        <v>1586</v>
      </c>
      <c r="C376" s="2038">
        <v>45107</v>
      </c>
      <c r="D376" s="1521">
        <v>235300.38</v>
      </c>
      <c r="E376" s="1521">
        <v>235300.38</v>
      </c>
      <c r="F376" s="2009" t="s">
        <v>1587</v>
      </c>
      <c r="G376" s="1067"/>
      <c r="H376" s="1663" t="s">
        <v>1588</v>
      </c>
      <c r="I376" s="1664"/>
      <c r="J376" s="1664"/>
      <c r="K376" s="1661"/>
      <c r="L376" s="1066"/>
      <c r="M376" s="1677"/>
      <c r="N376" s="1678"/>
      <c r="O376" s="1679"/>
      <c r="P376" s="1068"/>
    </row>
    <row r="377" spans="1:16" ht="32.1" customHeight="1" x14ac:dyDescent="0.25">
      <c r="A377" s="1660">
        <v>365</v>
      </c>
      <c r="B377" s="1661" t="s">
        <v>1589</v>
      </c>
      <c r="C377" s="2038">
        <v>45107</v>
      </c>
      <c r="D377" s="1521">
        <v>17024.560000000001</v>
      </c>
      <c r="E377" s="1521">
        <v>17024.560000000001</v>
      </c>
      <c r="F377" s="2009" t="s">
        <v>1587</v>
      </c>
      <c r="G377" s="1067"/>
      <c r="H377" s="1663" t="s">
        <v>1588</v>
      </c>
      <c r="I377" s="1664"/>
      <c r="J377" s="1664"/>
      <c r="K377" s="1661"/>
      <c r="L377" s="1066"/>
      <c r="M377" s="1677"/>
      <c r="N377" s="1678"/>
      <c r="O377" s="1679"/>
      <c r="P377" s="1068"/>
    </row>
    <row r="378" spans="1:16" ht="32.1" customHeight="1" x14ac:dyDescent="0.25">
      <c r="A378" s="1660">
        <v>366</v>
      </c>
      <c r="B378" s="1661" t="s">
        <v>1590</v>
      </c>
      <c r="C378" s="2038">
        <v>45107</v>
      </c>
      <c r="D378" s="1521">
        <v>10106.209999999999</v>
      </c>
      <c r="E378" s="1521">
        <v>10106.209999999999</v>
      </c>
      <c r="F378" s="2009" t="s">
        <v>1587</v>
      </c>
      <c r="G378" s="1067"/>
      <c r="H378" s="1663" t="s">
        <v>1588</v>
      </c>
      <c r="I378" s="1664"/>
      <c r="J378" s="1664"/>
      <c r="K378" s="1661"/>
      <c r="L378" s="1066"/>
      <c r="M378" s="1677"/>
      <c r="N378" s="1678"/>
      <c r="O378" s="1679"/>
      <c r="P378" s="1068"/>
    </row>
    <row r="379" spans="1:16" ht="32.1" customHeight="1" x14ac:dyDescent="0.25">
      <c r="A379" s="1660">
        <v>367</v>
      </c>
      <c r="B379" s="1661" t="s">
        <v>1591</v>
      </c>
      <c r="C379" s="2038">
        <v>45107</v>
      </c>
      <c r="D379" s="1521">
        <v>8456.31</v>
      </c>
      <c r="E379" s="1521">
        <v>8456.31</v>
      </c>
      <c r="F379" s="2009" t="s">
        <v>1587</v>
      </c>
      <c r="G379" s="1067"/>
      <c r="H379" s="1663" t="s">
        <v>1588</v>
      </c>
      <c r="I379" s="1664"/>
      <c r="J379" s="1664"/>
      <c r="K379" s="1661"/>
      <c r="L379" s="1066"/>
      <c r="M379" s="1677"/>
      <c r="N379" s="1678"/>
      <c r="O379" s="1679"/>
      <c r="P379" s="1068"/>
    </row>
    <row r="380" spans="1:16" ht="32.1" customHeight="1" x14ac:dyDescent="0.25">
      <c r="A380" s="1660">
        <v>368</v>
      </c>
      <c r="B380" s="1661" t="s">
        <v>1592</v>
      </c>
      <c r="C380" s="2038">
        <v>45107</v>
      </c>
      <c r="D380" s="1521">
        <v>4510.8999999999996</v>
      </c>
      <c r="E380" s="1521">
        <v>4510.8999999999996</v>
      </c>
      <c r="F380" s="2009" t="s">
        <v>1587</v>
      </c>
      <c r="G380" s="1067"/>
      <c r="H380" s="1663" t="s">
        <v>1588</v>
      </c>
      <c r="I380" s="1664"/>
      <c r="J380" s="1664"/>
      <c r="K380" s="1661"/>
      <c r="L380" s="1066"/>
      <c r="M380" s="1677"/>
      <c r="N380" s="1678"/>
      <c r="O380" s="1679"/>
      <c r="P380" s="1068"/>
    </row>
    <row r="381" spans="1:16" ht="32.1" customHeight="1" x14ac:dyDescent="0.25">
      <c r="A381" s="1660">
        <v>369</v>
      </c>
      <c r="B381" s="1661" t="s">
        <v>1593</v>
      </c>
      <c r="C381" s="2038">
        <v>45107</v>
      </c>
      <c r="D381" s="1521">
        <v>10711.83</v>
      </c>
      <c r="E381" s="1521">
        <v>10711.83</v>
      </c>
      <c r="F381" s="2009" t="s">
        <v>1587</v>
      </c>
      <c r="G381" s="1067"/>
      <c r="H381" s="1663" t="s">
        <v>1588</v>
      </c>
      <c r="I381" s="1664"/>
      <c r="J381" s="1664"/>
      <c r="K381" s="1661"/>
      <c r="L381" s="1066"/>
      <c r="M381" s="1677"/>
      <c r="N381" s="1678"/>
      <c r="O381" s="1679"/>
      <c r="P381" s="1068"/>
    </row>
    <row r="382" spans="1:16" ht="32.1" customHeight="1" x14ac:dyDescent="0.25">
      <c r="A382" s="1660">
        <v>370</v>
      </c>
      <c r="B382" s="1661" t="s">
        <v>1594</v>
      </c>
      <c r="C382" s="2038">
        <v>45107</v>
      </c>
      <c r="D382" s="1521">
        <v>21018.05</v>
      </c>
      <c r="E382" s="1521">
        <v>21018.05</v>
      </c>
      <c r="F382" s="2009" t="s">
        <v>1587</v>
      </c>
      <c r="G382" s="1067"/>
      <c r="H382" s="1663" t="s">
        <v>1588</v>
      </c>
      <c r="I382" s="1664"/>
      <c r="J382" s="1664"/>
      <c r="K382" s="1661"/>
      <c r="L382" s="1066"/>
      <c r="M382" s="1677"/>
      <c r="N382" s="1678"/>
      <c r="O382" s="1679"/>
      <c r="P382" s="1068"/>
    </row>
    <row r="383" spans="1:16" ht="32.1" customHeight="1" x14ac:dyDescent="0.25">
      <c r="A383" s="1660">
        <v>371</v>
      </c>
      <c r="B383" s="1661" t="s">
        <v>1595</v>
      </c>
      <c r="C383" s="2038">
        <v>45107</v>
      </c>
      <c r="D383" s="1521">
        <v>3955.04</v>
      </c>
      <c r="E383" s="1521">
        <v>3955.04</v>
      </c>
      <c r="F383" s="2009" t="s">
        <v>1587</v>
      </c>
      <c r="G383" s="1067"/>
      <c r="H383" s="1663" t="s">
        <v>1588</v>
      </c>
      <c r="I383" s="1664"/>
      <c r="J383" s="1664"/>
      <c r="K383" s="1661"/>
      <c r="L383" s="1066"/>
      <c r="M383" s="1677"/>
      <c r="N383" s="1678"/>
      <c r="O383" s="1679"/>
      <c r="P383" s="1068"/>
    </row>
    <row r="384" spans="1:16" ht="32.1" customHeight="1" x14ac:dyDescent="0.25">
      <c r="A384" s="1660">
        <v>372</v>
      </c>
      <c r="B384" s="1661" t="s">
        <v>1596</v>
      </c>
      <c r="C384" s="2038">
        <v>45107</v>
      </c>
      <c r="D384" s="1521">
        <v>5626.72</v>
      </c>
      <c r="E384" s="1521">
        <v>5626.72</v>
      </c>
      <c r="F384" s="2009" t="s">
        <v>1587</v>
      </c>
      <c r="G384" s="1067"/>
      <c r="H384" s="1663" t="s">
        <v>1588</v>
      </c>
      <c r="I384" s="1664"/>
      <c r="J384" s="1664"/>
      <c r="K384" s="1661"/>
      <c r="L384" s="1066"/>
      <c r="M384" s="1677"/>
      <c r="N384" s="1678"/>
      <c r="O384" s="1679"/>
      <c r="P384" s="1068"/>
    </row>
    <row r="385" spans="1:16" ht="32.1" customHeight="1" x14ac:dyDescent="0.25">
      <c r="A385" s="1660">
        <v>373</v>
      </c>
      <c r="B385" s="1661" t="s">
        <v>1597</v>
      </c>
      <c r="C385" s="2029">
        <v>45107</v>
      </c>
      <c r="D385" s="2041">
        <v>935300</v>
      </c>
      <c r="E385" s="2041">
        <v>935300</v>
      </c>
      <c r="F385" s="1502" t="s">
        <v>1542</v>
      </c>
      <c r="G385" s="1067"/>
      <c r="H385" s="1663" t="s">
        <v>1543</v>
      </c>
      <c r="I385" s="1664"/>
      <c r="J385" s="1664"/>
      <c r="K385" s="1685"/>
      <c r="L385" s="1066"/>
      <c r="M385" s="1677"/>
      <c r="N385" s="1678"/>
      <c r="O385" s="1679"/>
      <c r="P385" s="1068"/>
    </row>
    <row r="386" spans="1:16" ht="32.1" customHeight="1" x14ac:dyDescent="0.25">
      <c r="A386" s="1660">
        <v>374</v>
      </c>
      <c r="B386" s="1661" t="s">
        <v>1598</v>
      </c>
      <c r="C386" s="1667">
        <v>45107</v>
      </c>
      <c r="D386" s="1690">
        <v>714700</v>
      </c>
      <c r="E386" s="1690">
        <v>714700</v>
      </c>
      <c r="F386" s="1502" t="s">
        <v>1542</v>
      </c>
      <c r="G386" s="1067"/>
      <c r="H386" s="1663" t="s">
        <v>1543</v>
      </c>
      <c r="I386" s="1664"/>
      <c r="J386" s="1664"/>
      <c r="K386" s="1685"/>
      <c r="L386" s="1066"/>
      <c r="M386" s="1677"/>
      <c r="N386" s="1678"/>
      <c r="O386" s="1679"/>
      <c r="P386" s="1068"/>
    </row>
    <row r="387" spans="1:16" ht="32.1" customHeight="1" x14ac:dyDescent="0.25">
      <c r="A387" s="1660">
        <v>375</v>
      </c>
      <c r="B387" s="2042" t="s">
        <v>1599</v>
      </c>
      <c r="C387" s="2043">
        <v>45107</v>
      </c>
      <c r="D387" s="2027">
        <v>1089258.9099999999</v>
      </c>
      <c r="E387" s="2027">
        <v>1089258.9099999999</v>
      </c>
      <c r="F387" s="2044" t="s">
        <v>1600</v>
      </c>
      <c r="G387" s="1067"/>
      <c r="H387" s="2020" t="s">
        <v>1601</v>
      </c>
      <c r="I387" s="1664"/>
      <c r="J387" s="1664"/>
      <c r="K387" s="1685"/>
      <c r="L387" s="1066"/>
      <c r="M387" s="1677"/>
      <c r="N387" s="1678"/>
      <c r="O387" s="1679"/>
      <c r="P387" s="1068"/>
    </row>
    <row r="388" spans="1:16" ht="32.1" customHeight="1" x14ac:dyDescent="0.25">
      <c r="A388" s="1660">
        <v>376</v>
      </c>
      <c r="B388" s="1685" t="s">
        <v>1602</v>
      </c>
      <c r="C388" s="1667">
        <v>45107</v>
      </c>
      <c r="D388" s="2027">
        <v>850280.34</v>
      </c>
      <c r="E388" s="2027">
        <v>850280.34</v>
      </c>
      <c r="F388" s="1692" t="s">
        <v>1603</v>
      </c>
      <c r="G388" s="1067"/>
      <c r="H388" s="1663" t="s">
        <v>1604</v>
      </c>
      <c r="I388" s="1664"/>
      <c r="J388" s="1664"/>
      <c r="K388" s="1685"/>
      <c r="L388" s="1066"/>
      <c r="M388" s="1677"/>
      <c r="N388" s="1678"/>
      <c r="O388" s="1678"/>
      <c r="P388" s="1068"/>
    </row>
    <row r="389" spans="1:16" ht="32.1" customHeight="1" x14ac:dyDescent="0.25">
      <c r="A389" s="1660">
        <v>377</v>
      </c>
      <c r="B389" s="1685" t="s">
        <v>1605</v>
      </c>
      <c r="C389" s="1667">
        <v>45107</v>
      </c>
      <c r="D389" s="2027">
        <v>174542.36</v>
      </c>
      <c r="E389" s="2027">
        <v>174542.36</v>
      </c>
      <c r="F389" s="1692" t="s">
        <v>1606</v>
      </c>
      <c r="G389" s="1067"/>
      <c r="H389" s="1663" t="s">
        <v>1205</v>
      </c>
      <c r="I389" s="1664"/>
      <c r="J389" s="1664"/>
      <c r="K389" s="1685"/>
      <c r="L389" s="1066"/>
      <c r="M389" s="1677"/>
      <c r="N389" s="1678"/>
      <c r="O389" s="1678"/>
      <c r="P389" s="1068"/>
    </row>
    <row r="390" spans="1:16" ht="15.75" thickBot="1" x14ac:dyDescent="0.3">
      <c r="A390" s="1693"/>
      <c r="B390" s="2045"/>
      <c r="C390" s="2046"/>
      <c r="D390" s="2047">
        <f>SUM(D13:D389)</f>
        <v>73378615.49000001</v>
      </c>
      <c r="E390" s="2047">
        <f>SUM(E13:E389)</f>
        <v>73378615.49000001</v>
      </c>
      <c r="F390" s="2048"/>
      <c r="G390" s="2048"/>
      <c r="H390" s="2049"/>
      <c r="I390" s="2050"/>
      <c r="J390" s="2047">
        <f>SUM(J13:J389)</f>
        <v>0</v>
      </c>
      <c r="K390" s="2050"/>
      <c r="L390" s="2051"/>
      <c r="M390" s="2050"/>
      <c r="N390" s="2052"/>
      <c r="O390" s="2052"/>
      <c r="P390" s="2053">
        <f>SUM(N12:N389)</f>
        <v>0</v>
      </c>
    </row>
    <row r="391" spans="1:16" ht="27" thickTop="1" x14ac:dyDescent="0.25">
      <c r="A391" s="176"/>
      <c r="B391" s="1694"/>
      <c r="C391" s="240"/>
      <c r="D391" s="240"/>
      <c r="E391" s="233"/>
      <c r="F391" s="238"/>
      <c r="G391" s="238"/>
      <c r="H391" s="241"/>
      <c r="I391" s="236"/>
      <c r="J391" s="236"/>
      <c r="K391" s="236"/>
      <c r="L391" s="239"/>
      <c r="M391" s="236"/>
      <c r="N391" s="234"/>
      <c r="O391" s="234"/>
      <c r="P391" s="1695" t="s">
        <v>143</v>
      </c>
    </row>
    <row r="392" spans="1:16" x14ac:dyDescent="0.25">
      <c r="A392" s="176"/>
      <c r="B392" s="1694"/>
      <c r="C392" s="240"/>
      <c r="D392" s="240"/>
      <c r="E392" s="233"/>
      <c r="F392" s="238"/>
      <c r="G392" s="238"/>
      <c r="H392" s="241"/>
      <c r="I392" s="241"/>
      <c r="J392" s="236"/>
      <c r="K392" s="236"/>
      <c r="L392" s="236"/>
      <c r="M392" s="239"/>
      <c r="N392" s="236"/>
      <c r="O392" s="236"/>
      <c r="P392" s="234"/>
    </row>
    <row r="393" spans="1:16" ht="15.75" x14ac:dyDescent="0.25">
      <c r="A393" s="176"/>
      <c r="B393" s="237"/>
      <c r="C393" s="1696"/>
      <c r="D393" s="2629" t="s">
        <v>603</v>
      </c>
      <c r="E393" s="2629"/>
      <c r="F393" s="2629"/>
      <c r="G393" s="1697"/>
      <c r="H393" s="2630" t="s">
        <v>1607</v>
      </c>
      <c r="I393" s="2630"/>
      <c r="J393" s="2630"/>
      <c r="K393" s="1698" t="s">
        <v>204</v>
      </c>
      <c r="L393" s="2630" t="s">
        <v>1608</v>
      </c>
      <c r="M393" s="2630"/>
      <c r="N393" s="2630"/>
      <c r="O393" s="1699"/>
      <c r="P393" s="1698"/>
    </row>
    <row r="394" spans="1:16" ht="15.75" x14ac:dyDescent="0.25">
      <c r="A394" s="176"/>
      <c r="B394" s="168"/>
      <c r="C394" s="168"/>
      <c r="D394" s="2631" t="s">
        <v>6</v>
      </c>
      <c r="E394" s="2631"/>
      <c r="F394" s="2631"/>
      <c r="G394" s="1700"/>
      <c r="H394" s="2632" t="s">
        <v>7</v>
      </c>
      <c r="I394" s="2632"/>
      <c r="J394" s="2632"/>
      <c r="K394" s="172"/>
      <c r="L394" s="2632" t="s">
        <v>287</v>
      </c>
      <c r="M394" s="2632"/>
      <c r="N394" s="2632"/>
      <c r="O394" s="1701"/>
      <c r="P394" s="1702"/>
    </row>
    <row r="395" spans="1:16" ht="15.75" x14ac:dyDescent="0.25">
      <c r="A395" s="2054"/>
      <c r="B395" s="235"/>
      <c r="C395" s="235"/>
      <c r="D395" s="2629" t="s">
        <v>495</v>
      </c>
      <c r="E395" s="2629"/>
      <c r="F395" s="2629"/>
      <c r="G395" s="1703"/>
      <c r="H395" s="2633" t="s">
        <v>494</v>
      </c>
      <c r="I395" s="2633"/>
      <c r="J395" s="2633"/>
      <c r="K395" s="598"/>
      <c r="L395" s="2630" t="s">
        <v>604</v>
      </c>
      <c r="M395" s="2630"/>
      <c r="N395" s="2630"/>
      <c r="O395" s="1699"/>
      <c r="P395" s="1698"/>
    </row>
    <row r="396" spans="1:16" ht="15.75" x14ac:dyDescent="0.25">
      <c r="A396" s="176"/>
      <c r="B396" s="168"/>
      <c r="C396" s="231"/>
      <c r="D396" s="2631" t="s">
        <v>286</v>
      </c>
      <c r="E396" s="2631"/>
      <c r="F396" s="2631"/>
      <c r="G396" s="1700"/>
      <c r="H396" s="2634" t="s">
        <v>286</v>
      </c>
      <c r="I396" s="2634"/>
      <c r="J396" s="2634"/>
      <c r="K396" s="172"/>
      <c r="L396" s="2634" t="s">
        <v>286</v>
      </c>
      <c r="M396" s="2634"/>
      <c r="N396" s="2634"/>
      <c r="O396" s="1701"/>
      <c r="P396" s="1702"/>
    </row>
    <row r="397" spans="1:16" ht="15.75" x14ac:dyDescent="0.25">
      <c r="A397" s="176"/>
      <c r="B397" s="168"/>
      <c r="C397" s="231"/>
      <c r="D397" s="2635">
        <v>45112</v>
      </c>
      <c r="E397" s="2636"/>
      <c r="F397" s="2636"/>
      <c r="G397" s="1704"/>
      <c r="H397" s="2633">
        <v>45112</v>
      </c>
      <c r="I397" s="2633"/>
      <c r="J397" s="2633"/>
      <c r="K397" s="598"/>
      <c r="L397" s="2637">
        <v>45114</v>
      </c>
      <c r="M397" s="2637"/>
      <c r="N397" s="2637"/>
      <c r="O397" s="1705"/>
      <c r="P397" s="1706"/>
    </row>
    <row r="398" spans="1:16" ht="15.75" x14ac:dyDescent="0.25">
      <c r="A398" s="176"/>
      <c r="B398" s="168"/>
      <c r="C398" s="231"/>
      <c r="D398" s="2638" t="s">
        <v>288</v>
      </c>
      <c r="E398" s="2638"/>
      <c r="F398" s="2638"/>
      <c r="G398" s="1700"/>
      <c r="H398" s="2634" t="s">
        <v>289</v>
      </c>
      <c r="I398" s="2634"/>
      <c r="J398" s="2634"/>
      <c r="K398" s="1702"/>
      <c r="L398" s="2634" t="s">
        <v>301</v>
      </c>
      <c r="M398" s="2634"/>
      <c r="N398" s="2634"/>
      <c r="O398" s="1701"/>
      <c r="P398" s="1702"/>
    </row>
    <row r="399" spans="1:16" s="81" customFormat="1" x14ac:dyDescent="0.25">
      <c r="A399" s="176"/>
      <c r="B399" s="176"/>
      <c r="C399" s="2639"/>
      <c r="D399" s="2639"/>
      <c r="E399" s="2639"/>
      <c r="F399" s="2055"/>
      <c r="G399" s="2640"/>
      <c r="H399" s="2640"/>
      <c r="I399" s="176"/>
      <c r="J399" s="2640"/>
      <c r="K399" s="2640"/>
      <c r="L399" s="2640"/>
      <c r="M399" s="2640"/>
      <c r="N399" s="2640"/>
      <c r="O399" s="2640"/>
      <c r="P399" s="2640"/>
    </row>
    <row r="400" spans="1:16" s="81" customFormat="1" x14ac:dyDescent="0.25"/>
  </sheetData>
  <sheetProtection formatColumns="0" formatRows="0" insertColumns="0" insertRows="0"/>
  <mergeCells count="36">
    <mergeCell ref="D398:F398"/>
    <mergeCell ref="H398:J398"/>
    <mergeCell ref="L398:N398"/>
    <mergeCell ref="C399:E399"/>
    <mergeCell ref="G399:H399"/>
    <mergeCell ref="J399:P399"/>
    <mergeCell ref="D396:F396"/>
    <mergeCell ref="H396:J396"/>
    <mergeCell ref="L396:N396"/>
    <mergeCell ref="D397:F397"/>
    <mergeCell ref="H397:J397"/>
    <mergeCell ref="L397:N397"/>
    <mergeCell ref="D394:F394"/>
    <mergeCell ref="H394:J394"/>
    <mergeCell ref="L394:N394"/>
    <mergeCell ref="D395:F395"/>
    <mergeCell ref="H395:J395"/>
    <mergeCell ref="L395:N395"/>
    <mergeCell ref="H11:H12"/>
    <mergeCell ref="I11:I12"/>
    <mergeCell ref="J11:J12"/>
    <mergeCell ref="K11:P11"/>
    <mergeCell ref="D393:F393"/>
    <mergeCell ref="H393:J393"/>
    <mergeCell ref="L393:N393"/>
    <mergeCell ref="G11:G12"/>
    <mergeCell ref="B11:B12"/>
    <mergeCell ref="C11:C12"/>
    <mergeCell ref="D11:D12"/>
    <mergeCell ref="E11:E12"/>
    <mergeCell ref="F11:F12"/>
    <mergeCell ref="M1:P1"/>
    <mergeCell ref="B5:P5"/>
    <mergeCell ref="B6:P6"/>
    <mergeCell ref="B7:P7"/>
    <mergeCell ref="E9:G9"/>
  </mergeCells>
  <dataValidations count="2">
    <dataValidation type="list" allowBlank="1" showInputMessage="1" showErrorMessage="1" errorTitle="Entrada no válida" error="Indique el tipo de deuda según la lista desplegable" promptTitle="Tipo de deuda" prompt="Indique el tipo de deuda" sqref="G13:G55 G146:G389">
      <formula1>$T$150:$T$152</formula1>
    </dataValidation>
    <dataValidation type="list" allowBlank="1" showInputMessage="1" showErrorMessage="1" errorTitle="Entrada no válida" error="Indique el tipo de deuda según la lista desplegable. " promptTitle="Tipo de Deuda" prompt="Indique el tipo de deuda" sqref="G11:G12">
      <formula1>$T$150:$T$152</formula1>
    </dataValidation>
  </dataValidations>
  <printOptions horizontalCentered="1" gridLines="1"/>
  <pageMargins left="0" right="0" top="0.19685039370078741" bottom="0.27559055118110237" header="0.19685039370078741" footer="0.35433070866141736"/>
  <pageSetup paperSize="5" scale="70" fitToHeight="7" orientation="landscape" r:id="rId1"/>
  <headerFooter>
    <oddFooter>&amp;R&amp;P/&amp;N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topLeftCell="A7" workbookViewId="0">
      <selection activeCell="F18" sqref="F18"/>
    </sheetView>
  </sheetViews>
  <sheetFormatPr baseColWidth="10" defaultColWidth="17.28515625" defaultRowHeight="15" x14ac:dyDescent="0.25"/>
  <cols>
    <col min="1" max="1" width="1.7109375" style="173" customWidth="1"/>
    <col min="2" max="2" width="10" style="168" customWidth="1"/>
    <col min="3" max="3" width="13.28515625" style="168" customWidth="1"/>
    <col min="4" max="4" width="16.28515625" style="168" customWidth="1"/>
    <col min="5" max="5" width="36.7109375" style="232" customWidth="1"/>
    <col min="6" max="6" width="16.42578125" style="168" customWidth="1"/>
    <col min="7" max="7" width="18.140625" style="168" customWidth="1"/>
    <col min="8" max="8" width="16.85546875" style="168" customWidth="1"/>
    <col min="9" max="9" width="16.28515625" style="232" customWidth="1"/>
    <col min="10" max="10" width="0.7109375" style="168" customWidth="1"/>
    <col min="11" max="11" width="17.28515625" style="168" hidden="1" customWidth="1"/>
    <col min="12" max="16384" width="17.28515625" style="168"/>
  </cols>
  <sheetData>
    <row r="2" spans="1:11" x14ac:dyDescent="0.25">
      <c r="A2" s="811"/>
      <c r="B2" s="344"/>
      <c r="C2" s="344"/>
      <c r="D2" s="344"/>
      <c r="E2" s="369"/>
      <c r="F2" s="344"/>
      <c r="G2" s="344"/>
      <c r="H2" s="344"/>
      <c r="I2" s="369"/>
      <c r="J2" s="370"/>
    </row>
    <row r="3" spans="1:11" s="47" customFormat="1" ht="12.75" x14ac:dyDescent="0.2">
      <c r="A3" s="585"/>
      <c r="B3" s="44"/>
      <c r="C3" s="44"/>
      <c r="D3" s="328"/>
      <c r="E3" s="371"/>
      <c r="F3" s="44"/>
      <c r="G3" s="44"/>
      <c r="H3" s="44"/>
      <c r="I3" s="104"/>
      <c r="J3" s="298"/>
    </row>
    <row r="4" spans="1:11" s="47" customFormat="1" ht="18.75" x14ac:dyDescent="0.3">
      <c r="A4" s="2540"/>
      <c r="B4" s="2540"/>
      <c r="C4" s="2540"/>
      <c r="D4" s="2540"/>
      <c r="E4" s="2540"/>
      <c r="F4" s="2540"/>
      <c r="G4" s="2540"/>
      <c r="H4" s="2540"/>
      <c r="I4" s="2540"/>
      <c r="J4" s="2541"/>
    </row>
    <row r="5" spans="1:11" s="47" customFormat="1" ht="18.75" x14ac:dyDescent="0.3">
      <c r="A5" s="2542" t="s">
        <v>29</v>
      </c>
      <c r="B5" s="2405"/>
      <c r="C5" s="2405"/>
      <c r="D5" s="2405"/>
      <c r="E5" s="2405"/>
      <c r="F5" s="2405"/>
      <c r="G5" s="2405"/>
      <c r="H5" s="2405"/>
      <c r="I5" s="2405"/>
      <c r="J5" s="2405"/>
      <c r="K5" s="2543"/>
    </row>
    <row r="6" spans="1:11" s="47" customFormat="1" ht="15.75" x14ac:dyDescent="0.25">
      <c r="A6" s="2544" t="s">
        <v>383</v>
      </c>
      <c r="B6" s="2545"/>
      <c r="C6" s="2545"/>
      <c r="D6" s="2545"/>
      <c r="E6" s="2545"/>
      <c r="F6" s="2545"/>
      <c r="G6" s="2545"/>
      <c r="H6" s="2545"/>
      <c r="I6" s="2545"/>
      <c r="J6" s="2545"/>
      <c r="K6" s="2546"/>
    </row>
    <row r="7" spans="1:11" s="47" customFormat="1" ht="15.75" x14ac:dyDescent="0.25">
      <c r="A7" s="2547" t="s">
        <v>158</v>
      </c>
      <c r="B7" s="2548"/>
      <c r="C7" s="2548"/>
      <c r="D7" s="2548"/>
      <c r="E7" s="2548"/>
      <c r="F7" s="2548"/>
      <c r="G7" s="2548"/>
      <c r="H7" s="2548"/>
      <c r="I7" s="2548"/>
      <c r="J7" s="2548"/>
      <c r="K7" s="2549"/>
    </row>
    <row r="8" spans="1:11" s="47" customFormat="1" ht="15.75" x14ac:dyDescent="0.25">
      <c r="A8" s="2551"/>
      <c r="B8" s="2551"/>
      <c r="C8" s="2551"/>
      <c r="D8" s="2551"/>
      <c r="E8" s="2551"/>
      <c r="F8" s="2551"/>
      <c r="G8" s="2551"/>
      <c r="H8" s="2551"/>
      <c r="I8" s="2551"/>
      <c r="J8" s="2552"/>
    </row>
    <row r="9" spans="1:11" s="47" customFormat="1" ht="14.25" customHeight="1" x14ac:dyDescent="0.3">
      <c r="A9" s="1168"/>
      <c r="B9" s="31"/>
      <c r="C9" s="49" t="s">
        <v>34</v>
      </c>
      <c r="D9" s="2642" t="str">
        <f>'Datos Generales'!C7</f>
        <v>DIGESETT</v>
      </c>
      <c r="E9" s="2643"/>
      <c r="F9" s="49" t="s">
        <v>253</v>
      </c>
      <c r="G9" s="775">
        <f>'Datos Generales'!C6</f>
        <v>45107</v>
      </c>
      <c r="H9" s="212"/>
      <c r="I9" s="760"/>
      <c r="J9" s="298"/>
    </row>
    <row r="10" spans="1:11" s="47" customFormat="1" ht="4.5" customHeight="1" x14ac:dyDescent="0.3">
      <c r="A10" s="1168"/>
      <c r="B10" s="31"/>
      <c r="C10" s="49"/>
      <c r="D10" s="765"/>
      <c r="E10" s="765"/>
      <c r="F10" s="49"/>
      <c r="G10" s="766"/>
      <c r="H10" s="212"/>
      <c r="I10" s="760"/>
      <c r="J10" s="298"/>
    </row>
    <row r="11" spans="1:11"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1" s="47" customFormat="1" ht="4.5" customHeight="1" x14ac:dyDescent="0.3">
      <c r="A12" s="1168"/>
      <c r="B12" s="31"/>
      <c r="C12" s="31"/>
      <c r="D12" s="31"/>
      <c r="E12" s="146"/>
      <c r="F12" s="31"/>
      <c r="G12" s="31"/>
      <c r="H12" s="14"/>
      <c r="I12" s="761"/>
      <c r="J12" s="298"/>
    </row>
    <row r="13" spans="1:11" s="47" customFormat="1" ht="30" customHeight="1" x14ac:dyDescent="0.3">
      <c r="A13" s="1168"/>
      <c r="B13" s="764" t="s">
        <v>271</v>
      </c>
      <c r="C13" s="2644"/>
      <c r="D13" s="2645"/>
      <c r="E13" s="2555" t="s">
        <v>384</v>
      </c>
      <c r="F13" s="2556"/>
      <c r="G13" s="773" t="s">
        <v>690</v>
      </c>
      <c r="H13" s="14"/>
      <c r="I13" s="761"/>
      <c r="J13" s="298"/>
    </row>
    <row r="14" spans="1:11" s="47" customFormat="1" ht="9.75" customHeight="1" x14ac:dyDescent="0.3">
      <c r="A14" s="1168"/>
      <c r="E14" s="146"/>
      <c r="H14" s="14"/>
      <c r="I14" s="761"/>
      <c r="J14" s="298"/>
    </row>
    <row r="15" spans="1:11" s="47" customFormat="1" ht="9" customHeight="1" x14ac:dyDescent="0.3">
      <c r="A15" s="1168"/>
      <c r="D15" s="14"/>
      <c r="E15" s="762"/>
      <c r="H15" s="763"/>
      <c r="I15" s="105"/>
      <c r="J15" s="298"/>
    </row>
    <row r="16" spans="1:11"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46116</v>
      </c>
      <c r="G17" s="1613"/>
      <c r="H17" s="1616"/>
      <c r="I17" s="1614"/>
      <c r="J17" s="298"/>
    </row>
    <row r="18" spans="1:12" s="47" customFormat="1" ht="12.75" x14ac:dyDescent="0.2">
      <c r="A18" s="1608"/>
      <c r="B18" s="1609" t="s">
        <v>526</v>
      </c>
      <c r="C18" s="1610"/>
      <c r="D18" s="1611" t="s">
        <v>1622</v>
      </c>
      <c r="E18" s="1612" t="s">
        <v>1623</v>
      </c>
      <c r="F18" s="1613"/>
      <c r="G18" s="1613">
        <v>46116</v>
      </c>
      <c r="H18" s="1616" t="s">
        <v>143</v>
      </c>
      <c r="I18" s="1614"/>
      <c r="J18" s="298"/>
      <c r="L18" s="769"/>
    </row>
    <row r="19" spans="1:12" s="47" customFormat="1" ht="108.75" customHeight="1" x14ac:dyDescent="0.25">
      <c r="A19" s="1175"/>
      <c r="B19" s="1182"/>
      <c r="C19" s="1183"/>
      <c r="D19" s="2109" t="s">
        <v>1624</v>
      </c>
      <c r="E19" s="2110" t="s">
        <v>1625</v>
      </c>
      <c r="F19" s="1180"/>
      <c r="G19" s="1180"/>
      <c r="H19" s="1180"/>
      <c r="I19" s="1181"/>
      <c r="J19" s="298"/>
    </row>
    <row r="20" spans="1:12" s="47" customFormat="1" ht="12.75" x14ac:dyDescent="0.2">
      <c r="A20" s="2214"/>
      <c r="B20" s="2215"/>
      <c r="C20" s="2215"/>
      <c r="D20" s="2215"/>
      <c r="E20" s="2216" t="s">
        <v>59</v>
      </c>
      <c r="F20" s="2217">
        <f>SUM(F17:F18)</f>
        <v>46116</v>
      </c>
      <c r="G20" s="2217">
        <f>SUM(G17:G18)</f>
        <v>46116</v>
      </c>
      <c r="H20" s="2211"/>
      <c r="I20" s="2218"/>
      <c r="J20" s="298"/>
    </row>
    <row r="21" spans="1:12" s="47" customFormat="1" x14ac:dyDescent="0.25">
      <c r="A21" s="1170"/>
      <c r="B21" s="49"/>
      <c r="C21" s="49"/>
      <c r="D21" s="49"/>
      <c r="E21" s="146"/>
      <c r="F21" s="119"/>
      <c r="G21" s="119"/>
      <c r="H21" s="119"/>
      <c r="I21" s="376" t="s">
        <v>189</v>
      </c>
      <c r="J21" s="298"/>
    </row>
    <row r="22" spans="1:12" s="47" customFormat="1" ht="12.75" x14ac:dyDescent="0.2">
      <c r="A22" s="585"/>
      <c r="B22" s="44"/>
      <c r="C22" s="44"/>
      <c r="D22" s="44"/>
      <c r="E22" s="104"/>
      <c r="F22" s="44"/>
      <c r="G22" s="44"/>
      <c r="H22" s="44"/>
      <c r="I22" s="104"/>
      <c r="J22" s="298"/>
    </row>
    <row r="23" spans="1:12" s="47" customFormat="1" ht="15" customHeight="1" x14ac:dyDescent="0.25">
      <c r="A23" s="585"/>
      <c r="B23" s="2461" t="s">
        <v>590</v>
      </c>
      <c r="C23" s="2461"/>
      <c r="D23" s="54"/>
      <c r="E23" s="2641" t="s">
        <v>589</v>
      </c>
      <c r="F23" s="2641"/>
      <c r="G23" s="588"/>
      <c r="H23" s="2461" t="s">
        <v>594</v>
      </c>
      <c r="I23" s="2461"/>
      <c r="J23" s="298"/>
    </row>
    <row r="24" spans="1:12" s="47" customFormat="1" ht="15" customHeight="1" x14ac:dyDescent="0.25">
      <c r="A24" s="585"/>
      <c r="B24" s="2465" t="str">
        <f>'Datos Generales'!C16</f>
        <v>Preparado por</v>
      </c>
      <c r="C24" s="2465"/>
      <c r="D24" s="54"/>
      <c r="E24" s="2537" t="str">
        <f>'Datos Generales'!D16</f>
        <v>Revisado por</v>
      </c>
      <c r="F24" s="2537"/>
      <c r="G24" s="299"/>
      <c r="H24" s="2465" t="str">
        <f>'Datos Generales'!E16</f>
        <v>Autorizado por</v>
      </c>
      <c r="I24" s="2465"/>
      <c r="J24" s="298"/>
    </row>
    <row r="25" spans="1:12" s="47" customFormat="1" ht="24" customHeight="1" x14ac:dyDescent="0.25">
      <c r="A25" s="585"/>
      <c r="B25" s="2461" t="s">
        <v>495</v>
      </c>
      <c r="C25" s="2461"/>
      <c r="D25" s="54"/>
      <c r="E25" s="2641" t="s">
        <v>494</v>
      </c>
      <c r="F25" s="2641"/>
      <c r="G25" s="588"/>
      <c r="H25" s="2461" t="s">
        <v>591</v>
      </c>
      <c r="I25" s="2461"/>
      <c r="J25" s="298"/>
    </row>
    <row r="26" spans="1:12" s="47" customFormat="1" ht="15" customHeight="1" x14ac:dyDescent="0.25">
      <c r="A26" s="585"/>
      <c r="B26" s="2465" t="str">
        <f>'Datos Generales'!C17</f>
        <v>Puesto que ocupa</v>
      </c>
      <c r="C26" s="2465"/>
      <c r="D26" s="54"/>
      <c r="E26" s="2537" t="str">
        <f>'Datos Generales'!D17</f>
        <v>Puesto que ocupa</v>
      </c>
      <c r="F26" s="2537"/>
      <c r="H26" s="2465" t="str">
        <f>'Datos Generales'!E17</f>
        <v>Puesto que ocupa</v>
      </c>
      <c r="I26" s="2465"/>
      <c r="J26" s="298"/>
    </row>
    <row r="27" spans="1:12" s="47" customFormat="1" ht="21" customHeight="1" x14ac:dyDescent="0.25">
      <c r="A27" s="585"/>
      <c r="B27" s="2536">
        <v>45107</v>
      </c>
      <c r="C27" s="2536"/>
      <c r="D27" s="54"/>
      <c r="E27" s="2536">
        <v>45107</v>
      </c>
      <c r="F27" s="2536"/>
      <c r="G27" s="413"/>
      <c r="H27" s="2536">
        <v>45117</v>
      </c>
      <c r="I27" s="2536"/>
      <c r="J27" s="298"/>
    </row>
    <row r="28" spans="1:12" s="47" customFormat="1" ht="15" customHeight="1" x14ac:dyDescent="0.25">
      <c r="A28" s="585"/>
      <c r="B28" s="2465" t="s">
        <v>288</v>
      </c>
      <c r="C28" s="2465"/>
      <c r="D28" s="54"/>
      <c r="E28" s="2537" t="s">
        <v>289</v>
      </c>
      <c r="F28" s="2537"/>
      <c r="H28" s="2465" t="s">
        <v>301</v>
      </c>
      <c r="I28" s="2465"/>
      <c r="J28" s="298"/>
    </row>
    <row r="29" spans="1:12" x14ac:dyDescent="0.25">
      <c r="A29" s="629"/>
      <c r="B29" s="377"/>
      <c r="C29" s="41"/>
      <c r="D29" s="377"/>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mergeCells count="26">
    <mergeCell ref="B28:C28"/>
    <mergeCell ref="E28:F28"/>
    <mergeCell ref="H28:I28"/>
    <mergeCell ref="A4:J4"/>
    <mergeCell ref="A8:J8"/>
    <mergeCell ref="D9:E9"/>
    <mergeCell ref="C13:D13"/>
    <mergeCell ref="E13:F13"/>
    <mergeCell ref="B25:C25"/>
    <mergeCell ref="E25:F25"/>
    <mergeCell ref="H25:I25"/>
    <mergeCell ref="B27:C27"/>
    <mergeCell ref="E27:F27"/>
    <mergeCell ref="H27:I27"/>
    <mergeCell ref="B26:C26"/>
    <mergeCell ref="E26:F26"/>
    <mergeCell ref="H26:I26"/>
    <mergeCell ref="A5:K5"/>
    <mergeCell ref="A6:K6"/>
    <mergeCell ref="A7:K7"/>
    <mergeCell ref="H23:I23"/>
    <mergeCell ref="B24:C24"/>
    <mergeCell ref="E24:F24"/>
    <mergeCell ref="H24:I24"/>
    <mergeCell ref="B23:C23"/>
    <mergeCell ref="E23:F23"/>
  </mergeCells>
  <pageMargins left="0.7" right="0.24" top="0.39" bottom="0.52"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opLeftCell="A4" workbookViewId="0">
      <selection activeCell="H19" sqref="H19"/>
    </sheetView>
  </sheetViews>
  <sheetFormatPr baseColWidth="10" defaultColWidth="17.28515625" defaultRowHeight="15" x14ac:dyDescent="0.25"/>
  <cols>
    <col min="1" max="1" width="3.28515625" style="173" bestFit="1" customWidth="1"/>
    <col min="2" max="2" width="12.7109375" style="168" customWidth="1"/>
    <col min="3" max="3" width="13.5703125" style="168" customWidth="1"/>
    <col min="4" max="4" width="16.42578125" style="168" customWidth="1"/>
    <col min="5" max="5" width="34.42578125" style="232" customWidth="1"/>
    <col min="6" max="6" width="18" style="168" customWidth="1"/>
    <col min="7" max="7" width="16.7109375" style="168" customWidth="1"/>
    <col min="8" max="8" width="13.28515625" style="168" customWidth="1"/>
    <col min="9" max="9" width="16.42578125" style="232" customWidth="1"/>
    <col min="10" max="10" width="1.7109375" style="168" customWidth="1"/>
    <col min="11" max="11" width="0.42578125" style="168" customWidth="1"/>
    <col min="12" max="16384" width="17.28515625" style="168"/>
  </cols>
  <sheetData>
    <row r="1" spans="1:12" x14ac:dyDescent="0.25">
      <c r="A1" s="811"/>
      <c r="B1" s="344"/>
      <c r="C1" s="344"/>
      <c r="D1" s="344"/>
      <c r="E1" s="369"/>
      <c r="F1" s="344"/>
      <c r="G1" s="344"/>
      <c r="H1" s="344"/>
      <c r="I1" s="369"/>
      <c r="J1" s="370"/>
    </row>
    <row r="2" spans="1:12" s="47" customFormat="1" ht="12.75" x14ac:dyDescent="0.2">
      <c r="A2" s="585"/>
      <c r="B2" s="44"/>
      <c r="C2" s="44"/>
      <c r="D2" s="328"/>
      <c r="E2" s="371"/>
      <c r="F2" s="44"/>
      <c r="G2" s="44"/>
      <c r="H2" s="44"/>
      <c r="I2" s="104"/>
      <c r="J2" s="298"/>
    </row>
    <row r="3" spans="1:12" s="47" customFormat="1" ht="18.75" x14ac:dyDescent="0.3">
      <c r="A3" s="2540"/>
      <c r="B3" s="2540"/>
      <c r="C3" s="2540"/>
      <c r="D3" s="2540"/>
      <c r="E3" s="2540"/>
      <c r="F3" s="2540"/>
      <c r="G3" s="2540"/>
      <c r="H3" s="2540"/>
      <c r="I3" s="2540"/>
      <c r="J3" s="2541"/>
    </row>
    <row r="4" spans="1:12" s="47" customFormat="1" ht="18.75" x14ac:dyDescent="0.3">
      <c r="A4" s="2542" t="s">
        <v>29</v>
      </c>
      <c r="B4" s="2405"/>
      <c r="C4" s="2405"/>
      <c r="D4" s="2405"/>
      <c r="E4" s="2405"/>
      <c r="F4" s="2405"/>
      <c r="G4" s="2405"/>
      <c r="H4" s="2405"/>
      <c r="I4" s="2405"/>
      <c r="J4" s="2405"/>
      <c r="K4" s="2543"/>
    </row>
    <row r="5" spans="1:12" s="47" customFormat="1" ht="15.75" x14ac:dyDescent="0.25">
      <c r="A5" s="2544" t="s">
        <v>383</v>
      </c>
      <c r="B5" s="2545"/>
      <c r="C5" s="2545"/>
      <c r="D5" s="2545"/>
      <c r="E5" s="2545"/>
      <c r="F5" s="2545"/>
      <c r="G5" s="2545"/>
      <c r="H5" s="2545"/>
      <c r="I5" s="2545"/>
      <c r="J5" s="2545"/>
      <c r="K5" s="2546"/>
    </row>
    <row r="6" spans="1:12" s="47" customFormat="1" ht="15.75" x14ac:dyDescent="0.25">
      <c r="A6" s="2547" t="s">
        <v>158</v>
      </c>
      <c r="B6" s="2548"/>
      <c r="C6" s="2548"/>
      <c r="D6" s="2548"/>
      <c r="E6" s="2548"/>
      <c r="F6" s="2548"/>
      <c r="G6" s="2548"/>
      <c r="H6" s="2548"/>
      <c r="I6" s="2548"/>
      <c r="J6" s="2548"/>
      <c r="K6" s="2549"/>
    </row>
    <row r="7" spans="1:12" s="47" customFormat="1" ht="15.75" x14ac:dyDescent="0.25">
      <c r="A7" s="2551"/>
      <c r="B7" s="2551"/>
      <c r="C7" s="2551"/>
      <c r="D7" s="2551"/>
      <c r="E7" s="2551"/>
      <c r="F7" s="2551"/>
      <c r="G7" s="2551"/>
      <c r="H7" s="2551"/>
      <c r="I7" s="2551"/>
      <c r="J7" s="2552"/>
    </row>
    <row r="8" spans="1:12" s="47" customFormat="1" ht="14.25" customHeight="1" x14ac:dyDescent="0.3">
      <c r="A8" s="1168"/>
      <c r="B8" s="31"/>
      <c r="C8" s="49" t="s">
        <v>34</v>
      </c>
      <c r="D8" s="2642" t="str">
        <f>'Datos Generales'!C7</f>
        <v>DIGESETT</v>
      </c>
      <c r="E8" s="2643"/>
      <c r="F8" s="49" t="s">
        <v>253</v>
      </c>
      <c r="G8" s="775">
        <f>'Datos Generales'!C6</f>
        <v>45107</v>
      </c>
      <c r="H8" s="212"/>
      <c r="I8" s="760"/>
      <c r="J8" s="298"/>
    </row>
    <row r="9" spans="1:12" s="47" customFormat="1" ht="4.5" customHeight="1" x14ac:dyDescent="0.3">
      <c r="A9" s="1168"/>
      <c r="B9" s="31"/>
      <c r="C9" s="49"/>
      <c r="D9" s="765"/>
      <c r="E9" s="765"/>
      <c r="F9" s="49"/>
      <c r="G9" s="766"/>
      <c r="H9" s="212"/>
      <c r="I9" s="760"/>
      <c r="J9" s="298"/>
    </row>
    <row r="10" spans="1:12" s="47" customFormat="1" ht="15" customHeight="1" x14ac:dyDescent="0.3">
      <c r="A10" s="1168"/>
      <c r="B10" s="49" t="s">
        <v>16</v>
      </c>
      <c r="C10" s="1172" t="str">
        <f>'Datos Generales'!C8</f>
        <v>0202</v>
      </c>
      <c r="D10" s="49" t="s">
        <v>30</v>
      </c>
      <c r="E10" s="1172" t="str">
        <f>'Datos Generales'!C9</f>
        <v>02</v>
      </c>
      <c r="F10" s="49" t="s">
        <v>20</v>
      </c>
      <c r="G10" s="1172" t="str">
        <f>'Datos Generales'!C10</f>
        <v>01</v>
      </c>
      <c r="H10" s="49" t="s">
        <v>22</v>
      </c>
      <c r="I10" s="1172" t="str">
        <f>'Datos Generales'!C11</f>
        <v>0005</v>
      </c>
      <c r="J10" s="298"/>
    </row>
    <row r="11" spans="1:12" s="47" customFormat="1" ht="30" customHeight="1" x14ac:dyDescent="0.3">
      <c r="A11" s="1168"/>
      <c r="B11" s="764" t="s">
        <v>271</v>
      </c>
      <c r="C11" s="2644"/>
      <c r="D11" s="2645"/>
      <c r="E11" s="2555" t="s">
        <v>384</v>
      </c>
      <c r="F11" s="2556"/>
      <c r="G11" s="773" t="s">
        <v>686</v>
      </c>
      <c r="H11" s="14"/>
      <c r="I11" s="761"/>
      <c r="J11" s="298"/>
    </row>
    <row r="12" spans="1:12" s="47" customFormat="1" ht="9.75" customHeight="1" x14ac:dyDescent="0.3">
      <c r="A12" s="1168"/>
      <c r="E12" s="146"/>
      <c r="H12" s="14"/>
      <c r="I12" s="761"/>
      <c r="J12" s="298"/>
    </row>
    <row r="13" spans="1:12" s="47" customFormat="1" ht="9" customHeight="1" x14ac:dyDescent="0.3">
      <c r="A13" s="1168"/>
      <c r="D13" s="14"/>
      <c r="E13" s="762"/>
      <c r="H13" s="763"/>
      <c r="I13" s="105"/>
      <c r="J13" s="298"/>
    </row>
    <row r="14" spans="1:12" s="367" customFormat="1" ht="25.5" x14ac:dyDescent="0.25">
      <c r="A14" s="2102" t="s">
        <v>104</v>
      </c>
      <c r="B14" s="2103" t="s">
        <v>315</v>
      </c>
      <c r="C14" s="2104" t="s">
        <v>272</v>
      </c>
      <c r="D14" s="2103" t="s">
        <v>239</v>
      </c>
      <c r="E14" s="2105" t="s">
        <v>385</v>
      </c>
      <c r="F14" s="2106" t="s">
        <v>152</v>
      </c>
      <c r="G14" s="2106" t="s">
        <v>153</v>
      </c>
      <c r="H14" s="2107" t="s">
        <v>316</v>
      </c>
      <c r="I14" s="2108" t="s">
        <v>87</v>
      </c>
      <c r="J14" s="373"/>
    </row>
    <row r="15" spans="1:12" s="47" customFormat="1" ht="12.75" x14ac:dyDescent="0.2">
      <c r="A15" s="1608">
        <v>1</v>
      </c>
      <c r="B15" s="1609"/>
      <c r="C15" s="1610"/>
      <c r="D15" s="1611" t="s">
        <v>701</v>
      </c>
      <c r="E15" s="1612" t="s">
        <v>587</v>
      </c>
      <c r="F15" s="1613">
        <v>10140</v>
      </c>
      <c r="G15" s="1613"/>
      <c r="H15" s="1616"/>
      <c r="I15" s="1614"/>
      <c r="J15" s="298"/>
    </row>
    <row r="16" spans="1:12" s="47" customFormat="1" ht="12.75" x14ac:dyDescent="0.2">
      <c r="A16" s="1608"/>
      <c r="B16" s="1609" t="s">
        <v>526</v>
      </c>
      <c r="C16" s="1610"/>
      <c r="D16" s="1611" t="s">
        <v>1622</v>
      </c>
      <c r="E16" s="1612" t="s">
        <v>1623</v>
      </c>
      <c r="F16" s="1613"/>
      <c r="G16" s="1613">
        <v>10140</v>
      </c>
      <c r="H16" s="1616" t="s">
        <v>143</v>
      </c>
      <c r="I16" s="1614"/>
      <c r="J16" s="298"/>
      <c r="L16" s="769"/>
    </row>
    <row r="17" spans="1:10" s="47" customFormat="1" ht="98.25" customHeight="1" x14ac:dyDescent="0.25">
      <c r="A17" s="1175"/>
      <c r="B17" s="1182"/>
      <c r="C17" s="1183"/>
      <c r="D17" s="2109" t="s">
        <v>1626</v>
      </c>
      <c r="E17" s="2110" t="s">
        <v>1627</v>
      </c>
      <c r="F17" s="1180"/>
      <c r="G17" s="1180"/>
      <c r="H17" s="1180"/>
      <c r="I17" s="1181"/>
      <c r="J17" s="298"/>
    </row>
    <row r="18" spans="1:10" s="47" customFormat="1" ht="12.75" x14ac:dyDescent="0.2">
      <c r="A18" s="2096"/>
      <c r="B18" s="2097"/>
      <c r="C18" s="2097"/>
      <c r="D18" s="2097"/>
      <c r="E18" s="2098" t="s">
        <v>59</v>
      </c>
      <c r="F18" s="2099">
        <f>SUM(F15:F16)</f>
        <v>10140</v>
      </c>
      <c r="G18" s="2099">
        <f>SUM(G15:G16)</f>
        <v>10140</v>
      </c>
      <c r="H18" s="2100"/>
      <c r="I18" s="2101"/>
      <c r="J18" s="298"/>
    </row>
    <row r="19" spans="1:10" s="47" customFormat="1" ht="9.75" customHeight="1" x14ac:dyDescent="0.25">
      <c r="A19" s="1170"/>
      <c r="B19" s="49"/>
      <c r="C19" s="49"/>
      <c r="D19" s="49"/>
      <c r="E19" s="146"/>
      <c r="F19" s="119"/>
      <c r="G19" s="119"/>
      <c r="H19" s="119"/>
      <c r="I19" s="376" t="s">
        <v>189</v>
      </c>
      <c r="J19" s="298"/>
    </row>
    <row r="20" spans="1:10" s="47" customFormat="1" ht="12.75" x14ac:dyDescent="0.2">
      <c r="A20" s="585"/>
      <c r="B20" s="44"/>
      <c r="C20" s="44"/>
      <c r="D20" s="44"/>
      <c r="E20" s="104"/>
      <c r="F20" s="44"/>
      <c r="G20" s="44"/>
      <c r="H20" s="44"/>
      <c r="I20" s="104"/>
      <c r="J20" s="298"/>
    </row>
    <row r="21" spans="1:10" s="47" customFormat="1" ht="15" customHeight="1" x14ac:dyDescent="0.25">
      <c r="A21" s="585"/>
      <c r="B21" s="2461" t="s">
        <v>590</v>
      </c>
      <c r="C21" s="2461"/>
      <c r="D21" s="54"/>
      <c r="E21" s="2641" t="s">
        <v>589</v>
      </c>
      <c r="F21" s="2641"/>
      <c r="G21" s="588"/>
      <c r="H21" s="2646" t="s">
        <v>594</v>
      </c>
      <c r="I21" s="2646"/>
      <c r="J21" s="298"/>
    </row>
    <row r="22" spans="1:10" s="47" customFormat="1" ht="15" customHeight="1" x14ac:dyDescent="0.25">
      <c r="A22" s="585"/>
      <c r="B22" s="2465" t="str">
        <f>'Datos Generales'!C16</f>
        <v>Preparado por</v>
      </c>
      <c r="C22" s="2465"/>
      <c r="D22" s="54"/>
      <c r="E22" s="2537" t="str">
        <f>'Datos Generales'!D16</f>
        <v>Revisado por</v>
      </c>
      <c r="F22" s="2537"/>
      <c r="G22" s="299"/>
      <c r="H22" s="2465" t="str">
        <f>'Datos Generales'!E16</f>
        <v>Autorizado por</v>
      </c>
      <c r="I22" s="2465"/>
      <c r="J22" s="298"/>
    </row>
    <row r="23" spans="1:10" s="47" customFormat="1" ht="24" customHeight="1" x14ac:dyDescent="0.25">
      <c r="A23" s="585"/>
      <c r="B23" s="2461" t="s">
        <v>495</v>
      </c>
      <c r="C23" s="2461"/>
      <c r="D23" s="54"/>
      <c r="E23" s="2641" t="s">
        <v>494</v>
      </c>
      <c r="F23" s="2641"/>
      <c r="G23" s="588"/>
      <c r="H23" s="2461" t="s">
        <v>591</v>
      </c>
      <c r="I23" s="2461"/>
      <c r="J23" s="298"/>
    </row>
    <row r="24" spans="1:10" s="47" customFormat="1" ht="15" customHeight="1" x14ac:dyDescent="0.25">
      <c r="A24" s="585"/>
      <c r="B24" s="2465" t="str">
        <f>'Datos Generales'!C17</f>
        <v>Puesto que ocupa</v>
      </c>
      <c r="C24" s="2465"/>
      <c r="D24" s="54"/>
      <c r="E24" s="2537" t="str">
        <f>'Datos Generales'!D17</f>
        <v>Puesto que ocupa</v>
      </c>
      <c r="F24" s="2537"/>
      <c r="H24" s="2465" t="str">
        <f>'Datos Generales'!E17</f>
        <v>Puesto que ocupa</v>
      </c>
      <c r="I24" s="2465"/>
      <c r="J24" s="298"/>
    </row>
    <row r="25" spans="1:10" s="47" customFormat="1" ht="21" customHeight="1" x14ac:dyDescent="0.25">
      <c r="A25" s="585"/>
      <c r="B25" s="2536">
        <v>45107</v>
      </c>
      <c r="C25" s="2536"/>
      <c r="D25" s="54"/>
      <c r="E25" s="2536">
        <v>45107</v>
      </c>
      <c r="F25" s="2536"/>
      <c r="G25" s="413"/>
      <c r="H25" s="2536">
        <v>45117</v>
      </c>
      <c r="I25" s="2536"/>
      <c r="J25" s="298"/>
    </row>
    <row r="26" spans="1:10" s="47" customFormat="1" ht="15" customHeight="1" x14ac:dyDescent="0.25">
      <c r="A26" s="585"/>
      <c r="B26" s="2465" t="s">
        <v>288</v>
      </c>
      <c r="C26" s="2465"/>
      <c r="D26" s="54"/>
      <c r="E26" s="2537" t="s">
        <v>289</v>
      </c>
      <c r="F26" s="2537"/>
      <c r="H26" s="2465" t="s">
        <v>301</v>
      </c>
      <c r="I26" s="2465"/>
      <c r="J26" s="298"/>
    </row>
    <row r="27" spans="1:10" ht="3" customHeight="1" x14ac:dyDescent="0.25">
      <c r="A27" s="629"/>
      <c r="B27" s="377"/>
      <c r="C27" s="41"/>
      <c r="D27" s="377"/>
      <c r="E27" s="378"/>
      <c r="F27" s="377"/>
      <c r="G27" s="377"/>
      <c r="H27" s="377"/>
      <c r="I27" s="378"/>
      <c r="J27" s="181"/>
    </row>
    <row r="28" spans="1:10" x14ac:dyDescent="0.25">
      <c r="A28" s="2"/>
      <c r="B28" s="47"/>
      <c r="C28" s="47"/>
      <c r="D28" s="47"/>
      <c r="E28" s="62"/>
      <c r="F28" s="47"/>
      <c r="G28" s="47"/>
      <c r="H28" s="47"/>
      <c r="I28" s="62"/>
    </row>
    <row r="31" spans="1:10" customFormat="1" x14ac:dyDescent="0.25">
      <c r="A31" s="1731"/>
    </row>
    <row r="32" spans="1:10" customFormat="1" x14ac:dyDescent="0.25">
      <c r="A32" s="1731"/>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x14ac:dyDescent="0.25">
      <c r="A46" s="621"/>
      <c r="B46" s="255"/>
      <c r="C46"/>
      <c r="D46"/>
    </row>
    <row r="47" spans="1:4" x14ac:dyDescent="0.25">
      <c r="A47" s="621"/>
      <c r="B47" s="255"/>
      <c r="C47"/>
      <c r="D47"/>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sheetData>
  <mergeCells count="26">
    <mergeCell ref="A3:J3"/>
    <mergeCell ref="A7:J7"/>
    <mergeCell ref="D8:E8"/>
    <mergeCell ref="B25:C25"/>
    <mergeCell ref="E25:F25"/>
    <mergeCell ref="H25:I25"/>
    <mergeCell ref="C11:D11"/>
    <mergeCell ref="E11:F11"/>
    <mergeCell ref="B24:C24"/>
    <mergeCell ref="E24:F24"/>
    <mergeCell ref="H24:I24"/>
    <mergeCell ref="B21:C21"/>
    <mergeCell ref="E21:F21"/>
    <mergeCell ref="A4:K4"/>
    <mergeCell ref="A5:K5"/>
    <mergeCell ref="A6:K6"/>
    <mergeCell ref="H21:I21"/>
    <mergeCell ref="B22:C22"/>
    <mergeCell ref="E22:F22"/>
    <mergeCell ref="H22:I22"/>
    <mergeCell ref="B26:C26"/>
    <mergeCell ref="E26:F26"/>
    <mergeCell ref="H26:I26"/>
    <mergeCell ref="B23:C23"/>
    <mergeCell ref="E23:F23"/>
    <mergeCell ref="H23:I23"/>
  </mergeCells>
  <pageMargins left="0.65" right="0.24" top="0.7" bottom="0.17" header="0.17" footer="0.3"/>
  <pageSetup paperSize="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topLeftCell="A13" workbookViewId="0">
      <selection activeCell="E19" sqref="E19"/>
    </sheetView>
  </sheetViews>
  <sheetFormatPr baseColWidth="10" defaultColWidth="17.28515625" defaultRowHeight="15" x14ac:dyDescent="0.25"/>
  <cols>
    <col min="1" max="1" width="2.28515625" style="173" customWidth="1"/>
    <col min="2" max="2" width="9.7109375" style="168" customWidth="1"/>
    <col min="3" max="3" width="13.5703125" style="168" customWidth="1"/>
    <col min="4" max="4" width="17.7109375" style="168" customWidth="1"/>
    <col min="5" max="5" width="36.7109375" style="232" customWidth="1"/>
    <col min="6" max="6" width="15.85546875" style="168" customWidth="1"/>
    <col min="7" max="7" width="16.140625" style="168" customWidth="1"/>
    <col min="8" max="8" width="16.42578125" style="168" customWidth="1"/>
    <col min="9" max="9" width="16.7109375" style="232" customWidth="1"/>
    <col min="10" max="10" width="0.7109375" style="168" customWidth="1"/>
    <col min="11" max="11" width="0.140625" style="168" customWidth="1"/>
    <col min="12" max="16384" width="17.28515625" style="168"/>
  </cols>
  <sheetData>
    <row r="2" spans="1:12" x14ac:dyDescent="0.25">
      <c r="A2" s="811"/>
      <c r="B2" s="344"/>
      <c r="C2" s="344"/>
      <c r="D2" s="344"/>
      <c r="E2" s="369"/>
      <c r="F2" s="344"/>
      <c r="G2" s="344"/>
      <c r="H2" s="344"/>
      <c r="I2" s="369"/>
      <c r="J2" s="370"/>
    </row>
    <row r="3" spans="1:12" s="47" customFormat="1" ht="12.75" x14ac:dyDescent="0.2">
      <c r="A3" s="585"/>
      <c r="B3" s="44"/>
      <c r="C3" s="44"/>
      <c r="D3" s="328"/>
      <c r="E3" s="371"/>
      <c r="F3" s="44"/>
      <c r="G3" s="44"/>
      <c r="H3" s="44"/>
      <c r="I3" s="104"/>
      <c r="J3" s="298"/>
    </row>
    <row r="4" spans="1:12" s="47" customFormat="1" ht="18.75" x14ac:dyDescent="0.3">
      <c r="A4" s="2540"/>
      <c r="B4" s="2540"/>
      <c r="C4" s="2540"/>
      <c r="D4" s="2540"/>
      <c r="E4" s="2540"/>
      <c r="F4" s="2540"/>
      <c r="G4" s="2540"/>
      <c r="H4" s="2540"/>
      <c r="I4" s="2540"/>
      <c r="J4" s="2541"/>
    </row>
    <row r="5" spans="1:12" s="47" customFormat="1" ht="18.75" x14ac:dyDescent="0.3">
      <c r="A5" s="2405" t="s">
        <v>29</v>
      </c>
      <c r="B5" s="2405"/>
      <c r="C5" s="2405"/>
      <c r="D5" s="2405"/>
      <c r="E5" s="2405"/>
      <c r="F5" s="2405"/>
      <c r="G5" s="2405"/>
      <c r="H5" s="2405"/>
      <c r="I5" s="2405"/>
      <c r="J5" s="2405"/>
      <c r="K5" s="2405"/>
      <c r="L5" s="160"/>
    </row>
    <row r="6" spans="1:12" s="47" customFormat="1" ht="15.75" x14ac:dyDescent="0.25">
      <c r="A6" s="2545" t="s">
        <v>383</v>
      </c>
      <c r="B6" s="2545"/>
      <c r="C6" s="2545"/>
      <c r="D6" s="2545"/>
      <c r="E6" s="2545"/>
      <c r="F6" s="2545"/>
      <c r="G6" s="2545"/>
      <c r="H6" s="2545"/>
      <c r="I6" s="2545"/>
      <c r="J6" s="2545"/>
      <c r="K6" s="2545"/>
      <c r="L6" s="160"/>
    </row>
    <row r="7" spans="1:12" s="47" customFormat="1" ht="15.75" x14ac:dyDescent="0.25">
      <c r="A7" s="2548" t="s">
        <v>158</v>
      </c>
      <c r="B7" s="2548"/>
      <c r="C7" s="2548"/>
      <c r="D7" s="2548"/>
      <c r="E7" s="2548"/>
      <c r="F7" s="2548"/>
      <c r="G7" s="2548"/>
      <c r="H7" s="2548"/>
      <c r="I7" s="2548"/>
      <c r="J7" s="2548"/>
      <c r="K7" s="2548"/>
      <c r="L7" s="160"/>
    </row>
    <row r="8" spans="1:12" s="47" customFormat="1" ht="15.75" x14ac:dyDescent="0.25">
      <c r="A8" s="2551"/>
      <c r="B8" s="2551"/>
      <c r="C8" s="2551"/>
      <c r="D8" s="2551"/>
      <c r="E8" s="2551"/>
      <c r="F8" s="2551"/>
      <c r="G8" s="2551"/>
      <c r="H8" s="2551"/>
      <c r="I8" s="2551"/>
      <c r="J8" s="2552"/>
    </row>
    <row r="9" spans="1:12" s="47" customFormat="1" ht="14.25" customHeight="1" x14ac:dyDescent="0.3">
      <c r="A9" s="1168"/>
      <c r="B9" s="31"/>
      <c r="C9" s="49" t="s">
        <v>34</v>
      </c>
      <c r="D9" s="2642" t="str">
        <f>'Datos Generales'!C7</f>
        <v>DIGESETT</v>
      </c>
      <c r="E9" s="2643"/>
      <c r="F9" s="49" t="s">
        <v>253</v>
      </c>
      <c r="G9" s="775">
        <f>'Datos Generales'!C6</f>
        <v>45107</v>
      </c>
      <c r="H9" s="212"/>
      <c r="I9" s="760"/>
      <c r="J9" s="298"/>
    </row>
    <row r="10" spans="1:12" s="47" customFormat="1" ht="4.5" customHeight="1" x14ac:dyDescent="0.3">
      <c r="A10" s="1168"/>
      <c r="B10" s="31"/>
      <c r="C10" s="49"/>
      <c r="D10" s="765"/>
      <c r="E10" s="765"/>
      <c r="F10" s="49"/>
      <c r="G10" s="766"/>
      <c r="H10" s="212"/>
      <c r="I10" s="760"/>
      <c r="J10" s="298"/>
    </row>
    <row r="11" spans="1:12"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2" s="47" customFormat="1" ht="4.5" customHeight="1" x14ac:dyDescent="0.3">
      <c r="A12" s="1168"/>
      <c r="B12" s="31"/>
      <c r="C12" s="31"/>
      <c r="D12" s="31"/>
      <c r="E12" s="146"/>
      <c r="F12" s="31"/>
      <c r="G12" s="31"/>
      <c r="H12" s="14"/>
      <c r="I12" s="761"/>
      <c r="J12" s="298"/>
    </row>
    <row r="13" spans="1:12" s="47" customFormat="1" ht="30" customHeight="1" x14ac:dyDescent="0.3">
      <c r="A13" s="1168"/>
      <c r="B13" s="764" t="s">
        <v>271</v>
      </c>
      <c r="C13" s="2644"/>
      <c r="D13" s="2645"/>
      <c r="E13" s="2555" t="s">
        <v>384</v>
      </c>
      <c r="F13" s="2556"/>
      <c r="G13" s="773" t="s">
        <v>686</v>
      </c>
      <c r="H13" s="14"/>
      <c r="I13" s="761"/>
      <c r="J13" s="298"/>
    </row>
    <row r="14" spans="1:12" s="47" customFormat="1" ht="9.75" customHeight="1" x14ac:dyDescent="0.3">
      <c r="A14" s="1168"/>
      <c r="E14" s="146"/>
      <c r="H14" s="14"/>
      <c r="I14" s="761"/>
      <c r="J14" s="298"/>
    </row>
    <row r="15" spans="1:12" s="47" customFormat="1" ht="9" customHeight="1" x14ac:dyDescent="0.3">
      <c r="A15" s="1168"/>
      <c r="D15" s="14"/>
      <c r="E15" s="762"/>
      <c r="H15" s="763"/>
      <c r="I15" s="105"/>
      <c r="J15" s="298"/>
    </row>
    <row r="16" spans="1:12"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25401</v>
      </c>
      <c r="G17" s="1613"/>
      <c r="H17" s="1616"/>
      <c r="I17" s="1614"/>
      <c r="J17" s="298"/>
    </row>
    <row r="18" spans="1:12" s="47" customFormat="1" ht="12.75" x14ac:dyDescent="0.2">
      <c r="A18" s="1608"/>
      <c r="B18" s="1609" t="s">
        <v>526</v>
      </c>
      <c r="C18" s="1610"/>
      <c r="D18" s="1611" t="s">
        <v>1622</v>
      </c>
      <c r="E18" s="1612" t="s">
        <v>1623</v>
      </c>
      <c r="F18" s="1613"/>
      <c r="G18" s="1613">
        <v>25401</v>
      </c>
      <c r="H18" s="1616" t="s">
        <v>143</v>
      </c>
      <c r="I18" s="1614"/>
      <c r="J18" s="298"/>
      <c r="L18" s="769"/>
    </row>
    <row r="19" spans="1:12" s="47" customFormat="1" ht="85.5" customHeight="1" x14ac:dyDescent="0.25">
      <c r="A19" s="1175"/>
      <c r="B19" s="1182"/>
      <c r="C19" s="1183"/>
      <c r="D19" s="2111" t="s">
        <v>1628</v>
      </c>
      <c r="E19" s="2110" t="s">
        <v>1629</v>
      </c>
      <c r="F19" s="1180"/>
      <c r="G19" s="1180"/>
      <c r="H19" s="1180"/>
      <c r="I19" s="1181"/>
      <c r="J19" s="298"/>
    </row>
    <row r="20" spans="1:12" s="47" customFormat="1" ht="12.75" x14ac:dyDescent="0.2">
      <c r="A20" s="2096"/>
      <c r="B20" s="2097"/>
      <c r="C20" s="2097"/>
      <c r="D20" s="2097"/>
      <c r="E20" s="2098" t="s">
        <v>59</v>
      </c>
      <c r="F20" s="2099">
        <f>SUM(F17:F18)</f>
        <v>25401</v>
      </c>
      <c r="G20" s="2099">
        <f>SUM(G17:G18)</f>
        <v>25401</v>
      </c>
      <c r="H20" s="2100"/>
      <c r="I20" s="2101"/>
      <c r="J20" s="298"/>
    </row>
    <row r="21" spans="1:12" s="47" customFormat="1" x14ac:dyDescent="0.25">
      <c r="A21" s="1170"/>
      <c r="B21" s="49"/>
      <c r="C21" s="49"/>
      <c r="D21" s="49"/>
      <c r="E21" s="146"/>
      <c r="F21" s="119"/>
      <c r="G21" s="119"/>
      <c r="H21" s="119"/>
      <c r="I21" s="376" t="s">
        <v>189</v>
      </c>
      <c r="J21" s="298"/>
    </row>
    <row r="22" spans="1:12" s="47" customFormat="1" ht="12.75" x14ac:dyDescent="0.2">
      <c r="A22" s="585"/>
      <c r="B22" s="44"/>
      <c r="C22" s="44"/>
      <c r="D22" s="44"/>
      <c r="E22" s="104"/>
      <c r="F22" s="44"/>
      <c r="G22" s="44"/>
      <c r="H22" s="44"/>
      <c r="I22" s="104"/>
      <c r="J22" s="298"/>
    </row>
    <row r="23" spans="1:12" s="47" customFormat="1" ht="15" customHeight="1" x14ac:dyDescent="0.25">
      <c r="A23" s="585"/>
      <c r="B23" s="2461" t="s">
        <v>590</v>
      </c>
      <c r="C23" s="2461"/>
      <c r="D23" s="54"/>
      <c r="E23" s="2641" t="s">
        <v>589</v>
      </c>
      <c r="F23" s="2641"/>
      <c r="G23" s="588"/>
      <c r="H23" s="2461" t="s">
        <v>594</v>
      </c>
      <c r="I23" s="2461"/>
      <c r="J23" s="298"/>
    </row>
    <row r="24" spans="1:12" s="47" customFormat="1" ht="15" customHeight="1" x14ac:dyDescent="0.25">
      <c r="A24" s="585"/>
      <c r="B24" s="2465" t="str">
        <f>'Datos Generales'!C16</f>
        <v>Preparado por</v>
      </c>
      <c r="C24" s="2465"/>
      <c r="D24" s="54"/>
      <c r="E24" s="2537" t="str">
        <f>'Datos Generales'!D16</f>
        <v>Revisado por</v>
      </c>
      <c r="F24" s="2537"/>
      <c r="G24" s="299"/>
      <c r="H24" s="2465" t="str">
        <f>'Datos Generales'!E16</f>
        <v>Autorizado por</v>
      </c>
      <c r="I24" s="2465"/>
      <c r="J24" s="298"/>
    </row>
    <row r="25" spans="1:12" s="47" customFormat="1" ht="24" customHeight="1" x14ac:dyDescent="0.25">
      <c r="A25" s="585"/>
      <c r="B25" s="2461" t="s">
        <v>495</v>
      </c>
      <c r="C25" s="2461"/>
      <c r="D25" s="54"/>
      <c r="E25" s="2641" t="s">
        <v>494</v>
      </c>
      <c r="F25" s="2641"/>
      <c r="G25" s="588"/>
      <c r="H25" s="2461" t="s">
        <v>591</v>
      </c>
      <c r="I25" s="2461"/>
      <c r="J25" s="298"/>
    </row>
    <row r="26" spans="1:12" s="47" customFormat="1" ht="15" customHeight="1" x14ac:dyDescent="0.25">
      <c r="A26" s="585"/>
      <c r="B26" s="2465" t="str">
        <f>'Datos Generales'!C17</f>
        <v>Puesto que ocupa</v>
      </c>
      <c r="C26" s="2465"/>
      <c r="D26" s="54"/>
      <c r="E26" s="2537" t="str">
        <f>'Datos Generales'!D17</f>
        <v>Puesto que ocupa</v>
      </c>
      <c r="F26" s="2537"/>
      <c r="H26" s="2465" t="str">
        <f>'Datos Generales'!E17</f>
        <v>Puesto que ocupa</v>
      </c>
      <c r="I26" s="2465"/>
      <c r="J26" s="298"/>
    </row>
    <row r="27" spans="1:12" s="47" customFormat="1" ht="21" customHeight="1" x14ac:dyDescent="0.25">
      <c r="A27" s="585"/>
      <c r="B27" s="2536">
        <v>45107</v>
      </c>
      <c r="C27" s="2536"/>
      <c r="D27" s="54"/>
      <c r="E27" s="2536">
        <v>45107</v>
      </c>
      <c r="F27" s="2536"/>
      <c r="G27" s="413"/>
      <c r="H27" s="2536">
        <v>45117</v>
      </c>
      <c r="I27" s="2536"/>
      <c r="J27" s="298"/>
    </row>
    <row r="28" spans="1:12" s="47" customFormat="1" ht="15" customHeight="1" x14ac:dyDescent="0.25">
      <c r="A28" s="585"/>
      <c r="B28" s="2465" t="s">
        <v>288</v>
      </c>
      <c r="C28" s="2465"/>
      <c r="D28" s="54"/>
      <c r="E28" s="2537" t="s">
        <v>289</v>
      </c>
      <c r="F28" s="2537"/>
      <c r="H28" s="2465" t="s">
        <v>301</v>
      </c>
      <c r="I28" s="2465"/>
      <c r="J28" s="298"/>
    </row>
    <row r="29" spans="1:12" x14ac:dyDescent="0.25">
      <c r="A29" s="629"/>
      <c r="B29" s="377"/>
      <c r="C29" s="41"/>
      <c r="D29" s="377"/>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mergeCells count="26">
    <mergeCell ref="B28:C28"/>
    <mergeCell ref="E28:F28"/>
    <mergeCell ref="H28:I28"/>
    <mergeCell ref="A4:J4"/>
    <mergeCell ref="A8:J8"/>
    <mergeCell ref="D9:E9"/>
    <mergeCell ref="C13:D13"/>
    <mergeCell ref="E13:F13"/>
    <mergeCell ref="B25:C25"/>
    <mergeCell ref="E25:F25"/>
    <mergeCell ref="H25:I25"/>
    <mergeCell ref="B27:C27"/>
    <mergeCell ref="E27:F27"/>
    <mergeCell ref="H27:I27"/>
    <mergeCell ref="B26:C26"/>
    <mergeCell ref="E26:F26"/>
    <mergeCell ref="H26:I26"/>
    <mergeCell ref="A5:K5"/>
    <mergeCell ref="A6:K6"/>
    <mergeCell ref="A7:K7"/>
    <mergeCell ref="H23:I23"/>
    <mergeCell ref="B24:C24"/>
    <mergeCell ref="E24:F24"/>
    <mergeCell ref="H24:I24"/>
    <mergeCell ref="B23:C23"/>
    <mergeCell ref="E23:F23"/>
  </mergeCells>
  <pageMargins left="0.6" right="0.17" top="0.27" bottom="0.75" header="0.3" footer="0.3"/>
  <pageSetup paperSize="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workbookViewId="0">
      <selection activeCell="F9" sqref="F9"/>
    </sheetView>
  </sheetViews>
  <sheetFormatPr baseColWidth="10" defaultColWidth="17.28515625" defaultRowHeight="15" x14ac:dyDescent="0.25"/>
  <cols>
    <col min="1" max="1" width="3.28515625" style="173" bestFit="1" customWidth="1"/>
    <col min="2" max="2" width="9.85546875" style="168" customWidth="1"/>
    <col min="3" max="3" width="13.28515625" style="168" customWidth="1"/>
    <col min="4" max="4" width="15.7109375" style="168" customWidth="1"/>
    <col min="5" max="5" width="34.42578125" style="232" customWidth="1"/>
    <col min="6" max="6" width="16.140625" style="168" customWidth="1"/>
    <col min="7" max="7" width="15.85546875" style="168" customWidth="1"/>
    <col min="8" max="8" width="17.42578125" style="168" customWidth="1"/>
    <col min="9" max="9" width="17.42578125" style="232" customWidth="1"/>
    <col min="10" max="10" width="0.85546875" style="168" customWidth="1"/>
    <col min="11" max="11" width="0.7109375" style="168" customWidth="1"/>
    <col min="12" max="16384" width="17.28515625" style="168"/>
  </cols>
  <sheetData>
    <row r="2" spans="1:11" x14ac:dyDescent="0.25">
      <c r="A2" s="811"/>
      <c r="B2" s="344"/>
      <c r="C2" s="344"/>
      <c r="D2" s="344"/>
      <c r="E2" s="369"/>
      <c r="F2" s="344"/>
      <c r="G2" s="344"/>
      <c r="H2" s="344"/>
      <c r="I2" s="369"/>
      <c r="J2" s="370"/>
    </row>
    <row r="3" spans="1:11" s="47" customFormat="1" ht="12.75" x14ac:dyDescent="0.2">
      <c r="A3" s="585"/>
      <c r="B3" s="44"/>
      <c r="C3" s="44"/>
      <c r="D3" s="328"/>
      <c r="E3" s="371"/>
      <c r="F3" s="44"/>
      <c r="G3" s="44"/>
      <c r="H3" s="44"/>
      <c r="I3" s="104"/>
      <c r="J3" s="298"/>
    </row>
    <row r="4" spans="1:11" s="47" customFormat="1" ht="18.75" x14ac:dyDescent="0.3">
      <c r="A4" s="2540"/>
      <c r="B4" s="2540"/>
      <c r="C4" s="2540"/>
      <c r="D4" s="2540"/>
      <c r="E4" s="2540"/>
      <c r="F4" s="2540"/>
      <c r="G4" s="2540"/>
      <c r="H4" s="2540"/>
      <c r="I4" s="2540"/>
      <c r="J4" s="2541"/>
    </row>
    <row r="5" spans="1:11" s="47" customFormat="1" ht="18.75" x14ac:dyDescent="0.3">
      <c r="A5" s="2405" t="s">
        <v>29</v>
      </c>
      <c r="B5" s="2405"/>
      <c r="C5" s="2405"/>
      <c r="D5" s="2405"/>
      <c r="E5" s="2405"/>
      <c r="F5" s="2405"/>
      <c r="G5" s="2405"/>
      <c r="H5" s="2405"/>
      <c r="I5" s="2405"/>
      <c r="J5" s="2405"/>
      <c r="K5" s="2405"/>
    </row>
    <row r="6" spans="1:11" s="47" customFormat="1" ht="15.75" x14ac:dyDescent="0.25">
      <c r="A6" s="2545" t="s">
        <v>383</v>
      </c>
      <c r="B6" s="2545"/>
      <c r="C6" s="2545"/>
      <c r="D6" s="2545"/>
      <c r="E6" s="2545"/>
      <c r="F6" s="2545"/>
      <c r="G6" s="2545"/>
      <c r="H6" s="2545"/>
      <c r="I6" s="2545"/>
      <c r="J6" s="2545"/>
      <c r="K6" s="2545"/>
    </row>
    <row r="7" spans="1:11" s="47" customFormat="1" ht="15.75" x14ac:dyDescent="0.25">
      <c r="A7" s="2548" t="s">
        <v>158</v>
      </c>
      <c r="B7" s="2548"/>
      <c r="C7" s="2548"/>
      <c r="D7" s="2548"/>
      <c r="E7" s="2548"/>
      <c r="F7" s="2548"/>
      <c r="G7" s="2548"/>
      <c r="H7" s="2548"/>
      <c r="I7" s="2548"/>
      <c r="J7" s="2548"/>
      <c r="K7" s="2548"/>
    </row>
    <row r="8" spans="1:11" s="47" customFormat="1" ht="15.75" x14ac:dyDescent="0.25">
      <c r="A8" s="2551"/>
      <c r="B8" s="2551"/>
      <c r="C8" s="2551"/>
      <c r="D8" s="2551"/>
      <c r="E8" s="2551"/>
      <c r="F8" s="2551"/>
      <c r="G8" s="2551"/>
      <c r="H8" s="2551"/>
      <c r="I8" s="2551"/>
      <c r="J8" s="2552"/>
    </row>
    <row r="9" spans="1:11" s="47" customFormat="1" ht="14.25" customHeight="1" x14ac:dyDescent="0.3">
      <c r="A9" s="1168"/>
      <c r="B9" s="31"/>
      <c r="C9" s="49" t="s">
        <v>34</v>
      </c>
      <c r="D9" s="2642" t="str">
        <f>'Datos Generales'!C7</f>
        <v>DIGESETT</v>
      </c>
      <c r="E9" s="2643"/>
      <c r="F9" s="49" t="s">
        <v>253</v>
      </c>
      <c r="G9" s="775">
        <f>'Datos Generales'!C6</f>
        <v>45107</v>
      </c>
      <c r="H9" s="212"/>
      <c r="I9" s="760"/>
      <c r="J9" s="298"/>
    </row>
    <row r="10" spans="1:11" s="47" customFormat="1" ht="4.5" customHeight="1" x14ac:dyDescent="0.3">
      <c r="A10" s="1168"/>
      <c r="B10" s="31"/>
      <c r="C10" s="49"/>
      <c r="D10" s="765"/>
      <c r="E10" s="765"/>
      <c r="F10" s="49"/>
      <c r="G10" s="766"/>
      <c r="H10" s="212"/>
      <c r="I10" s="760"/>
      <c r="J10" s="298"/>
    </row>
    <row r="11" spans="1:11"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1" s="47" customFormat="1" ht="4.5" customHeight="1" x14ac:dyDescent="0.3">
      <c r="A12" s="1168"/>
      <c r="B12" s="31"/>
      <c r="C12" s="31"/>
      <c r="D12" s="31"/>
      <c r="E12" s="146"/>
      <c r="F12" s="31"/>
      <c r="G12" s="31"/>
      <c r="H12" s="14"/>
      <c r="I12" s="761"/>
      <c r="J12" s="298"/>
    </row>
    <row r="13" spans="1:11" s="47" customFormat="1" ht="30" customHeight="1" x14ac:dyDescent="0.3">
      <c r="A13" s="1168"/>
      <c r="B13" s="764" t="s">
        <v>271</v>
      </c>
      <c r="C13" s="2644"/>
      <c r="D13" s="2645"/>
      <c r="E13" s="2555" t="s">
        <v>384</v>
      </c>
      <c r="F13" s="2556"/>
      <c r="G13" s="773" t="s">
        <v>686</v>
      </c>
      <c r="H13" s="14"/>
      <c r="I13" s="761"/>
      <c r="J13" s="298"/>
    </row>
    <row r="14" spans="1:11" s="47" customFormat="1" ht="9.75" customHeight="1" x14ac:dyDescent="0.3">
      <c r="A14" s="1168"/>
      <c r="E14" s="146"/>
      <c r="H14" s="14"/>
      <c r="I14" s="761"/>
      <c r="J14" s="298"/>
    </row>
    <row r="15" spans="1:11" s="47" customFormat="1" ht="9" customHeight="1" x14ac:dyDescent="0.3">
      <c r="A15" s="1168"/>
      <c r="D15" s="14"/>
      <c r="E15" s="762"/>
      <c r="H15" s="763"/>
      <c r="I15" s="105"/>
      <c r="J15" s="298"/>
    </row>
    <row r="16" spans="1:11"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316710</v>
      </c>
      <c r="G17" s="1613"/>
      <c r="H17" s="1616"/>
      <c r="I17" s="1614"/>
      <c r="J17" s="298"/>
    </row>
    <row r="18" spans="1:12" s="47" customFormat="1" ht="12.75" x14ac:dyDescent="0.2">
      <c r="A18" s="1608"/>
      <c r="B18" s="1609" t="s">
        <v>526</v>
      </c>
      <c r="C18" s="1610"/>
      <c r="D18" s="1611" t="s">
        <v>1622</v>
      </c>
      <c r="E18" s="1612" t="s">
        <v>1623</v>
      </c>
      <c r="F18" s="1613"/>
      <c r="G18" s="1613">
        <v>316710</v>
      </c>
      <c r="H18" s="1616" t="s">
        <v>143</v>
      </c>
      <c r="I18" s="1614"/>
      <c r="J18" s="298"/>
      <c r="L18" s="769"/>
    </row>
    <row r="19" spans="1:12" s="47" customFormat="1" ht="75.75" customHeight="1" x14ac:dyDescent="0.25">
      <c r="A19" s="1175"/>
      <c r="B19" s="1182"/>
      <c r="C19" s="1183"/>
      <c r="D19" s="2109" t="s">
        <v>1630</v>
      </c>
      <c r="E19" s="2110" t="s">
        <v>1631</v>
      </c>
      <c r="F19" s="1180"/>
      <c r="G19" s="1180"/>
      <c r="H19" s="1180"/>
      <c r="I19" s="1181"/>
      <c r="J19" s="298"/>
    </row>
    <row r="20" spans="1:12" s="47" customFormat="1" ht="12.75" x14ac:dyDescent="0.2">
      <c r="A20" s="2096"/>
      <c r="B20" s="2097"/>
      <c r="C20" s="2097"/>
      <c r="D20" s="2097"/>
      <c r="E20" s="2098" t="s">
        <v>59</v>
      </c>
      <c r="F20" s="2099">
        <f>SUM(F17:F18)</f>
        <v>316710</v>
      </c>
      <c r="G20" s="2099">
        <f>SUM(G17:G18)</f>
        <v>316710</v>
      </c>
      <c r="H20" s="2100"/>
      <c r="I20" s="2101"/>
      <c r="J20" s="298"/>
    </row>
    <row r="21" spans="1:12" s="47" customFormat="1" x14ac:dyDescent="0.25">
      <c r="A21" s="1170"/>
      <c r="B21" s="49"/>
      <c r="C21" s="49"/>
      <c r="D21" s="49"/>
      <c r="E21" s="146"/>
      <c r="F21" s="119"/>
      <c r="G21" s="119"/>
      <c r="H21" s="119"/>
      <c r="I21" s="376" t="s">
        <v>189</v>
      </c>
      <c r="J21" s="298"/>
    </row>
    <row r="22" spans="1:12" s="47" customFormat="1" ht="12.75" x14ac:dyDescent="0.2">
      <c r="A22" s="585"/>
      <c r="B22" s="44"/>
      <c r="C22" s="44"/>
      <c r="D22" s="44"/>
      <c r="E22" s="104"/>
      <c r="F22" s="44"/>
      <c r="G22" s="44"/>
      <c r="H22" s="44"/>
      <c r="I22" s="104"/>
      <c r="J22" s="298"/>
    </row>
    <row r="23" spans="1:12" s="47" customFormat="1" ht="15" customHeight="1" x14ac:dyDescent="0.25">
      <c r="A23" s="585"/>
      <c r="B23" s="2461" t="s">
        <v>590</v>
      </c>
      <c r="C23" s="2461"/>
      <c r="D23" s="54"/>
      <c r="E23" s="2641" t="s">
        <v>589</v>
      </c>
      <c r="F23" s="2641"/>
      <c r="G23" s="588"/>
      <c r="H23" s="2461" t="s">
        <v>594</v>
      </c>
      <c r="I23" s="2461"/>
      <c r="J23" s="298"/>
    </row>
    <row r="24" spans="1:12" s="47" customFormat="1" ht="15" customHeight="1" x14ac:dyDescent="0.25">
      <c r="A24" s="585"/>
      <c r="B24" s="2465" t="str">
        <f>'Datos Generales'!C16</f>
        <v>Preparado por</v>
      </c>
      <c r="C24" s="2465"/>
      <c r="D24" s="54"/>
      <c r="E24" s="2537" t="str">
        <f>'Datos Generales'!D16</f>
        <v>Revisado por</v>
      </c>
      <c r="F24" s="2537"/>
      <c r="G24" s="299"/>
      <c r="H24" s="2465" t="str">
        <f>'Datos Generales'!E16</f>
        <v>Autorizado por</v>
      </c>
      <c r="I24" s="2465"/>
      <c r="J24" s="298"/>
    </row>
    <row r="25" spans="1:12" s="47" customFormat="1" ht="24" customHeight="1" x14ac:dyDescent="0.25">
      <c r="A25" s="585"/>
      <c r="B25" s="2461" t="s">
        <v>495</v>
      </c>
      <c r="C25" s="2461"/>
      <c r="D25" s="54"/>
      <c r="E25" s="2641" t="s">
        <v>494</v>
      </c>
      <c r="F25" s="2641"/>
      <c r="G25" s="588"/>
      <c r="H25" s="2461" t="s">
        <v>591</v>
      </c>
      <c r="I25" s="2461"/>
      <c r="J25" s="298"/>
    </row>
    <row r="26" spans="1:12" s="47" customFormat="1" ht="15" customHeight="1" x14ac:dyDescent="0.25">
      <c r="A26" s="585"/>
      <c r="B26" s="2465" t="str">
        <f>'Datos Generales'!C17</f>
        <v>Puesto que ocupa</v>
      </c>
      <c r="C26" s="2465"/>
      <c r="D26" s="54"/>
      <c r="E26" s="2537" t="str">
        <f>'Datos Generales'!D17</f>
        <v>Puesto que ocupa</v>
      </c>
      <c r="F26" s="2537"/>
      <c r="H26" s="2465" t="str">
        <f>'Datos Generales'!E17</f>
        <v>Puesto que ocupa</v>
      </c>
      <c r="I26" s="2465"/>
      <c r="J26" s="298"/>
    </row>
    <row r="27" spans="1:12" s="47" customFormat="1" ht="21" customHeight="1" x14ac:dyDescent="0.25">
      <c r="A27" s="585"/>
      <c r="B27" s="2536">
        <v>45107</v>
      </c>
      <c r="C27" s="2536"/>
      <c r="D27" s="54"/>
      <c r="E27" s="2536">
        <v>45107</v>
      </c>
      <c r="F27" s="2536"/>
      <c r="G27" s="413"/>
      <c r="H27" s="2536">
        <v>45117</v>
      </c>
      <c r="I27" s="2536"/>
      <c r="J27" s="298"/>
    </row>
    <row r="28" spans="1:12" s="47" customFormat="1" ht="15" customHeight="1" x14ac:dyDescent="0.25">
      <c r="A28" s="585"/>
      <c r="B28" s="2465" t="s">
        <v>288</v>
      </c>
      <c r="C28" s="2465"/>
      <c r="D28" s="54"/>
      <c r="E28" s="2537" t="s">
        <v>289</v>
      </c>
      <c r="F28" s="2537"/>
      <c r="H28" s="2465" t="s">
        <v>301</v>
      </c>
      <c r="I28" s="2465"/>
      <c r="J28" s="298"/>
    </row>
    <row r="29" spans="1:12" x14ac:dyDescent="0.25">
      <c r="A29" s="629"/>
      <c r="B29" s="377"/>
      <c r="C29" s="41"/>
      <c r="D29" s="377"/>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mergeCells count="26">
    <mergeCell ref="B28:C28"/>
    <mergeCell ref="E28:F28"/>
    <mergeCell ref="H28:I28"/>
    <mergeCell ref="A4:J4"/>
    <mergeCell ref="A8:J8"/>
    <mergeCell ref="D9:E9"/>
    <mergeCell ref="C13:D13"/>
    <mergeCell ref="E13:F13"/>
    <mergeCell ref="B25:C25"/>
    <mergeCell ref="E25:F25"/>
    <mergeCell ref="H25:I25"/>
    <mergeCell ref="B27:C27"/>
    <mergeCell ref="E27:F27"/>
    <mergeCell ref="H27:I27"/>
    <mergeCell ref="B26:C26"/>
    <mergeCell ref="E26:F26"/>
    <mergeCell ref="H26:I26"/>
    <mergeCell ref="A5:K5"/>
    <mergeCell ref="A6:K6"/>
    <mergeCell ref="A7:K7"/>
    <mergeCell ref="H23:I23"/>
    <mergeCell ref="B24:C24"/>
    <mergeCell ref="E24:F24"/>
    <mergeCell ref="H24:I24"/>
    <mergeCell ref="B23:C23"/>
    <mergeCell ref="E23:F23"/>
  </mergeCells>
  <pageMargins left="0.69" right="0.17" top="0.37" bottom="0.52" header="0.3" footer="0.3"/>
  <pageSetup paperSize="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topLeftCell="A4" workbookViewId="0">
      <selection activeCell="G23" sqref="G23:H23"/>
    </sheetView>
  </sheetViews>
  <sheetFormatPr baseColWidth="10" defaultColWidth="17.28515625" defaultRowHeight="15" x14ac:dyDescent="0.25"/>
  <cols>
    <col min="1" max="1" width="3" style="168" customWidth="1"/>
    <col min="2" max="2" width="2.42578125" style="168" customWidth="1"/>
    <col min="3" max="3" width="3.28515625" style="173" bestFit="1" customWidth="1"/>
    <col min="4" max="4" width="13.5703125" style="168" customWidth="1"/>
    <col min="5" max="5" width="14.7109375" style="168" customWidth="1"/>
    <col min="6" max="6" width="14.28515625" style="168" customWidth="1"/>
    <col min="7" max="7" width="38.140625" style="232" customWidth="1"/>
    <col min="8" max="8" width="17.28515625" style="168" customWidth="1"/>
    <col min="9" max="9" width="16.28515625" style="168" customWidth="1"/>
    <col min="10" max="10" width="16" style="168" customWidth="1"/>
    <col min="11" max="11" width="15.5703125"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642" t="str">
        <f>'Datos Generales'!C7</f>
        <v>DIGESETT</v>
      </c>
      <c r="G9" s="2643"/>
      <c r="H9" s="49" t="s">
        <v>253</v>
      </c>
      <c r="I9" s="775">
        <f>'Datos Generales'!C6</f>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'Datos Generales'!C8</f>
        <v>0202</v>
      </c>
      <c r="F11" s="49" t="s">
        <v>30</v>
      </c>
      <c r="G11" s="1172" t="str">
        <f>'Datos Generales'!C9</f>
        <v>02</v>
      </c>
      <c r="H11" s="49" t="s">
        <v>20</v>
      </c>
      <c r="I11" s="1172" t="str">
        <f>'Datos Generales'!C10</f>
        <v>01</v>
      </c>
      <c r="J11" s="49" t="s">
        <v>22</v>
      </c>
      <c r="K11" s="1172" t="str">
        <f>'Datos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customHeight="1" x14ac:dyDescent="0.3">
      <c r="B13" s="160"/>
      <c r="C13" s="1168"/>
      <c r="D13" s="764" t="s">
        <v>271</v>
      </c>
      <c r="E13" s="2644"/>
      <c r="F13" s="2645"/>
      <c r="G13" s="2555" t="s">
        <v>384</v>
      </c>
      <c r="H13" s="2556"/>
      <c r="I13" s="773" t="s">
        <v>686</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25.5" x14ac:dyDescent="0.25">
      <c r="B16" s="372"/>
      <c r="C16" s="2102" t="s">
        <v>104</v>
      </c>
      <c r="D16" s="2103" t="s">
        <v>315</v>
      </c>
      <c r="E16" s="2104" t="s">
        <v>272</v>
      </c>
      <c r="F16" s="2103" t="s">
        <v>239</v>
      </c>
      <c r="G16" s="2105" t="s">
        <v>385</v>
      </c>
      <c r="H16" s="2106" t="s">
        <v>152</v>
      </c>
      <c r="I16" s="2106" t="s">
        <v>153</v>
      </c>
      <c r="J16" s="2107" t="s">
        <v>316</v>
      </c>
      <c r="K16" s="2108" t="s">
        <v>87</v>
      </c>
      <c r="L16" s="373"/>
    </row>
    <row r="17" spans="2:14" s="47" customFormat="1" ht="12.75" x14ac:dyDescent="0.2">
      <c r="B17" s="160"/>
      <c r="C17" s="1608">
        <v>1</v>
      </c>
      <c r="D17" s="1609"/>
      <c r="E17" s="1610"/>
      <c r="F17" s="1611" t="s">
        <v>701</v>
      </c>
      <c r="G17" s="1612" t="s">
        <v>587</v>
      </c>
      <c r="H17" s="1613">
        <v>198728.52</v>
      </c>
      <c r="I17" s="1613"/>
      <c r="J17" s="1616"/>
      <c r="K17" s="1614"/>
      <c r="L17" s="298"/>
    </row>
    <row r="18" spans="2:14" s="47" customFormat="1" ht="12.75" x14ac:dyDescent="0.2">
      <c r="B18" s="160"/>
      <c r="C18" s="1608"/>
      <c r="D18" s="1609" t="s">
        <v>526</v>
      </c>
      <c r="E18" s="1610"/>
      <c r="F18" s="1611" t="s">
        <v>1622</v>
      </c>
      <c r="G18" s="1612" t="s">
        <v>1623</v>
      </c>
      <c r="H18" s="1613"/>
      <c r="I18" s="1613">
        <v>198728.52</v>
      </c>
      <c r="J18" s="1616" t="s">
        <v>143</v>
      </c>
      <c r="K18" s="1614"/>
      <c r="L18" s="298"/>
      <c r="N18" s="769"/>
    </row>
    <row r="19" spans="2:14" s="47" customFormat="1" ht="75.75" customHeight="1" x14ac:dyDescent="0.25">
      <c r="B19" s="160"/>
      <c r="C19" s="1175"/>
      <c r="D19" s="1182"/>
      <c r="E19" s="1183"/>
      <c r="F19" s="2109" t="s">
        <v>1632</v>
      </c>
      <c r="G19" s="2110" t="s">
        <v>1633</v>
      </c>
      <c r="H19" s="1180"/>
      <c r="I19" s="1180"/>
      <c r="J19" s="1180"/>
      <c r="K19" s="1181"/>
      <c r="L19" s="298"/>
    </row>
    <row r="20" spans="2:14" s="47" customFormat="1" ht="12.75" x14ac:dyDescent="0.2">
      <c r="B20" s="160"/>
      <c r="C20" s="2096"/>
      <c r="D20" s="2215"/>
      <c r="E20" s="2215"/>
      <c r="F20" s="2215"/>
      <c r="G20" s="2216" t="s">
        <v>59</v>
      </c>
      <c r="H20" s="2217">
        <f>SUM(H17:H18)</f>
        <v>198728.52</v>
      </c>
      <c r="I20" s="2217">
        <f>SUM(I17:I18)</f>
        <v>198728.52</v>
      </c>
      <c r="J20" s="2211"/>
      <c r="K20" s="2218"/>
      <c r="L20" s="298"/>
    </row>
    <row r="21" spans="2:14" s="47" customFormat="1" x14ac:dyDescent="0.25">
      <c r="B21" s="160"/>
      <c r="C21" s="1170"/>
      <c r="D21" s="49"/>
      <c r="E21" s="49"/>
      <c r="F21" s="49"/>
      <c r="G21" s="146"/>
      <c r="H21" s="119"/>
      <c r="I21" s="119"/>
      <c r="J21" s="119"/>
      <c r="K21" s="376" t="s">
        <v>189</v>
      </c>
      <c r="L21" s="298"/>
    </row>
    <row r="22" spans="2:14" s="47" customFormat="1" ht="12.75" x14ac:dyDescent="0.2">
      <c r="B22" s="160"/>
      <c r="C22" s="585"/>
      <c r="D22" s="44"/>
      <c r="E22" s="44"/>
      <c r="F22" s="44"/>
      <c r="G22" s="104"/>
      <c r="H22" s="44"/>
      <c r="I22" s="44"/>
      <c r="J22" s="44"/>
      <c r="K22" s="104"/>
      <c r="L22" s="298"/>
    </row>
    <row r="23" spans="2:14" s="47" customFormat="1" ht="15" customHeight="1" x14ac:dyDescent="0.25">
      <c r="B23" s="160"/>
      <c r="C23" s="585"/>
      <c r="D23" s="2461" t="s">
        <v>590</v>
      </c>
      <c r="E23" s="2461"/>
      <c r="F23" s="54"/>
      <c r="G23" s="2641" t="s">
        <v>589</v>
      </c>
      <c r="H23" s="2641"/>
      <c r="I23" s="588"/>
      <c r="J23" s="2461" t="s">
        <v>594</v>
      </c>
      <c r="K23" s="2461"/>
      <c r="L23" s="298"/>
    </row>
    <row r="24" spans="2:14" s="47" customFormat="1" ht="15" customHeight="1" x14ac:dyDescent="0.25">
      <c r="B24" s="160"/>
      <c r="C24" s="585"/>
      <c r="D24" s="2465" t="str">
        <f>'Datos Generales'!C16</f>
        <v>Preparado por</v>
      </c>
      <c r="E24" s="2465"/>
      <c r="F24" s="54"/>
      <c r="G24" s="2537" t="str">
        <f>'Datos Generales'!D16</f>
        <v>Revisado por</v>
      </c>
      <c r="H24" s="2537"/>
      <c r="I24" s="299"/>
      <c r="J24" s="2465" t="str">
        <f>'Datos Generales'!E16</f>
        <v>Autorizado por</v>
      </c>
      <c r="K24" s="2465"/>
      <c r="L24" s="298"/>
    </row>
    <row r="25" spans="2:14" s="47" customFormat="1" ht="24" customHeight="1" x14ac:dyDescent="0.25">
      <c r="B25" s="160"/>
      <c r="C25" s="585"/>
      <c r="D25" s="2461" t="s">
        <v>495</v>
      </c>
      <c r="E25" s="2461"/>
      <c r="F25" s="54"/>
      <c r="G25" s="2641" t="s">
        <v>494</v>
      </c>
      <c r="H25" s="2641"/>
      <c r="I25" s="588"/>
      <c r="J25" s="2461" t="s">
        <v>591</v>
      </c>
      <c r="K25" s="2461"/>
      <c r="L25" s="298"/>
    </row>
    <row r="26" spans="2:14" s="47" customFormat="1" ht="15" customHeight="1" x14ac:dyDescent="0.25">
      <c r="B26" s="160"/>
      <c r="C26" s="585"/>
      <c r="D26" s="2465" t="str">
        <f>'Datos Generales'!C17</f>
        <v>Puesto que ocupa</v>
      </c>
      <c r="E26" s="2465"/>
      <c r="F26" s="54"/>
      <c r="G26" s="2537" t="str">
        <f>'Datos Generales'!D17</f>
        <v>Puesto que ocupa</v>
      </c>
      <c r="H26" s="2537"/>
      <c r="J26" s="2465" t="str">
        <f>'Datos Generales'!E17</f>
        <v>Puesto que ocupa</v>
      </c>
      <c r="K26" s="2465"/>
      <c r="L26" s="298"/>
    </row>
    <row r="27" spans="2:14" s="47" customFormat="1" ht="21" customHeight="1" x14ac:dyDescent="0.25">
      <c r="B27" s="160"/>
      <c r="C27" s="585"/>
      <c r="D27" s="2536">
        <v>45107</v>
      </c>
      <c r="E27" s="2536"/>
      <c r="F27" s="54"/>
      <c r="G27" s="2536">
        <v>45107</v>
      </c>
      <c r="H27" s="2536"/>
      <c r="I27" s="413"/>
      <c r="J27" s="2536">
        <v>45117</v>
      </c>
      <c r="K27" s="2536"/>
      <c r="L27" s="298"/>
    </row>
    <row r="28" spans="2:14" s="47" customFormat="1" ht="15" customHeight="1" x14ac:dyDescent="0.25">
      <c r="B28" s="160"/>
      <c r="C28" s="585"/>
      <c r="D28" s="2465" t="s">
        <v>288</v>
      </c>
      <c r="E28" s="2465"/>
      <c r="F28" s="54"/>
      <c r="G28" s="2537" t="s">
        <v>289</v>
      </c>
      <c r="H28" s="2537"/>
      <c r="J28" s="2465" t="s">
        <v>301</v>
      </c>
      <c r="K28" s="2465"/>
      <c r="L28" s="298"/>
    </row>
    <row r="29" spans="2:14" x14ac:dyDescent="0.25">
      <c r="B29" s="179"/>
      <c r="C29" s="629"/>
      <c r="D29" s="377"/>
      <c r="E29" s="41"/>
      <c r="F29" s="377"/>
      <c r="G29" s="378"/>
      <c r="H29" s="377"/>
      <c r="I29" s="377"/>
      <c r="J29" s="377"/>
      <c r="K29" s="378"/>
      <c r="L29" s="181"/>
    </row>
    <row r="30" spans="2:14" x14ac:dyDescent="0.25">
      <c r="C30" s="2"/>
      <c r="D30" s="47"/>
      <c r="E30" s="47"/>
      <c r="F30" s="47"/>
      <c r="G30" s="62"/>
      <c r="H30" s="47"/>
      <c r="I30" s="47"/>
      <c r="J30" s="47"/>
      <c r="K30" s="62"/>
    </row>
    <row r="33" spans="3:6" customFormat="1" x14ac:dyDescent="0.25">
      <c r="C33" s="1731"/>
    </row>
    <row r="34" spans="3:6" customFormat="1" x14ac:dyDescent="0.25">
      <c r="C34" s="1731"/>
    </row>
    <row r="35" spans="3:6" customFormat="1" x14ac:dyDescent="0.25">
      <c r="C35" s="1731"/>
    </row>
    <row r="36" spans="3:6" customFormat="1" x14ac:dyDescent="0.25">
      <c r="C36" s="1731"/>
    </row>
    <row r="37" spans="3:6" customFormat="1" x14ac:dyDescent="0.25">
      <c r="C37" s="1731"/>
    </row>
    <row r="38" spans="3:6" customFormat="1" x14ac:dyDescent="0.25">
      <c r="C38" s="1731"/>
    </row>
    <row r="39" spans="3:6" customFormat="1" x14ac:dyDescent="0.25">
      <c r="C39" s="1731"/>
    </row>
    <row r="40" spans="3:6" customFormat="1" x14ac:dyDescent="0.25">
      <c r="C40" s="1731"/>
    </row>
    <row r="41" spans="3:6" customFormat="1" x14ac:dyDescent="0.25">
      <c r="C41" s="1731"/>
    </row>
    <row r="42" spans="3:6" customFormat="1" x14ac:dyDescent="0.25">
      <c r="C42" s="1731"/>
    </row>
    <row r="43" spans="3:6" customFormat="1" x14ac:dyDescent="0.25">
      <c r="C43" s="1731"/>
    </row>
    <row r="44" spans="3:6" customFormat="1" x14ac:dyDescent="0.25">
      <c r="C44" s="1731"/>
    </row>
    <row r="45" spans="3:6" customFormat="1" x14ac:dyDescent="0.25">
      <c r="C45" s="1731"/>
    </row>
    <row r="46" spans="3:6" customFormat="1" x14ac:dyDescent="0.25">
      <c r="C46" s="1731"/>
    </row>
    <row r="47" spans="3:6" customFormat="1" x14ac:dyDescent="0.25">
      <c r="C47" s="1731"/>
    </row>
    <row r="48" spans="3:6" x14ac:dyDescent="0.25">
      <c r="C48" s="621"/>
      <c r="D48" s="255"/>
      <c r="E48"/>
      <c r="F48"/>
    </row>
    <row r="49" spans="3:6" x14ac:dyDescent="0.25">
      <c r="C49" s="621"/>
      <c r="D49" s="255"/>
      <c r="E49"/>
      <c r="F49"/>
    </row>
    <row r="50" spans="3:6" x14ac:dyDescent="0.25">
      <c r="C50" s="621"/>
      <c r="D50" s="255"/>
      <c r="E50"/>
      <c r="F50"/>
    </row>
    <row r="51" spans="3:6" x14ac:dyDescent="0.25">
      <c r="C51" s="621"/>
      <c r="D51" s="255"/>
      <c r="E51"/>
      <c r="F51"/>
    </row>
    <row r="52" spans="3:6" x14ac:dyDescent="0.25">
      <c r="C52" s="621"/>
      <c r="D52" s="255"/>
      <c r="E52"/>
      <c r="F52"/>
    </row>
    <row r="53" spans="3:6" x14ac:dyDescent="0.25">
      <c r="C53" s="621"/>
      <c r="D53" s="255"/>
      <c r="E53"/>
      <c r="F53"/>
    </row>
  </sheetData>
  <mergeCells count="26">
    <mergeCell ref="D28:E28"/>
    <mergeCell ref="G28:H28"/>
    <mergeCell ref="J28:K28"/>
    <mergeCell ref="D27:E27"/>
    <mergeCell ref="G27:H27"/>
    <mergeCell ref="J27:K27"/>
    <mergeCell ref="B4:L4"/>
    <mergeCell ref="B5:L5"/>
    <mergeCell ref="B6:L6"/>
    <mergeCell ref="B7:L7"/>
    <mergeCell ref="B8:L8"/>
    <mergeCell ref="F9:G9"/>
    <mergeCell ref="E13:F13"/>
    <mergeCell ref="G13:H13"/>
    <mergeCell ref="D26:E26"/>
    <mergeCell ref="G26:H26"/>
    <mergeCell ref="J26:K26"/>
    <mergeCell ref="D23:E23"/>
    <mergeCell ref="G23:H23"/>
    <mergeCell ref="J23:K23"/>
    <mergeCell ref="D24:E24"/>
    <mergeCell ref="G24:H24"/>
    <mergeCell ref="J24:K24"/>
    <mergeCell ref="D25:E25"/>
    <mergeCell ref="G25:H25"/>
    <mergeCell ref="J25:K25"/>
  </mergeCells>
  <pageMargins left="0.5" right="0.18" top="0.36" bottom="0.28999999999999998" header="0.3" footer="0.3"/>
  <pageSetup paperSize="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4"/>
  <sheetViews>
    <sheetView workbookViewId="0">
      <selection activeCell="H18" sqref="H18"/>
    </sheetView>
  </sheetViews>
  <sheetFormatPr baseColWidth="10" defaultColWidth="17.28515625" defaultRowHeight="15" x14ac:dyDescent="0.25"/>
  <cols>
    <col min="1" max="1" width="3.28515625" style="173" bestFit="1" customWidth="1"/>
    <col min="2" max="2" width="10.28515625" style="168" customWidth="1"/>
    <col min="3" max="3" width="13.85546875" style="168" customWidth="1"/>
    <col min="4" max="4" width="15.5703125" style="168" customWidth="1"/>
    <col min="5" max="5" width="37.140625" style="232" customWidth="1"/>
    <col min="6" max="6" width="15.85546875" style="168" customWidth="1"/>
    <col min="7" max="7" width="18.140625" style="168" customWidth="1"/>
    <col min="8" max="8" width="16" style="168" customWidth="1"/>
    <col min="9" max="9" width="16.28515625" style="232" customWidth="1"/>
    <col min="10" max="10" width="0.42578125" style="168" customWidth="1"/>
    <col min="11" max="16384" width="17.28515625" style="168"/>
  </cols>
  <sheetData>
    <row r="2" spans="1:10" x14ac:dyDescent="0.25">
      <c r="A2" s="811"/>
      <c r="B2" s="344"/>
      <c r="C2" s="344"/>
      <c r="D2" s="344"/>
      <c r="E2" s="369"/>
      <c r="F2" s="344"/>
      <c r="G2" s="344"/>
      <c r="H2" s="344"/>
      <c r="I2" s="369"/>
      <c r="J2" s="370"/>
    </row>
    <row r="3" spans="1:10" s="47" customFormat="1" ht="12.75" x14ac:dyDescent="0.2">
      <c r="A3" s="585"/>
      <c r="B3" s="44"/>
      <c r="C3" s="44"/>
      <c r="D3" s="328"/>
      <c r="E3" s="371"/>
      <c r="F3" s="44"/>
      <c r="G3" s="44"/>
      <c r="H3" s="44"/>
      <c r="I3" s="104"/>
      <c r="J3" s="298"/>
    </row>
    <row r="4" spans="1:10" s="47" customFormat="1" ht="18.75" x14ac:dyDescent="0.3">
      <c r="A4" s="1988"/>
      <c r="B4" s="1988"/>
      <c r="C4" s="1988"/>
      <c r="D4" s="1988"/>
      <c r="E4" s="1988"/>
      <c r="F4" s="1988"/>
      <c r="G4" s="1988"/>
      <c r="H4" s="1988"/>
      <c r="I4" s="1988"/>
      <c r="J4" s="1989"/>
    </row>
    <row r="5" spans="1:10" s="47" customFormat="1" ht="18.75" x14ac:dyDescent="0.3">
      <c r="A5" s="299"/>
      <c r="B5" s="299"/>
      <c r="C5" s="299"/>
      <c r="D5" s="1982"/>
      <c r="E5" s="1990" t="s">
        <v>29</v>
      </c>
      <c r="F5" s="1982"/>
      <c r="G5" s="1982"/>
      <c r="H5" s="1982"/>
      <c r="I5" s="1982"/>
      <c r="J5" s="1991"/>
    </row>
    <row r="6" spans="1:10" s="47" customFormat="1" ht="15.75" x14ac:dyDescent="0.25">
      <c r="A6" s="299"/>
      <c r="B6" s="299"/>
      <c r="C6" s="299"/>
      <c r="D6" s="1993"/>
      <c r="E6" s="1992" t="s">
        <v>383</v>
      </c>
      <c r="F6" s="1993"/>
      <c r="G6" s="1993"/>
      <c r="H6" s="1993"/>
      <c r="I6" s="1993"/>
      <c r="J6" s="1994"/>
    </row>
    <row r="7" spans="1:10" s="47" customFormat="1" ht="15.75" x14ac:dyDescent="0.25">
      <c r="A7" s="299"/>
      <c r="B7" s="299"/>
      <c r="C7" s="299"/>
      <c r="D7" s="1996"/>
      <c r="E7" s="1996" t="s">
        <v>158</v>
      </c>
      <c r="F7" s="1996"/>
      <c r="G7" s="1996"/>
      <c r="H7" s="1996"/>
      <c r="I7" s="1996"/>
      <c r="J7" s="1997"/>
    </row>
    <row r="8" spans="1:10" s="47" customFormat="1" ht="15.75" x14ac:dyDescent="0.25">
      <c r="A8" s="1999"/>
      <c r="B8" s="1999"/>
      <c r="C8" s="1999"/>
      <c r="D8" s="1999"/>
      <c r="E8" s="1999"/>
      <c r="F8" s="1999"/>
      <c r="G8" s="1999"/>
      <c r="H8" s="1999"/>
      <c r="I8" s="1999"/>
      <c r="J8" s="2000"/>
    </row>
    <row r="9" spans="1:10" s="47" customFormat="1" ht="14.25" customHeight="1" x14ac:dyDescent="0.3">
      <c r="A9" s="1168"/>
      <c r="B9" s="175"/>
      <c r="C9" s="49" t="s">
        <v>34</v>
      </c>
      <c r="D9" s="2003" t="str">
        <f>'Datos Generales'!C7</f>
        <v>DIGESETT</v>
      </c>
      <c r="E9" s="2004"/>
      <c r="F9" s="49" t="s">
        <v>253</v>
      </c>
      <c r="G9" s="775">
        <f>'Datos Generales'!C6</f>
        <v>45107</v>
      </c>
      <c r="H9" s="212"/>
      <c r="I9" s="760"/>
      <c r="J9" s="298"/>
    </row>
    <row r="10" spans="1:10" s="47" customFormat="1" ht="4.5" customHeight="1" x14ac:dyDescent="0.3">
      <c r="A10" s="1168"/>
      <c r="B10" s="175"/>
      <c r="C10" s="49"/>
      <c r="D10" s="765"/>
      <c r="E10" s="765"/>
      <c r="F10" s="49"/>
      <c r="G10" s="766"/>
      <c r="H10" s="212"/>
      <c r="I10" s="760"/>
      <c r="J10" s="298"/>
    </row>
    <row r="11" spans="1:10"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0" s="47" customFormat="1" ht="4.5" customHeight="1" x14ac:dyDescent="0.3">
      <c r="A12" s="1168"/>
      <c r="B12" s="175"/>
      <c r="C12" s="175"/>
      <c r="D12" s="175"/>
      <c r="E12" s="146"/>
      <c r="F12" s="175"/>
      <c r="G12" s="175"/>
      <c r="H12" s="14"/>
      <c r="I12" s="761"/>
      <c r="J12" s="298"/>
    </row>
    <row r="13" spans="1:10" s="47" customFormat="1" ht="30" customHeight="1" x14ac:dyDescent="0.3">
      <c r="A13" s="1168"/>
      <c r="B13" s="764" t="s">
        <v>271</v>
      </c>
      <c r="C13" s="2005"/>
      <c r="D13" s="2006"/>
      <c r="E13" s="2001" t="s">
        <v>384</v>
      </c>
      <c r="F13" s="2002"/>
      <c r="G13" s="773" t="s">
        <v>686</v>
      </c>
      <c r="H13" s="14"/>
      <c r="I13" s="761"/>
      <c r="J13" s="298"/>
    </row>
    <row r="14" spans="1:10" s="47" customFormat="1" ht="9.75" customHeight="1" x14ac:dyDescent="0.3">
      <c r="A14" s="1168"/>
      <c r="B14" s="299"/>
      <c r="C14" s="299"/>
      <c r="D14" s="299"/>
      <c r="E14" s="146"/>
      <c r="F14" s="299"/>
      <c r="G14" s="299"/>
      <c r="H14" s="14"/>
      <c r="I14" s="761"/>
      <c r="J14" s="298"/>
    </row>
    <row r="15" spans="1:10" s="47" customFormat="1" ht="9" customHeight="1" x14ac:dyDescent="0.3">
      <c r="A15" s="1168"/>
      <c r="B15" s="299"/>
      <c r="C15" s="299"/>
      <c r="D15" s="14"/>
      <c r="E15" s="762"/>
      <c r="F15" s="299"/>
      <c r="G15" s="299"/>
      <c r="H15" s="763"/>
      <c r="I15" s="105"/>
      <c r="J15" s="298"/>
    </row>
    <row r="16" spans="1:10"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3081400</v>
      </c>
      <c r="G17" s="1613"/>
      <c r="H17" s="1616"/>
      <c r="I17" s="1614"/>
      <c r="J17" s="298"/>
    </row>
    <row r="18" spans="1:12" s="47" customFormat="1" ht="12.75" x14ac:dyDescent="0.2">
      <c r="A18" s="1608"/>
      <c r="B18" s="1609" t="s">
        <v>526</v>
      </c>
      <c r="C18" s="1610"/>
      <c r="D18" s="1611" t="s">
        <v>1622</v>
      </c>
      <c r="E18" s="1612" t="s">
        <v>1623</v>
      </c>
      <c r="F18" s="1613"/>
      <c r="G18" s="1613">
        <v>3081400</v>
      </c>
      <c r="H18" s="1616" t="s">
        <v>143</v>
      </c>
      <c r="I18" s="1614"/>
      <c r="J18" s="298"/>
      <c r="L18" s="769"/>
    </row>
    <row r="19" spans="1:12" s="47" customFormat="1" ht="75.75" customHeight="1" x14ac:dyDescent="0.25">
      <c r="A19" s="1175"/>
      <c r="B19" s="1182"/>
      <c r="C19" s="1183"/>
      <c r="D19" s="2109" t="s">
        <v>1634</v>
      </c>
      <c r="E19" s="2110" t="s">
        <v>1635</v>
      </c>
      <c r="F19" s="1180"/>
      <c r="G19" s="1180"/>
      <c r="H19" s="1180"/>
      <c r="I19" s="1181"/>
      <c r="J19" s="298"/>
    </row>
    <row r="20" spans="1:12" s="47" customFormat="1" ht="6.75" customHeight="1" x14ac:dyDescent="0.25">
      <c r="A20" s="1169"/>
      <c r="B20" s="374"/>
      <c r="C20" s="375"/>
      <c r="D20" s="767"/>
      <c r="E20" s="768"/>
      <c r="F20" s="770"/>
      <c r="G20" s="770"/>
      <c r="H20" s="771"/>
      <c r="I20" s="772"/>
      <c r="J20" s="298"/>
    </row>
    <row r="21" spans="1:12" s="47" customFormat="1" ht="12.75" x14ac:dyDescent="0.2">
      <c r="A21" s="2096"/>
      <c r="B21" s="2097"/>
      <c r="C21" s="2097"/>
      <c r="D21" s="2097"/>
      <c r="E21" s="2098" t="s">
        <v>59</v>
      </c>
      <c r="F21" s="2099">
        <f>SUM(F17:F18)</f>
        <v>3081400</v>
      </c>
      <c r="G21" s="2099">
        <f>SUM(G17:G18)</f>
        <v>3081400</v>
      </c>
      <c r="H21" s="2100"/>
      <c r="I21" s="2101"/>
      <c r="J21" s="298"/>
    </row>
    <row r="22" spans="1:12" s="47" customFormat="1" x14ac:dyDescent="0.25">
      <c r="A22" s="1170"/>
      <c r="B22" s="49"/>
      <c r="C22" s="49"/>
      <c r="D22" s="49"/>
      <c r="E22" s="146"/>
      <c r="F22" s="119"/>
      <c r="G22" s="119"/>
      <c r="H22" s="119"/>
      <c r="I22" s="376" t="s">
        <v>189</v>
      </c>
      <c r="J22" s="298"/>
    </row>
    <row r="23" spans="1:12" s="47" customFormat="1" ht="12.75" x14ac:dyDescent="0.2">
      <c r="A23" s="585"/>
      <c r="B23" s="44"/>
      <c r="C23" s="44"/>
      <c r="D23" s="44"/>
      <c r="E23" s="104"/>
      <c r="F23" s="44"/>
      <c r="G23" s="44"/>
      <c r="H23" s="44"/>
      <c r="I23" s="104"/>
      <c r="J23" s="298"/>
    </row>
    <row r="24" spans="1:12" s="47" customFormat="1" ht="15" customHeight="1" x14ac:dyDescent="0.25">
      <c r="A24" s="585"/>
      <c r="B24" s="2461" t="s">
        <v>590</v>
      </c>
      <c r="C24" s="2461"/>
      <c r="D24" s="54"/>
      <c r="E24" s="2120" t="s">
        <v>1636</v>
      </c>
      <c r="F24" s="2121"/>
      <c r="G24" s="588"/>
      <c r="H24" s="2461" t="s">
        <v>594</v>
      </c>
      <c r="I24" s="2461"/>
      <c r="J24" s="298"/>
    </row>
    <row r="25" spans="1:12" s="47" customFormat="1" ht="15" customHeight="1" x14ac:dyDescent="0.25">
      <c r="A25" s="585"/>
      <c r="B25" s="2465" t="s">
        <v>6</v>
      </c>
      <c r="C25" s="2465"/>
      <c r="D25" s="54"/>
      <c r="E25" s="413" t="s">
        <v>1637</v>
      </c>
      <c r="F25" s="413"/>
      <c r="G25" s="299"/>
      <c r="H25" s="2465" t="s">
        <v>287</v>
      </c>
      <c r="I25" s="2465"/>
      <c r="J25" s="298"/>
    </row>
    <row r="26" spans="1:12" s="47" customFormat="1" ht="24" customHeight="1" x14ac:dyDescent="0.25">
      <c r="A26" s="585"/>
      <c r="B26" s="2461" t="s">
        <v>495</v>
      </c>
      <c r="C26" s="2461"/>
      <c r="D26" s="54"/>
      <c r="E26" s="2120" t="s">
        <v>1638</v>
      </c>
      <c r="F26" s="2121"/>
      <c r="G26" s="588"/>
      <c r="H26" s="2461" t="s">
        <v>591</v>
      </c>
      <c r="I26" s="2461"/>
      <c r="J26" s="298"/>
    </row>
    <row r="27" spans="1:12" s="47" customFormat="1" ht="24" customHeight="1" x14ac:dyDescent="0.25">
      <c r="A27" s="585"/>
      <c r="B27" s="2647" t="s">
        <v>286</v>
      </c>
      <c r="C27" s="2647"/>
      <c r="D27" s="54"/>
      <c r="E27" s="413" t="s">
        <v>1639</v>
      </c>
      <c r="F27" s="413"/>
      <c r="G27" s="299"/>
      <c r="H27" s="2647" t="s">
        <v>286</v>
      </c>
      <c r="I27" s="2647"/>
      <c r="J27" s="298"/>
    </row>
    <row r="28" spans="1:12" s="47" customFormat="1" ht="21" customHeight="1" x14ac:dyDescent="0.25">
      <c r="A28" s="585"/>
      <c r="B28" s="2536">
        <v>45107</v>
      </c>
      <c r="C28" s="2536"/>
      <c r="D28" s="54"/>
      <c r="E28" s="2122" t="s">
        <v>1640</v>
      </c>
      <c r="F28" s="2057"/>
      <c r="G28" s="413"/>
      <c r="H28" s="2536">
        <v>45117</v>
      </c>
      <c r="I28" s="2536"/>
      <c r="J28" s="298"/>
    </row>
    <row r="29" spans="1:12" s="47" customFormat="1" ht="15" customHeight="1" x14ac:dyDescent="0.25">
      <c r="A29" s="585"/>
      <c r="B29" s="2465" t="s">
        <v>288</v>
      </c>
      <c r="C29" s="2465"/>
      <c r="D29" s="54"/>
      <c r="E29" s="413" t="s">
        <v>1641</v>
      </c>
      <c r="F29" s="413"/>
      <c r="G29" s="299"/>
      <c r="H29" s="2465" t="s">
        <v>301</v>
      </c>
      <c r="I29" s="2465"/>
      <c r="J29" s="298"/>
    </row>
    <row r="30" spans="1:12" x14ac:dyDescent="0.25">
      <c r="A30" s="629"/>
      <c r="B30" s="377"/>
      <c r="C30" s="41"/>
      <c r="D30" s="377"/>
      <c r="E30" s="378"/>
      <c r="F30" s="377"/>
      <c r="G30" s="377"/>
      <c r="H30" s="377"/>
      <c r="I30" s="378"/>
      <c r="J30" s="181"/>
    </row>
    <row r="31" spans="1:12" x14ac:dyDescent="0.25">
      <c r="A31" s="2"/>
      <c r="B31" s="47"/>
      <c r="C31" s="47"/>
      <c r="D31" s="47"/>
      <c r="E31" s="62"/>
      <c r="F31" s="47"/>
      <c r="G31" s="47"/>
      <c r="H31" s="47"/>
      <c r="I31" s="62"/>
    </row>
    <row r="34" spans="1:1" customFormat="1" x14ac:dyDescent="0.25">
      <c r="A34" s="1731"/>
    </row>
    <row r="35" spans="1:1" customFormat="1" x14ac:dyDescent="0.25">
      <c r="A35" s="1731"/>
    </row>
    <row r="36" spans="1:1" customFormat="1" x14ac:dyDescent="0.25">
      <c r="A36" s="1731"/>
    </row>
    <row r="37" spans="1:1" customFormat="1" x14ac:dyDescent="0.25">
      <c r="A37" s="1731"/>
    </row>
    <row r="38" spans="1:1" customFormat="1" x14ac:dyDescent="0.25">
      <c r="A38" s="1731"/>
    </row>
    <row r="39" spans="1:1" customFormat="1" x14ac:dyDescent="0.25">
      <c r="A39" s="1731"/>
    </row>
    <row r="40" spans="1:1" customFormat="1" x14ac:dyDescent="0.25">
      <c r="A40" s="1731"/>
    </row>
    <row r="41" spans="1:1" customFormat="1" x14ac:dyDescent="0.25">
      <c r="A41" s="1731"/>
    </row>
    <row r="42" spans="1:1" customFormat="1" x14ac:dyDescent="0.25">
      <c r="A42" s="1731"/>
    </row>
    <row r="43" spans="1:1" customFormat="1" x14ac:dyDescent="0.25">
      <c r="A43" s="1731"/>
    </row>
    <row r="44" spans="1:1" customFormat="1" x14ac:dyDescent="0.25">
      <c r="A44" s="1731"/>
    </row>
    <row r="45" spans="1:1" customFormat="1" x14ac:dyDescent="0.25">
      <c r="A45" s="1731"/>
    </row>
    <row r="46" spans="1:1" customFormat="1" x14ac:dyDescent="0.25">
      <c r="A46" s="1731"/>
    </row>
    <row r="47" spans="1:1" customFormat="1" x14ac:dyDescent="0.25">
      <c r="A47" s="1731"/>
    </row>
    <row r="48" spans="1:1" customFormat="1" x14ac:dyDescent="0.25">
      <c r="A48" s="1731"/>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row r="54" spans="1:4" x14ac:dyDescent="0.25">
      <c r="A54" s="621"/>
      <c r="B54" s="255"/>
      <c r="C54"/>
      <c r="D54"/>
    </row>
  </sheetData>
  <mergeCells count="12">
    <mergeCell ref="B24:C24"/>
    <mergeCell ref="H24:I24"/>
    <mergeCell ref="B25:C25"/>
    <mergeCell ref="H25:I25"/>
    <mergeCell ref="B26:C26"/>
    <mergeCell ref="H26:I26"/>
    <mergeCell ref="B27:C27"/>
    <mergeCell ref="H27:I27"/>
    <mergeCell ref="B28:C28"/>
    <mergeCell ref="H28:I28"/>
    <mergeCell ref="B29:C29"/>
    <mergeCell ref="H29:I29"/>
  </mergeCells>
  <pageMargins left="0.68" right="0.19" top="0.44" bottom="0.45" header="0.3" footer="0.3"/>
  <pageSetup paperSize="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topLeftCell="A7" workbookViewId="0">
      <selection activeCell="D22" sqref="D22"/>
    </sheetView>
  </sheetViews>
  <sheetFormatPr baseColWidth="10" defaultColWidth="17.28515625" defaultRowHeight="15" x14ac:dyDescent="0.25"/>
  <cols>
    <col min="1" max="1" width="4.85546875" style="173" customWidth="1"/>
    <col min="2" max="2" width="12" style="168" customWidth="1"/>
    <col min="3" max="3" width="12.85546875" style="168" customWidth="1"/>
    <col min="4" max="4" width="15.42578125" style="168" customWidth="1"/>
    <col min="5" max="5" width="32.42578125" style="232" customWidth="1"/>
    <col min="6" max="6" width="16" style="168" customWidth="1"/>
    <col min="7" max="7" width="17.85546875" style="168" customWidth="1"/>
    <col min="8" max="8" width="12.7109375" style="168" customWidth="1"/>
    <col min="9" max="9" width="18.140625" style="232" customWidth="1"/>
    <col min="10" max="10" width="0.7109375" style="168" customWidth="1"/>
    <col min="11" max="16384" width="17.28515625" style="168"/>
  </cols>
  <sheetData>
    <row r="2" spans="1:10" x14ac:dyDescent="0.25">
      <c r="A2" s="811"/>
      <c r="B2" s="344"/>
      <c r="C2" s="344"/>
      <c r="D2" s="344"/>
      <c r="E2" s="369"/>
      <c r="F2" s="344"/>
      <c r="G2" s="344"/>
      <c r="H2" s="344"/>
      <c r="I2" s="369"/>
      <c r="J2" s="370"/>
    </row>
    <row r="3" spans="1:10" s="47" customFormat="1" ht="12.75" x14ac:dyDescent="0.2">
      <c r="A3" s="585"/>
      <c r="B3" s="44"/>
      <c r="C3" s="44"/>
      <c r="D3" s="328"/>
      <c r="E3" s="371"/>
      <c r="F3" s="44"/>
      <c r="G3" s="44"/>
      <c r="H3" s="44"/>
      <c r="I3" s="104"/>
      <c r="J3" s="298"/>
    </row>
    <row r="4" spans="1:10" s="47" customFormat="1" ht="18.75" x14ac:dyDescent="0.3">
      <c r="A4" s="1988"/>
      <c r="B4" s="1988"/>
      <c r="C4" s="1988"/>
      <c r="D4" s="1988"/>
      <c r="E4" s="1988"/>
      <c r="F4" s="1988"/>
      <c r="G4" s="1988"/>
      <c r="H4" s="1988"/>
      <c r="I4" s="1988"/>
      <c r="J4" s="1989"/>
    </row>
    <row r="5" spans="1:10" s="47" customFormat="1" ht="18.75" x14ac:dyDescent="0.3">
      <c r="A5" s="299"/>
      <c r="B5" s="299"/>
      <c r="C5" s="299"/>
      <c r="D5" s="299"/>
      <c r="E5" s="1990" t="s">
        <v>29</v>
      </c>
      <c r="F5" s="1982"/>
      <c r="G5" s="1982"/>
      <c r="H5" s="1982"/>
      <c r="I5" s="1982"/>
      <c r="J5" s="1991"/>
    </row>
    <row r="6" spans="1:10" s="47" customFormat="1" ht="15.75" x14ac:dyDescent="0.25">
      <c r="A6" s="299"/>
      <c r="B6" s="299"/>
      <c r="C6" s="299"/>
      <c r="D6" s="299"/>
      <c r="E6" s="1992" t="s">
        <v>383</v>
      </c>
      <c r="F6" s="1993"/>
      <c r="G6" s="1993"/>
      <c r="H6" s="1993"/>
      <c r="I6" s="1993"/>
      <c r="J6" s="1994"/>
    </row>
    <row r="7" spans="1:10" s="47" customFormat="1" ht="15.75" x14ac:dyDescent="0.25">
      <c r="A7" s="299"/>
      <c r="B7" s="299"/>
      <c r="C7" s="299"/>
      <c r="D7" s="299"/>
      <c r="E7" s="1996" t="s">
        <v>158</v>
      </c>
      <c r="F7" s="1996"/>
      <c r="G7" s="1996"/>
      <c r="H7" s="1996"/>
      <c r="I7" s="1996"/>
      <c r="J7" s="1997"/>
    </row>
    <row r="8" spans="1:10" s="47" customFormat="1" ht="15.75" x14ac:dyDescent="0.25">
      <c r="A8" s="1999"/>
      <c r="B8" s="1999"/>
      <c r="C8" s="1999"/>
      <c r="D8" s="1999"/>
      <c r="E8" s="1999"/>
      <c r="F8" s="1999"/>
      <c r="G8" s="1999"/>
      <c r="H8" s="1999"/>
      <c r="I8" s="1999"/>
      <c r="J8" s="2000"/>
    </row>
    <row r="9" spans="1:10" s="47" customFormat="1" ht="14.25" customHeight="1" x14ac:dyDescent="0.3">
      <c r="A9" s="1168"/>
      <c r="B9" s="175"/>
      <c r="C9" s="49" t="s">
        <v>34</v>
      </c>
      <c r="D9" s="2003" t="str">
        <f>'Datos Generales'!C7</f>
        <v>DIGESETT</v>
      </c>
      <c r="E9" s="2004"/>
      <c r="F9" s="49" t="s">
        <v>253</v>
      </c>
      <c r="G9" s="775">
        <f>'Datos Generales'!C6</f>
        <v>45107</v>
      </c>
      <c r="H9" s="212"/>
      <c r="I9" s="760"/>
      <c r="J9" s="298"/>
    </row>
    <row r="10" spans="1:10" s="47" customFormat="1" ht="4.5" customHeight="1" x14ac:dyDescent="0.3">
      <c r="A10" s="1168"/>
      <c r="B10" s="175"/>
      <c r="C10" s="49"/>
      <c r="D10" s="765"/>
      <c r="E10" s="765"/>
      <c r="F10" s="49"/>
      <c r="G10" s="766"/>
      <c r="H10" s="212"/>
      <c r="I10" s="760"/>
      <c r="J10" s="298"/>
    </row>
    <row r="11" spans="1:10"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0" s="47" customFormat="1" ht="4.5" customHeight="1" x14ac:dyDescent="0.3">
      <c r="A12" s="1168"/>
      <c r="B12" s="175"/>
      <c r="C12" s="175"/>
      <c r="D12" s="175"/>
      <c r="E12" s="146"/>
      <c r="F12" s="175"/>
      <c r="G12" s="175"/>
      <c r="H12" s="14"/>
      <c r="I12" s="761"/>
      <c r="J12" s="298"/>
    </row>
    <row r="13" spans="1:10" s="47" customFormat="1" ht="30" customHeight="1" x14ac:dyDescent="0.3">
      <c r="A13" s="1168"/>
      <c r="B13" s="764" t="s">
        <v>271</v>
      </c>
      <c r="C13" s="2005"/>
      <c r="D13" s="2006"/>
      <c r="E13" s="2001" t="s">
        <v>384</v>
      </c>
      <c r="F13" s="2002"/>
      <c r="G13" s="773" t="s">
        <v>686</v>
      </c>
      <c r="H13" s="14"/>
      <c r="I13" s="761"/>
      <c r="J13" s="298"/>
    </row>
    <row r="14" spans="1:10" s="47" customFormat="1" ht="9.75" customHeight="1" x14ac:dyDescent="0.3">
      <c r="A14" s="1168"/>
      <c r="B14" s="299"/>
      <c r="C14" s="299"/>
      <c r="D14" s="299"/>
      <c r="E14" s="146"/>
      <c r="F14" s="299"/>
      <c r="G14" s="299"/>
      <c r="H14" s="14"/>
      <c r="I14" s="761"/>
      <c r="J14" s="298"/>
    </row>
    <row r="15" spans="1:10" s="47" customFormat="1" ht="9" customHeight="1" x14ac:dyDescent="0.3">
      <c r="A15" s="1168"/>
      <c r="B15" s="299"/>
      <c r="C15" s="299"/>
      <c r="D15" s="14"/>
      <c r="E15" s="762"/>
      <c r="F15" s="299"/>
      <c r="G15" s="299"/>
      <c r="H15" s="763"/>
      <c r="I15" s="105"/>
      <c r="J15" s="298"/>
    </row>
    <row r="16" spans="1:10" s="367" customFormat="1" ht="24" x14ac:dyDescent="0.25">
      <c r="A16" s="2130" t="s">
        <v>104</v>
      </c>
      <c r="B16" s="2131" t="s">
        <v>315</v>
      </c>
      <c r="C16" s="2132" t="s">
        <v>272</v>
      </c>
      <c r="D16" s="2131" t="s">
        <v>239</v>
      </c>
      <c r="E16" s="2133" t="s">
        <v>385</v>
      </c>
      <c r="F16" s="2134" t="s">
        <v>152</v>
      </c>
      <c r="G16" s="2134" t="s">
        <v>153</v>
      </c>
      <c r="H16" s="2135" t="s">
        <v>316</v>
      </c>
      <c r="I16" s="2136" t="s">
        <v>87</v>
      </c>
      <c r="J16" s="373"/>
    </row>
    <row r="17" spans="1:12" s="47" customFormat="1" ht="12.75" x14ac:dyDescent="0.2">
      <c r="A17" s="1608">
        <v>1</v>
      </c>
      <c r="B17" s="1609"/>
      <c r="C17" s="1610"/>
      <c r="D17" s="1611" t="s">
        <v>701</v>
      </c>
      <c r="E17" s="1612" t="s">
        <v>587</v>
      </c>
      <c r="F17" s="1613">
        <v>1512901.6</v>
      </c>
      <c r="G17" s="1613"/>
      <c r="H17" s="1616"/>
      <c r="I17" s="1614"/>
      <c r="J17" s="298"/>
    </row>
    <row r="18" spans="1:12" s="47" customFormat="1" ht="24" x14ac:dyDescent="0.2">
      <c r="A18" s="1608"/>
      <c r="B18" s="1609" t="s">
        <v>526</v>
      </c>
      <c r="C18" s="1610"/>
      <c r="D18" s="1611" t="s">
        <v>1622</v>
      </c>
      <c r="E18" s="1612" t="s">
        <v>1623</v>
      </c>
      <c r="F18" s="1613"/>
      <c r="G18" s="1613">
        <v>1512901.6</v>
      </c>
      <c r="H18" s="1616" t="s">
        <v>143</v>
      </c>
      <c r="I18" s="1614"/>
      <c r="J18" s="298"/>
      <c r="L18" s="769"/>
    </row>
    <row r="19" spans="1:12" s="47" customFormat="1" ht="75.75" customHeight="1" x14ac:dyDescent="0.25">
      <c r="A19" s="1175"/>
      <c r="B19" s="1182"/>
      <c r="C19" s="1183"/>
      <c r="D19" s="2109" t="s">
        <v>1642</v>
      </c>
      <c r="E19" s="2110" t="s">
        <v>1643</v>
      </c>
      <c r="F19" s="1180"/>
      <c r="G19" s="1180"/>
      <c r="H19" s="1180"/>
      <c r="I19" s="1181"/>
      <c r="J19" s="298"/>
    </row>
    <row r="20" spans="1:12" s="47" customFormat="1" ht="12.75" x14ac:dyDescent="0.2">
      <c r="A20" s="2220"/>
      <c r="B20" s="2221"/>
      <c r="C20" s="2221"/>
      <c r="D20" s="2221"/>
      <c r="E20" s="2222" t="s">
        <v>59</v>
      </c>
      <c r="F20" s="2217">
        <f>SUM(F17:F18)</f>
        <v>1512901.6</v>
      </c>
      <c r="G20" s="2217">
        <f>SUM(G17:G18)</f>
        <v>1512901.6</v>
      </c>
      <c r="H20" s="2211"/>
      <c r="I20" s="2218"/>
      <c r="J20" s="298"/>
    </row>
    <row r="21" spans="1:12" s="47" customFormat="1" x14ac:dyDescent="0.25">
      <c r="A21" s="1170"/>
      <c r="B21" s="49"/>
      <c r="C21" s="49"/>
      <c r="D21" s="49"/>
      <c r="E21" s="146"/>
      <c r="F21" s="119"/>
      <c r="G21" s="119"/>
      <c r="H21" s="119"/>
      <c r="I21" s="376" t="s">
        <v>189</v>
      </c>
      <c r="J21" s="298"/>
    </row>
    <row r="22" spans="1:12" s="47" customFormat="1" ht="12.75" x14ac:dyDescent="0.2">
      <c r="A22" s="585"/>
      <c r="B22" s="44"/>
      <c r="C22" s="44"/>
      <c r="D22" s="44"/>
      <c r="E22" s="104"/>
      <c r="F22" s="44"/>
      <c r="G22" s="44"/>
      <c r="H22" s="44"/>
      <c r="I22" s="104"/>
      <c r="J22" s="298"/>
    </row>
    <row r="23" spans="1:12" s="47" customFormat="1" ht="15" customHeight="1" x14ac:dyDescent="0.25">
      <c r="A23" s="2123"/>
      <c r="B23" s="1983" t="s">
        <v>590</v>
      </c>
      <c r="C23" s="1983"/>
      <c r="D23" s="299"/>
      <c r="E23" s="2007" t="s">
        <v>589</v>
      </c>
      <c r="F23" s="1459"/>
      <c r="G23" s="588"/>
      <c r="H23" s="1983" t="s">
        <v>1644</v>
      </c>
      <c r="I23" s="1983"/>
      <c r="J23" s="298"/>
    </row>
    <row r="24" spans="1:12" s="47" customFormat="1" ht="15" customHeight="1" x14ac:dyDescent="0.2">
      <c r="A24" s="299"/>
      <c r="B24" s="1984" t="str">
        <f>'Datos Generales'!C16</f>
        <v>Preparado por</v>
      </c>
      <c r="C24" s="1981"/>
      <c r="D24" s="270"/>
      <c r="E24" s="2124" t="str">
        <f>'Datos Generales'!D16</f>
        <v>Revisado por</v>
      </c>
      <c r="F24" s="2124"/>
      <c r="G24" s="299"/>
      <c r="H24" s="1985" t="s">
        <v>1645</v>
      </c>
      <c r="I24" s="1985"/>
      <c r="J24" s="298"/>
    </row>
    <row r="25" spans="1:12" s="47" customFormat="1" ht="24" customHeight="1" x14ac:dyDescent="0.25">
      <c r="A25" s="45"/>
      <c r="B25" s="1983" t="s">
        <v>495</v>
      </c>
      <c r="C25" s="797"/>
      <c r="D25" s="2125"/>
      <c r="E25" s="2007" t="s">
        <v>494</v>
      </c>
      <c r="F25" s="1459"/>
      <c r="G25" s="588" t="s">
        <v>14</v>
      </c>
      <c r="H25" s="1983" t="s">
        <v>1646</v>
      </c>
      <c r="I25" s="1983"/>
      <c r="J25" s="298"/>
    </row>
    <row r="26" spans="1:12" s="47" customFormat="1" ht="15" customHeight="1" x14ac:dyDescent="0.2">
      <c r="A26" s="299"/>
      <c r="B26" s="1984" t="str">
        <f>'Datos Generales'!C17</f>
        <v>Puesto que ocupa</v>
      </c>
      <c r="C26" s="1981"/>
      <c r="D26" s="270"/>
      <c r="E26" s="2124" t="str">
        <f>'Datos Generales'!D17</f>
        <v>Puesto que ocupa</v>
      </c>
      <c r="F26" s="2124"/>
      <c r="G26" s="299" t="s">
        <v>14</v>
      </c>
      <c r="H26" s="1985" t="s">
        <v>1647</v>
      </c>
      <c r="I26" s="1985"/>
      <c r="J26" s="298"/>
    </row>
    <row r="27" spans="1:12" s="47" customFormat="1" ht="21" customHeight="1" x14ac:dyDescent="0.25">
      <c r="A27" s="45"/>
      <c r="B27" s="1617">
        <v>45107</v>
      </c>
      <c r="C27" s="797"/>
      <c r="D27" s="2127"/>
      <c r="E27" s="1986">
        <v>45107</v>
      </c>
      <c r="F27" s="2128"/>
      <c r="G27" s="413"/>
      <c r="H27" s="2536">
        <v>45117</v>
      </c>
      <c r="I27" s="2536"/>
      <c r="J27" s="298"/>
    </row>
    <row r="28" spans="1:12" s="47" customFormat="1" ht="15" customHeight="1" x14ac:dyDescent="0.2">
      <c r="A28" s="299"/>
      <c r="B28" s="1984" t="s">
        <v>288</v>
      </c>
      <c r="C28" s="1981"/>
      <c r="D28" s="270"/>
      <c r="E28" s="2124" t="s">
        <v>289</v>
      </c>
      <c r="F28" s="2124"/>
      <c r="G28" s="299" t="s">
        <v>14</v>
      </c>
      <c r="H28" s="1985" t="s">
        <v>1648</v>
      </c>
      <c r="I28" s="1985"/>
      <c r="J28" s="298"/>
    </row>
    <row r="29" spans="1:12" x14ac:dyDescent="0.25">
      <c r="A29" s="629"/>
      <c r="B29" s="2123"/>
      <c r="C29" s="2129"/>
      <c r="D29" s="2123"/>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mergeCells count="1">
    <mergeCell ref="H27:I27"/>
  </mergeCells>
  <pageMargins left="0.97" right="0.17" top="0.42" bottom="0.42" header="0.3" footer="0.3"/>
  <pageSetup paperSize="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workbookViewId="0">
      <selection activeCell="A20" sqref="A20:I20"/>
    </sheetView>
  </sheetViews>
  <sheetFormatPr baseColWidth="10" defaultColWidth="17.28515625" defaultRowHeight="15" x14ac:dyDescent="0.25"/>
  <cols>
    <col min="1" max="1" width="3.28515625" style="173" bestFit="1" customWidth="1"/>
    <col min="2" max="2" width="14" style="168" customWidth="1"/>
    <col min="3" max="3" width="15.85546875" style="168" customWidth="1"/>
    <col min="4" max="4" width="14.85546875" style="168" customWidth="1"/>
    <col min="5" max="5" width="36" style="232" customWidth="1"/>
    <col min="6" max="6" width="14.5703125" style="168" customWidth="1"/>
    <col min="7" max="7" width="18.42578125" style="168" customWidth="1"/>
    <col min="8" max="8" width="14.85546875" style="168" customWidth="1"/>
    <col min="9" max="9" width="17.28515625" style="232" customWidth="1"/>
    <col min="10" max="10" width="1.28515625" style="168" customWidth="1"/>
    <col min="11" max="16384" width="17.28515625" style="168"/>
  </cols>
  <sheetData>
    <row r="2" spans="1:10" x14ac:dyDescent="0.25">
      <c r="A2" s="811"/>
      <c r="B2" s="344"/>
      <c r="C2" s="344"/>
      <c r="D2" s="344"/>
      <c r="E2" s="369"/>
      <c r="F2" s="344"/>
      <c r="G2" s="344"/>
      <c r="H2" s="344"/>
      <c r="I2" s="369"/>
      <c r="J2" s="370"/>
    </row>
    <row r="3" spans="1:10" s="47" customFormat="1" ht="12.75" x14ac:dyDescent="0.2">
      <c r="A3" s="585"/>
      <c r="B3" s="44"/>
      <c r="C3" s="44"/>
      <c r="D3" s="328"/>
      <c r="E3" s="371"/>
      <c r="F3" s="44"/>
      <c r="G3" s="44"/>
      <c r="H3" s="44"/>
      <c r="I3" s="104"/>
      <c r="J3" s="298"/>
    </row>
    <row r="4" spans="1:10" s="47" customFormat="1" ht="18.75" x14ac:dyDescent="0.3">
      <c r="A4" s="1988"/>
      <c r="B4" s="1988"/>
      <c r="C4" s="1988"/>
      <c r="D4" s="1988"/>
      <c r="E4" s="1988"/>
      <c r="F4" s="1988"/>
      <c r="G4" s="1988"/>
      <c r="H4" s="1988"/>
      <c r="I4" s="1988"/>
      <c r="J4" s="1989"/>
    </row>
    <row r="5" spans="1:10" s="47" customFormat="1" ht="18.75" x14ac:dyDescent="0.3">
      <c r="D5" s="1982"/>
      <c r="E5" s="1990" t="s">
        <v>29</v>
      </c>
      <c r="F5" s="1982"/>
      <c r="G5" s="1982"/>
      <c r="H5" s="1982"/>
      <c r="I5" s="1982"/>
      <c r="J5" s="1991"/>
    </row>
    <row r="6" spans="1:10" s="47" customFormat="1" ht="15.75" x14ac:dyDescent="0.25">
      <c r="D6" s="1993"/>
      <c r="E6" s="1992" t="s">
        <v>383</v>
      </c>
      <c r="F6" s="1993"/>
      <c r="G6" s="1993"/>
      <c r="H6" s="1993"/>
      <c r="I6" s="1993"/>
      <c r="J6" s="1994"/>
    </row>
    <row r="7" spans="1:10" s="47" customFormat="1" ht="15.75" x14ac:dyDescent="0.25">
      <c r="D7" s="1996"/>
      <c r="E7" s="1996" t="s">
        <v>158</v>
      </c>
      <c r="F7" s="1996"/>
      <c r="G7" s="1996"/>
      <c r="H7" s="1996"/>
      <c r="I7" s="1996"/>
      <c r="J7" s="1997"/>
    </row>
    <row r="8" spans="1:10" s="47" customFormat="1" ht="15.75" x14ac:dyDescent="0.25">
      <c r="A8" s="1999"/>
      <c r="B8" s="1999"/>
      <c r="C8" s="1999"/>
      <c r="D8" s="1999"/>
      <c r="E8" s="1999"/>
      <c r="F8" s="1999"/>
      <c r="G8" s="1999"/>
      <c r="H8" s="1999"/>
      <c r="I8" s="1999"/>
      <c r="J8" s="2000"/>
    </row>
    <row r="9" spans="1:10" s="47" customFormat="1" ht="14.25" customHeight="1" x14ac:dyDescent="0.3">
      <c r="A9" s="1168"/>
      <c r="B9" s="31"/>
      <c r="C9" s="49" t="s">
        <v>34</v>
      </c>
      <c r="D9" s="2003" t="str">
        <f>'Datos Generales'!C7</f>
        <v>DIGESETT</v>
      </c>
      <c r="E9" s="2004"/>
      <c r="F9" s="49" t="s">
        <v>253</v>
      </c>
      <c r="G9" s="775">
        <f>'Datos Generales'!C6</f>
        <v>45107</v>
      </c>
      <c r="H9" s="212"/>
      <c r="I9" s="760"/>
      <c r="J9" s="298"/>
    </row>
    <row r="10" spans="1:10" s="47" customFormat="1" ht="4.5" customHeight="1" x14ac:dyDescent="0.3">
      <c r="A10" s="1168"/>
      <c r="B10" s="31"/>
      <c r="C10" s="49"/>
      <c r="D10" s="765"/>
      <c r="E10" s="765"/>
      <c r="F10" s="49"/>
      <c r="G10" s="766"/>
      <c r="H10" s="212"/>
      <c r="I10" s="760"/>
      <c r="J10" s="298"/>
    </row>
    <row r="11" spans="1:10"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0" s="47" customFormat="1" ht="4.5" customHeight="1" x14ac:dyDescent="0.3">
      <c r="A12" s="1168"/>
      <c r="B12" s="31"/>
      <c r="C12" s="31"/>
      <c r="D12" s="31"/>
      <c r="E12" s="146"/>
      <c r="F12" s="31"/>
      <c r="G12" s="31"/>
      <c r="H12" s="14"/>
      <c r="I12" s="761"/>
      <c r="J12" s="298"/>
    </row>
    <row r="13" spans="1:10" s="47" customFormat="1" ht="30" customHeight="1" x14ac:dyDescent="0.3">
      <c r="A13" s="1168"/>
      <c r="B13" s="764" t="s">
        <v>271</v>
      </c>
      <c r="C13" s="2005"/>
      <c r="D13" s="2006"/>
      <c r="E13" s="2001" t="s">
        <v>384</v>
      </c>
      <c r="F13" s="2002"/>
      <c r="G13" s="773" t="s">
        <v>686</v>
      </c>
      <c r="H13" s="14"/>
      <c r="I13" s="761"/>
      <c r="J13" s="298"/>
    </row>
    <row r="14" spans="1:10" s="47" customFormat="1" ht="9.75" customHeight="1" x14ac:dyDescent="0.3">
      <c r="A14" s="1168"/>
      <c r="E14" s="146"/>
      <c r="H14" s="14"/>
      <c r="I14" s="761"/>
      <c r="J14" s="298"/>
    </row>
    <row r="15" spans="1:10" s="47" customFormat="1" ht="9" customHeight="1" x14ac:dyDescent="0.3">
      <c r="A15" s="1168"/>
      <c r="D15" s="14"/>
      <c r="E15" s="762"/>
      <c r="H15" s="763"/>
      <c r="I15" s="105"/>
      <c r="J15" s="298"/>
    </row>
    <row r="16" spans="1:10"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91006</v>
      </c>
      <c r="G17" s="1613"/>
      <c r="H17" s="1616"/>
      <c r="I17" s="1614"/>
      <c r="J17" s="298"/>
    </row>
    <row r="18" spans="1:12" s="47" customFormat="1" ht="12.75" x14ac:dyDescent="0.2">
      <c r="A18" s="1608"/>
      <c r="B18" s="1609" t="s">
        <v>526</v>
      </c>
      <c r="C18" s="1610"/>
      <c r="D18" s="1611" t="s">
        <v>1622</v>
      </c>
      <c r="E18" s="1612" t="s">
        <v>1623</v>
      </c>
      <c r="F18" s="1613"/>
      <c r="G18" s="1613">
        <v>91006</v>
      </c>
      <c r="H18" s="1616" t="s">
        <v>143</v>
      </c>
      <c r="I18" s="1614"/>
      <c r="J18" s="298"/>
      <c r="L18" s="769"/>
    </row>
    <row r="19" spans="1:12" s="47" customFormat="1" ht="72.75" customHeight="1" x14ac:dyDescent="0.2">
      <c r="A19" s="1608"/>
      <c r="B19" s="1609"/>
      <c r="C19" s="1610"/>
      <c r="D19" s="2109" t="s">
        <v>1649</v>
      </c>
      <c r="E19" s="2110" t="s">
        <v>1650</v>
      </c>
      <c r="F19" s="1613"/>
      <c r="G19" s="1613"/>
      <c r="H19" s="1613"/>
      <c r="I19" s="1614"/>
      <c r="J19" s="298"/>
    </row>
    <row r="20" spans="1:12" s="47" customFormat="1" ht="12.75" x14ac:dyDescent="0.2">
      <c r="A20" s="2214"/>
      <c r="B20" s="2215"/>
      <c r="C20" s="2215"/>
      <c r="D20" s="2215"/>
      <c r="E20" s="2216" t="s">
        <v>59</v>
      </c>
      <c r="F20" s="2217">
        <f>SUM(F17:F19)</f>
        <v>91006</v>
      </c>
      <c r="G20" s="2217">
        <f>SUM(G17:G19)</f>
        <v>91006</v>
      </c>
      <c r="H20" s="2211"/>
      <c r="I20" s="2338"/>
      <c r="J20" s="298"/>
    </row>
    <row r="21" spans="1:12" s="47" customFormat="1" x14ac:dyDescent="0.25">
      <c r="A21" s="1170"/>
      <c r="B21" s="49"/>
      <c r="C21" s="49"/>
      <c r="D21" s="49"/>
      <c r="E21" s="146"/>
      <c r="F21" s="119"/>
      <c r="G21" s="119"/>
      <c r="H21" s="119"/>
      <c r="I21" s="376" t="s">
        <v>189</v>
      </c>
      <c r="J21" s="298"/>
    </row>
    <row r="22" spans="1:12" s="47" customFormat="1" x14ac:dyDescent="0.25">
      <c r="A22" s="2123"/>
      <c r="B22" s="1983" t="s">
        <v>590</v>
      </c>
      <c r="C22" s="1983"/>
      <c r="D22" s="299"/>
      <c r="E22" s="2007" t="s">
        <v>589</v>
      </c>
      <c r="F22" s="1459"/>
      <c r="G22" s="588"/>
      <c r="H22" s="1983" t="s">
        <v>1644</v>
      </c>
      <c r="I22" s="1983"/>
      <c r="J22" s="298"/>
    </row>
    <row r="23" spans="1:12" s="47" customFormat="1" ht="15" customHeight="1" x14ac:dyDescent="0.2">
      <c r="A23" s="299"/>
      <c r="B23" s="1984" t="s">
        <v>6</v>
      </c>
      <c r="C23" s="1981"/>
      <c r="D23" s="270"/>
      <c r="E23" s="2124" t="s">
        <v>7</v>
      </c>
      <c r="F23" s="2124"/>
      <c r="G23" s="299"/>
      <c r="H23" s="1985" t="s">
        <v>1651</v>
      </c>
      <c r="I23" s="1985"/>
      <c r="J23" s="298"/>
    </row>
    <row r="24" spans="1:12" s="47" customFormat="1" ht="15" customHeight="1" x14ac:dyDescent="0.25">
      <c r="A24" s="45"/>
      <c r="B24" s="1983" t="s">
        <v>495</v>
      </c>
      <c r="C24" s="797"/>
      <c r="D24" s="2125"/>
      <c r="E24" s="2007" t="s">
        <v>494</v>
      </c>
      <c r="F24" s="1459"/>
      <c r="G24" s="588" t="s">
        <v>14</v>
      </c>
      <c r="H24" s="1983" t="s">
        <v>1646</v>
      </c>
      <c r="I24" s="1983"/>
      <c r="J24" s="298"/>
    </row>
    <row r="25" spans="1:12" s="47" customFormat="1" ht="24" customHeight="1" x14ac:dyDescent="0.2">
      <c r="A25" s="299"/>
      <c r="B25" s="1984" t="s">
        <v>286</v>
      </c>
      <c r="C25" s="1981"/>
      <c r="D25" s="270"/>
      <c r="E25" s="2124" t="s">
        <v>286</v>
      </c>
      <c r="F25" s="2124"/>
      <c r="G25" s="299" t="s">
        <v>14</v>
      </c>
      <c r="H25" s="1985" t="s">
        <v>1647</v>
      </c>
      <c r="I25" s="1985"/>
      <c r="J25" s="298"/>
    </row>
    <row r="26" spans="1:12" s="47" customFormat="1" ht="15" customHeight="1" x14ac:dyDescent="0.25">
      <c r="A26" s="45"/>
      <c r="B26" s="2126">
        <v>45107</v>
      </c>
      <c r="C26" s="797"/>
      <c r="D26" s="2127"/>
      <c r="E26" s="1986">
        <v>45107</v>
      </c>
      <c r="F26" s="2128"/>
      <c r="G26" s="413"/>
      <c r="H26" s="1986">
        <v>45117</v>
      </c>
      <c r="I26" s="1986"/>
      <c r="J26" s="298"/>
    </row>
    <row r="27" spans="1:12" s="47" customFormat="1" ht="21" customHeight="1" x14ac:dyDescent="0.2">
      <c r="A27" s="299"/>
      <c r="B27" s="1984" t="s">
        <v>288</v>
      </c>
      <c r="C27" s="1981"/>
      <c r="D27" s="270"/>
      <c r="E27" s="2124" t="s">
        <v>289</v>
      </c>
      <c r="F27" s="2124"/>
      <c r="G27" s="299" t="s">
        <v>14</v>
      </c>
      <c r="H27" s="1985" t="s">
        <v>1648</v>
      </c>
      <c r="I27" s="1985"/>
      <c r="J27" s="298"/>
    </row>
    <row r="28" spans="1:12" s="47" customFormat="1" ht="15" customHeight="1" x14ac:dyDescent="0.25">
      <c r="A28" s="629"/>
      <c r="B28" s="2123"/>
      <c r="C28" s="2129"/>
      <c r="D28" s="2123"/>
      <c r="E28" s="378"/>
      <c r="F28" s="377"/>
      <c r="G28" s="377"/>
      <c r="H28" s="377"/>
      <c r="I28" s="378"/>
      <c r="J28" s="298"/>
    </row>
    <row r="29" spans="1:12" x14ac:dyDescent="0.25">
      <c r="A29" s="629"/>
      <c r="B29" s="377"/>
      <c r="C29" s="41"/>
      <c r="D29" s="377"/>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pageMargins left="0.84" right="0.17" top="0.38" bottom="0.17" header="0.3" footer="0.3"/>
  <pageSetup paperSize="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workbookViewId="0">
      <selection activeCell="F24" sqref="F24"/>
    </sheetView>
  </sheetViews>
  <sheetFormatPr baseColWidth="10" defaultColWidth="17.28515625" defaultRowHeight="15" x14ac:dyDescent="0.25"/>
  <cols>
    <col min="1" max="1" width="4.7109375" style="173" customWidth="1"/>
    <col min="2" max="2" width="12" style="168" customWidth="1"/>
    <col min="3" max="3" width="13.28515625" style="168" customWidth="1"/>
    <col min="4" max="4" width="17.140625" style="168" customWidth="1"/>
    <col min="5" max="5" width="35.140625" style="232" customWidth="1"/>
    <col min="6" max="6" width="15.42578125" style="168" customWidth="1"/>
    <col min="7" max="7" width="18" style="168" customWidth="1"/>
    <col min="8" max="8" width="16" style="168" customWidth="1"/>
    <col min="9" max="9" width="17.140625" style="232" customWidth="1"/>
    <col min="10" max="10" width="1.140625" style="168" customWidth="1"/>
    <col min="11" max="16384" width="17.28515625" style="168"/>
  </cols>
  <sheetData>
    <row r="2" spans="1:10" x14ac:dyDescent="0.25">
      <c r="A2" s="811"/>
      <c r="B2" s="344"/>
      <c r="C2" s="344"/>
      <c r="D2" s="344"/>
      <c r="E2" s="369"/>
      <c r="F2" s="344"/>
      <c r="G2" s="344"/>
      <c r="H2" s="344"/>
      <c r="I2" s="369"/>
      <c r="J2" s="370"/>
    </row>
    <row r="3" spans="1:10" s="47" customFormat="1" ht="12.75" x14ac:dyDescent="0.2">
      <c r="A3" s="585"/>
      <c r="B3" s="44"/>
      <c r="C3" s="44"/>
      <c r="D3" s="328"/>
      <c r="E3" s="371"/>
      <c r="F3" s="44"/>
      <c r="G3" s="44"/>
      <c r="H3" s="44"/>
      <c r="I3" s="104"/>
      <c r="J3" s="298"/>
    </row>
    <row r="4" spans="1:10" s="47" customFormat="1" ht="18.75" x14ac:dyDescent="0.3">
      <c r="A4" s="1988"/>
      <c r="B4" s="1988"/>
      <c r="C4" s="1988"/>
      <c r="D4" s="1988"/>
      <c r="E4" s="1988"/>
      <c r="F4" s="1988"/>
      <c r="G4" s="1988"/>
      <c r="H4" s="1988"/>
      <c r="I4" s="1988"/>
      <c r="J4" s="1989"/>
    </row>
    <row r="5" spans="1:10" s="47" customFormat="1" ht="18.75" x14ac:dyDescent="0.3">
      <c r="D5" s="1982"/>
      <c r="E5" s="1990" t="s">
        <v>29</v>
      </c>
      <c r="F5" s="1982"/>
      <c r="G5" s="1982"/>
      <c r="H5" s="1982"/>
      <c r="I5" s="1982"/>
      <c r="J5" s="1991"/>
    </row>
    <row r="6" spans="1:10" s="47" customFormat="1" ht="15.75" x14ac:dyDescent="0.25">
      <c r="D6" s="1993"/>
      <c r="E6" s="1992" t="s">
        <v>383</v>
      </c>
      <c r="F6" s="1993"/>
      <c r="G6" s="1993"/>
      <c r="H6" s="1993"/>
      <c r="I6" s="1993"/>
      <c r="J6" s="1994"/>
    </row>
    <row r="7" spans="1:10" s="47" customFormat="1" ht="15.75" x14ac:dyDescent="0.25">
      <c r="D7" s="1996"/>
      <c r="E7" s="1995" t="s">
        <v>158</v>
      </c>
      <c r="F7" s="1996"/>
      <c r="G7" s="1996"/>
      <c r="H7" s="1996"/>
      <c r="I7" s="1996"/>
      <c r="J7" s="1997"/>
    </row>
    <row r="8" spans="1:10" s="47" customFormat="1" ht="15.75" x14ac:dyDescent="0.25">
      <c r="A8" s="1999"/>
      <c r="B8" s="1999"/>
      <c r="C8" s="1999"/>
      <c r="D8" s="1999"/>
      <c r="E8" s="1999"/>
      <c r="F8" s="1999"/>
      <c r="G8" s="1999"/>
      <c r="H8" s="1999"/>
      <c r="I8" s="1999"/>
      <c r="J8" s="2000"/>
    </row>
    <row r="9" spans="1:10" s="47" customFormat="1" ht="14.25" customHeight="1" x14ac:dyDescent="0.3">
      <c r="A9" s="1168"/>
      <c r="B9" s="31"/>
      <c r="C9" s="49" t="s">
        <v>34</v>
      </c>
      <c r="D9" s="2003" t="str">
        <f>'Datos Generales'!C7</f>
        <v>DIGESETT</v>
      </c>
      <c r="E9" s="2004"/>
      <c r="F9" s="49" t="s">
        <v>253</v>
      </c>
      <c r="G9" s="775">
        <f>'Datos Generales'!C6</f>
        <v>45107</v>
      </c>
      <c r="H9" s="212"/>
      <c r="I9" s="760"/>
      <c r="J9" s="298"/>
    </row>
    <row r="10" spans="1:10" s="47" customFormat="1" ht="4.5" customHeight="1" x14ac:dyDescent="0.3">
      <c r="A10" s="1168"/>
      <c r="B10" s="31"/>
      <c r="C10" s="49"/>
      <c r="D10" s="765"/>
      <c r="E10" s="765"/>
      <c r="F10" s="49"/>
      <c r="G10" s="766"/>
      <c r="H10" s="212"/>
      <c r="I10" s="760"/>
      <c r="J10" s="298"/>
    </row>
    <row r="11" spans="1:10"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0" s="47" customFormat="1" ht="4.5" customHeight="1" x14ac:dyDescent="0.3">
      <c r="A12" s="1168"/>
      <c r="B12" s="31"/>
      <c r="C12" s="31"/>
      <c r="D12" s="31"/>
      <c r="E12" s="146"/>
      <c r="F12" s="31"/>
      <c r="G12" s="31"/>
      <c r="H12" s="14"/>
      <c r="I12" s="761"/>
      <c r="J12" s="298"/>
    </row>
    <row r="13" spans="1:10" s="47" customFormat="1" ht="30" customHeight="1" x14ac:dyDescent="0.3">
      <c r="A13" s="1168"/>
      <c r="B13" s="764" t="s">
        <v>271</v>
      </c>
      <c r="C13" s="2005"/>
      <c r="D13" s="2006"/>
      <c r="E13" s="2001" t="s">
        <v>384</v>
      </c>
      <c r="F13" s="2002"/>
      <c r="G13" s="773" t="s">
        <v>686</v>
      </c>
      <c r="H13" s="14"/>
      <c r="I13" s="761"/>
      <c r="J13" s="298"/>
    </row>
    <row r="14" spans="1:10" s="47" customFormat="1" ht="9.75" customHeight="1" x14ac:dyDescent="0.3">
      <c r="A14" s="1168"/>
      <c r="E14" s="146"/>
      <c r="H14" s="14"/>
      <c r="I14" s="761"/>
      <c r="J14" s="298"/>
    </row>
    <row r="15" spans="1:10" s="47" customFormat="1" ht="9" customHeight="1" x14ac:dyDescent="0.3">
      <c r="A15" s="1168"/>
      <c r="D15" s="14"/>
      <c r="E15" s="762"/>
      <c r="H15" s="763"/>
      <c r="I15" s="105"/>
      <c r="J15" s="298"/>
    </row>
    <row r="16" spans="1:10"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35000</v>
      </c>
      <c r="G17" s="1613"/>
      <c r="H17" s="1616"/>
      <c r="I17" s="1614"/>
      <c r="J17" s="298"/>
    </row>
    <row r="18" spans="1:12" s="47" customFormat="1" ht="12.75" x14ac:dyDescent="0.2">
      <c r="A18" s="1608"/>
      <c r="B18" s="1609" t="s">
        <v>526</v>
      </c>
      <c r="C18" s="1610"/>
      <c r="D18" s="1611" t="s">
        <v>1622</v>
      </c>
      <c r="E18" s="1612" t="s">
        <v>1623</v>
      </c>
      <c r="F18" s="1613"/>
      <c r="G18" s="1613">
        <v>35000</v>
      </c>
      <c r="H18" s="1616" t="s">
        <v>143</v>
      </c>
      <c r="I18" s="1614"/>
      <c r="J18" s="298"/>
      <c r="L18" s="769"/>
    </row>
    <row r="19" spans="1:12" s="47" customFormat="1" ht="75.75" customHeight="1" x14ac:dyDescent="0.25">
      <c r="A19" s="1175"/>
      <c r="B19" s="1182"/>
      <c r="C19" s="1183"/>
      <c r="D19" s="2109" t="s">
        <v>1652</v>
      </c>
      <c r="E19" s="2110" t="s">
        <v>1653</v>
      </c>
      <c r="F19" s="1180"/>
      <c r="G19" s="1180"/>
      <c r="H19" s="1180"/>
      <c r="I19" s="1181"/>
      <c r="J19" s="298"/>
    </row>
    <row r="20" spans="1:12" s="47" customFormat="1" ht="12.75" x14ac:dyDescent="0.2">
      <c r="A20" s="2214"/>
      <c r="B20" s="2215"/>
      <c r="C20" s="2215"/>
      <c r="D20" s="2215"/>
      <c r="E20" s="2216" t="s">
        <v>59</v>
      </c>
      <c r="F20" s="2217">
        <f>SUM(F17:F18)</f>
        <v>35000</v>
      </c>
      <c r="G20" s="2217">
        <f>SUM(G17:G18)</f>
        <v>35000</v>
      </c>
      <c r="H20" s="2211"/>
      <c r="I20" s="2218"/>
      <c r="J20" s="298"/>
    </row>
    <row r="21" spans="1:12" s="47" customFormat="1" x14ac:dyDescent="0.25">
      <c r="A21" s="1170"/>
      <c r="B21" s="49"/>
      <c r="C21" s="49"/>
      <c r="D21" s="49"/>
      <c r="E21" s="146"/>
      <c r="F21" s="119"/>
      <c r="G21" s="119"/>
      <c r="H21" s="119"/>
      <c r="I21" s="376" t="s">
        <v>189</v>
      </c>
      <c r="J21" s="298"/>
    </row>
    <row r="22" spans="1:12" s="47" customFormat="1" x14ac:dyDescent="0.25">
      <c r="A22" s="2123"/>
      <c r="B22" s="1983" t="s">
        <v>590</v>
      </c>
      <c r="C22" s="1983"/>
      <c r="D22" s="299"/>
      <c r="E22" s="2007" t="s">
        <v>589</v>
      </c>
      <c r="F22" s="1459"/>
      <c r="G22" s="588"/>
      <c r="H22" s="1983" t="s">
        <v>1644</v>
      </c>
      <c r="I22" s="1983"/>
      <c r="J22" s="298"/>
    </row>
    <row r="23" spans="1:12" s="47" customFormat="1" ht="15" customHeight="1" x14ac:dyDescent="0.2">
      <c r="A23" s="299"/>
      <c r="B23" s="1984" t="s">
        <v>6</v>
      </c>
      <c r="C23" s="1981"/>
      <c r="D23" s="270"/>
      <c r="E23" s="2124" t="s">
        <v>7</v>
      </c>
      <c r="F23" s="2124"/>
      <c r="G23" s="299"/>
      <c r="H23" s="1985" t="s">
        <v>1654</v>
      </c>
      <c r="I23" s="1985"/>
      <c r="J23" s="298"/>
    </row>
    <row r="24" spans="1:12" s="47" customFormat="1" ht="15" customHeight="1" x14ac:dyDescent="0.25">
      <c r="A24" s="45"/>
      <c r="B24" s="1983" t="s">
        <v>495</v>
      </c>
      <c r="C24" s="797"/>
      <c r="D24" s="2125"/>
      <c r="E24" s="2007" t="s">
        <v>494</v>
      </c>
      <c r="F24" s="1459"/>
      <c r="G24" s="588" t="s">
        <v>14</v>
      </c>
      <c r="H24" s="1983" t="s">
        <v>1646</v>
      </c>
      <c r="I24" s="1983"/>
      <c r="J24" s="298"/>
    </row>
    <row r="25" spans="1:12" s="47" customFormat="1" ht="24" customHeight="1" x14ac:dyDescent="0.2">
      <c r="A25" s="2137" t="s">
        <v>1655</v>
      </c>
      <c r="B25" s="413"/>
      <c r="C25" s="1981"/>
      <c r="D25" s="270"/>
      <c r="E25" s="1984" t="s">
        <v>1656</v>
      </c>
      <c r="F25" s="1984"/>
      <c r="G25" s="299" t="s">
        <v>14</v>
      </c>
      <c r="H25" s="1985" t="s">
        <v>1657</v>
      </c>
      <c r="I25" s="1985"/>
      <c r="J25" s="298"/>
    </row>
    <row r="26" spans="1:12" s="47" customFormat="1" ht="15" customHeight="1" x14ac:dyDescent="0.25">
      <c r="A26" s="45"/>
      <c r="B26" s="2126">
        <v>45107</v>
      </c>
      <c r="C26" s="797"/>
      <c r="D26" s="2127"/>
      <c r="E26" s="1986">
        <v>45107</v>
      </c>
      <c r="F26" s="2128"/>
      <c r="G26" s="413"/>
      <c r="H26" s="2536">
        <v>45117</v>
      </c>
      <c r="I26" s="2536"/>
      <c r="J26" s="298"/>
    </row>
    <row r="27" spans="1:12" s="47" customFormat="1" ht="21" customHeight="1" x14ac:dyDescent="0.2">
      <c r="A27" s="299"/>
      <c r="B27" s="1984" t="s">
        <v>288</v>
      </c>
      <c r="C27" s="1981"/>
      <c r="D27" s="270"/>
      <c r="E27" s="2124" t="s">
        <v>289</v>
      </c>
      <c r="F27" s="2124"/>
      <c r="G27" s="299" t="s">
        <v>14</v>
      </c>
      <c r="H27" s="1985" t="s">
        <v>1648</v>
      </c>
      <c r="I27" s="1985"/>
      <c r="J27" s="298"/>
    </row>
    <row r="28" spans="1:12" s="47" customFormat="1" ht="15" customHeight="1" x14ac:dyDescent="0.2">
      <c r="A28" s="299"/>
      <c r="B28" s="585"/>
      <c r="C28" s="1984"/>
      <c r="D28" s="1984"/>
      <c r="E28" s="2124"/>
      <c r="F28" s="2124"/>
      <c r="G28" s="299"/>
      <c r="H28" s="1984"/>
      <c r="I28" s="1984"/>
      <c r="J28" s="298"/>
    </row>
    <row r="29" spans="1:12" x14ac:dyDescent="0.25">
      <c r="A29" s="629"/>
      <c r="B29" s="377"/>
      <c r="C29" s="41"/>
      <c r="D29" s="377"/>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mergeCells count="1">
    <mergeCell ref="H26:I26"/>
  </mergeCells>
  <pageMargins left="0.98" right="0.17" top="0.33" bottom="0.23"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1"/>
  <sheetViews>
    <sheetView showGridLines="0" topLeftCell="A37" zoomScaleNormal="100" zoomScaleSheetLayoutView="100" workbookViewId="0">
      <selection activeCell="Q53" sqref="Q53"/>
    </sheetView>
  </sheetViews>
  <sheetFormatPr baseColWidth="10" defaultRowHeight="15.75" x14ac:dyDescent="0.25"/>
  <cols>
    <col min="1" max="1" width="1.42578125" style="889" customWidth="1"/>
    <col min="2" max="2" width="5" style="889" customWidth="1"/>
    <col min="3" max="3" width="1.42578125" style="889" customWidth="1"/>
    <col min="4" max="4" width="15.7109375" style="889" customWidth="1"/>
    <col min="5" max="5" width="12.5703125" style="889" customWidth="1"/>
    <col min="6" max="6" width="4.42578125" style="889" customWidth="1"/>
    <col min="7" max="7" width="10.7109375" style="889" customWidth="1"/>
    <col min="8" max="8" width="15.140625" style="889" customWidth="1"/>
    <col min="9" max="9" width="7.5703125" style="889" customWidth="1"/>
    <col min="10" max="10" width="12.5703125" style="889" customWidth="1"/>
    <col min="11" max="11" width="22" style="937" customWidth="1"/>
    <col min="12" max="12" width="5.140625" style="889" customWidth="1"/>
    <col min="13" max="13" width="1.5703125" style="889" customWidth="1"/>
    <col min="14" max="14" width="12.7109375" style="889" bestFit="1" customWidth="1"/>
    <col min="15" max="16" width="0" style="889" hidden="1" customWidth="1"/>
    <col min="17" max="257" width="11.42578125" style="889"/>
    <col min="258" max="258" width="2.140625" style="889" customWidth="1"/>
    <col min="259" max="259" width="11.85546875" style="889" customWidth="1"/>
    <col min="260" max="260" width="9.85546875" style="889" customWidth="1"/>
    <col min="261" max="261" width="10.7109375" style="889" customWidth="1"/>
    <col min="262" max="262" width="8.5703125" style="889" customWidth="1"/>
    <col min="263" max="263" width="0" style="889" hidden="1" customWidth="1"/>
    <col min="264" max="264" width="13.140625" style="889" customWidth="1"/>
    <col min="265" max="265" width="5.42578125" style="889" customWidth="1"/>
    <col min="266" max="266" width="8.85546875" style="889" customWidth="1"/>
    <col min="267" max="267" width="17.7109375" style="889" customWidth="1"/>
    <col min="268" max="268" width="4" style="889" customWidth="1"/>
    <col min="269" max="513" width="11.42578125" style="889"/>
    <col min="514" max="514" width="2.140625" style="889" customWidth="1"/>
    <col min="515" max="515" width="11.85546875" style="889" customWidth="1"/>
    <col min="516" max="516" width="9.85546875" style="889" customWidth="1"/>
    <col min="517" max="517" width="10.7109375" style="889" customWidth="1"/>
    <col min="518" max="518" width="8.5703125" style="889" customWidth="1"/>
    <col min="519" max="519" width="0" style="889" hidden="1" customWidth="1"/>
    <col min="520" max="520" width="13.140625" style="889" customWidth="1"/>
    <col min="521" max="521" width="5.42578125" style="889" customWidth="1"/>
    <col min="522" max="522" width="8.85546875" style="889" customWidth="1"/>
    <col min="523" max="523" width="17.7109375" style="889" customWidth="1"/>
    <col min="524" max="524" width="4" style="889" customWidth="1"/>
    <col min="525" max="769" width="11.42578125" style="889"/>
    <col min="770" max="770" width="2.140625" style="889" customWidth="1"/>
    <col min="771" max="771" width="11.85546875" style="889" customWidth="1"/>
    <col min="772" max="772" width="9.85546875" style="889" customWidth="1"/>
    <col min="773" max="773" width="10.7109375" style="889" customWidth="1"/>
    <col min="774" max="774" width="8.5703125" style="889" customWidth="1"/>
    <col min="775" max="775" width="0" style="889" hidden="1" customWidth="1"/>
    <col min="776" max="776" width="13.140625" style="889" customWidth="1"/>
    <col min="777" max="777" width="5.42578125" style="889" customWidth="1"/>
    <col min="778" max="778" width="8.85546875" style="889" customWidth="1"/>
    <col min="779" max="779" width="17.7109375" style="889" customWidth="1"/>
    <col min="780" max="780" width="4" style="889" customWidth="1"/>
    <col min="781" max="1025" width="11.42578125" style="889"/>
    <col min="1026" max="1026" width="2.140625" style="889" customWidth="1"/>
    <col min="1027" max="1027" width="11.85546875" style="889" customWidth="1"/>
    <col min="1028" max="1028" width="9.85546875" style="889" customWidth="1"/>
    <col min="1029" max="1029" width="10.7109375" style="889" customWidth="1"/>
    <col min="1030" max="1030" width="8.5703125" style="889" customWidth="1"/>
    <col min="1031" max="1031" width="0" style="889" hidden="1" customWidth="1"/>
    <col min="1032" max="1032" width="13.140625" style="889" customWidth="1"/>
    <col min="1033" max="1033" width="5.42578125" style="889" customWidth="1"/>
    <col min="1034" max="1034" width="8.85546875" style="889" customWidth="1"/>
    <col min="1035" max="1035" width="17.7109375" style="889" customWidth="1"/>
    <col min="1036" max="1036" width="4" style="889" customWidth="1"/>
    <col min="1037" max="1281" width="11.42578125" style="889"/>
    <col min="1282" max="1282" width="2.140625" style="889" customWidth="1"/>
    <col min="1283" max="1283" width="11.85546875" style="889" customWidth="1"/>
    <col min="1284" max="1284" width="9.85546875" style="889" customWidth="1"/>
    <col min="1285" max="1285" width="10.7109375" style="889" customWidth="1"/>
    <col min="1286" max="1286" width="8.5703125" style="889" customWidth="1"/>
    <col min="1287" max="1287" width="0" style="889" hidden="1" customWidth="1"/>
    <col min="1288" max="1288" width="13.140625" style="889" customWidth="1"/>
    <col min="1289" max="1289" width="5.42578125" style="889" customWidth="1"/>
    <col min="1290" max="1290" width="8.85546875" style="889" customWidth="1"/>
    <col min="1291" max="1291" width="17.7109375" style="889" customWidth="1"/>
    <col min="1292" max="1292" width="4" style="889" customWidth="1"/>
    <col min="1293" max="1537" width="11.42578125" style="889"/>
    <col min="1538" max="1538" width="2.140625" style="889" customWidth="1"/>
    <col min="1539" max="1539" width="11.85546875" style="889" customWidth="1"/>
    <col min="1540" max="1540" width="9.85546875" style="889" customWidth="1"/>
    <col min="1541" max="1541" width="10.7109375" style="889" customWidth="1"/>
    <col min="1542" max="1542" width="8.5703125" style="889" customWidth="1"/>
    <col min="1543" max="1543" width="0" style="889" hidden="1" customWidth="1"/>
    <col min="1544" max="1544" width="13.140625" style="889" customWidth="1"/>
    <col min="1545" max="1545" width="5.42578125" style="889" customWidth="1"/>
    <col min="1546" max="1546" width="8.85546875" style="889" customWidth="1"/>
    <col min="1547" max="1547" width="17.7109375" style="889" customWidth="1"/>
    <col min="1548" max="1548" width="4" style="889" customWidth="1"/>
    <col min="1549" max="1793" width="11.42578125" style="889"/>
    <col min="1794" max="1794" width="2.140625" style="889" customWidth="1"/>
    <col min="1795" max="1795" width="11.85546875" style="889" customWidth="1"/>
    <col min="1796" max="1796" width="9.85546875" style="889" customWidth="1"/>
    <col min="1797" max="1797" width="10.7109375" style="889" customWidth="1"/>
    <col min="1798" max="1798" width="8.5703125" style="889" customWidth="1"/>
    <col min="1799" max="1799" width="0" style="889" hidden="1" customWidth="1"/>
    <col min="1800" max="1800" width="13.140625" style="889" customWidth="1"/>
    <col min="1801" max="1801" width="5.42578125" style="889" customWidth="1"/>
    <col min="1802" max="1802" width="8.85546875" style="889" customWidth="1"/>
    <col min="1803" max="1803" width="17.7109375" style="889" customWidth="1"/>
    <col min="1804" max="1804" width="4" style="889" customWidth="1"/>
    <col min="1805" max="2049" width="11.42578125" style="889"/>
    <col min="2050" max="2050" width="2.140625" style="889" customWidth="1"/>
    <col min="2051" max="2051" width="11.85546875" style="889" customWidth="1"/>
    <col min="2052" max="2052" width="9.85546875" style="889" customWidth="1"/>
    <col min="2053" max="2053" width="10.7109375" style="889" customWidth="1"/>
    <col min="2054" max="2054" width="8.5703125" style="889" customWidth="1"/>
    <col min="2055" max="2055" width="0" style="889" hidden="1" customWidth="1"/>
    <col min="2056" max="2056" width="13.140625" style="889" customWidth="1"/>
    <col min="2057" max="2057" width="5.42578125" style="889" customWidth="1"/>
    <col min="2058" max="2058" width="8.85546875" style="889" customWidth="1"/>
    <col min="2059" max="2059" width="17.7109375" style="889" customWidth="1"/>
    <col min="2060" max="2060" width="4" style="889" customWidth="1"/>
    <col min="2061" max="2305" width="11.42578125" style="889"/>
    <col min="2306" max="2306" width="2.140625" style="889" customWidth="1"/>
    <col min="2307" max="2307" width="11.85546875" style="889" customWidth="1"/>
    <col min="2308" max="2308" width="9.85546875" style="889" customWidth="1"/>
    <col min="2309" max="2309" width="10.7109375" style="889" customWidth="1"/>
    <col min="2310" max="2310" width="8.5703125" style="889" customWidth="1"/>
    <col min="2311" max="2311" width="0" style="889" hidden="1" customWidth="1"/>
    <col min="2312" max="2312" width="13.140625" style="889" customWidth="1"/>
    <col min="2313" max="2313" width="5.42578125" style="889" customWidth="1"/>
    <col min="2314" max="2314" width="8.85546875" style="889" customWidth="1"/>
    <col min="2315" max="2315" width="17.7109375" style="889" customWidth="1"/>
    <col min="2316" max="2316" width="4" style="889" customWidth="1"/>
    <col min="2317" max="2561" width="11.42578125" style="889"/>
    <col min="2562" max="2562" width="2.140625" style="889" customWidth="1"/>
    <col min="2563" max="2563" width="11.85546875" style="889" customWidth="1"/>
    <col min="2564" max="2564" width="9.85546875" style="889" customWidth="1"/>
    <col min="2565" max="2565" width="10.7109375" style="889" customWidth="1"/>
    <col min="2566" max="2566" width="8.5703125" style="889" customWidth="1"/>
    <col min="2567" max="2567" width="0" style="889" hidden="1" customWidth="1"/>
    <col min="2568" max="2568" width="13.140625" style="889" customWidth="1"/>
    <col min="2569" max="2569" width="5.42578125" style="889" customWidth="1"/>
    <col min="2570" max="2570" width="8.85546875" style="889" customWidth="1"/>
    <col min="2571" max="2571" width="17.7109375" style="889" customWidth="1"/>
    <col min="2572" max="2572" width="4" style="889" customWidth="1"/>
    <col min="2573" max="2817" width="11.42578125" style="889"/>
    <col min="2818" max="2818" width="2.140625" style="889" customWidth="1"/>
    <col min="2819" max="2819" width="11.85546875" style="889" customWidth="1"/>
    <col min="2820" max="2820" width="9.85546875" style="889" customWidth="1"/>
    <col min="2821" max="2821" width="10.7109375" style="889" customWidth="1"/>
    <col min="2822" max="2822" width="8.5703125" style="889" customWidth="1"/>
    <col min="2823" max="2823" width="0" style="889" hidden="1" customWidth="1"/>
    <col min="2824" max="2824" width="13.140625" style="889" customWidth="1"/>
    <col min="2825" max="2825" width="5.42578125" style="889" customWidth="1"/>
    <col min="2826" max="2826" width="8.85546875" style="889" customWidth="1"/>
    <col min="2827" max="2827" width="17.7109375" style="889" customWidth="1"/>
    <col min="2828" max="2828" width="4" style="889" customWidth="1"/>
    <col min="2829" max="3073" width="11.42578125" style="889"/>
    <col min="3074" max="3074" width="2.140625" style="889" customWidth="1"/>
    <col min="3075" max="3075" width="11.85546875" style="889" customWidth="1"/>
    <col min="3076" max="3076" width="9.85546875" style="889" customWidth="1"/>
    <col min="3077" max="3077" width="10.7109375" style="889" customWidth="1"/>
    <col min="3078" max="3078" width="8.5703125" style="889" customWidth="1"/>
    <col min="3079" max="3079" width="0" style="889" hidden="1" customWidth="1"/>
    <col min="3080" max="3080" width="13.140625" style="889" customWidth="1"/>
    <col min="3081" max="3081" width="5.42578125" style="889" customWidth="1"/>
    <col min="3082" max="3082" width="8.85546875" style="889" customWidth="1"/>
    <col min="3083" max="3083" width="17.7109375" style="889" customWidth="1"/>
    <col min="3084" max="3084" width="4" style="889" customWidth="1"/>
    <col min="3085" max="3329" width="11.42578125" style="889"/>
    <col min="3330" max="3330" width="2.140625" style="889" customWidth="1"/>
    <col min="3331" max="3331" width="11.85546875" style="889" customWidth="1"/>
    <col min="3332" max="3332" width="9.85546875" style="889" customWidth="1"/>
    <col min="3333" max="3333" width="10.7109375" style="889" customWidth="1"/>
    <col min="3334" max="3334" width="8.5703125" style="889" customWidth="1"/>
    <col min="3335" max="3335" width="0" style="889" hidden="1" customWidth="1"/>
    <col min="3336" max="3336" width="13.140625" style="889" customWidth="1"/>
    <col min="3337" max="3337" width="5.42578125" style="889" customWidth="1"/>
    <col min="3338" max="3338" width="8.85546875" style="889" customWidth="1"/>
    <col min="3339" max="3339" width="17.7109375" style="889" customWidth="1"/>
    <col min="3340" max="3340" width="4" style="889" customWidth="1"/>
    <col min="3341" max="3585" width="11.42578125" style="889"/>
    <col min="3586" max="3586" width="2.140625" style="889" customWidth="1"/>
    <col min="3587" max="3587" width="11.85546875" style="889" customWidth="1"/>
    <col min="3588" max="3588" width="9.85546875" style="889" customWidth="1"/>
    <col min="3589" max="3589" width="10.7109375" style="889" customWidth="1"/>
    <col min="3590" max="3590" width="8.5703125" style="889" customWidth="1"/>
    <col min="3591" max="3591" width="0" style="889" hidden="1" customWidth="1"/>
    <col min="3592" max="3592" width="13.140625" style="889" customWidth="1"/>
    <col min="3593" max="3593" width="5.42578125" style="889" customWidth="1"/>
    <col min="3594" max="3594" width="8.85546875" style="889" customWidth="1"/>
    <col min="3595" max="3595" width="17.7109375" style="889" customWidth="1"/>
    <col min="3596" max="3596" width="4" style="889" customWidth="1"/>
    <col min="3597" max="3841" width="11.42578125" style="889"/>
    <col min="3842" max="3842" width="2.140625" style="889" customWidth="1"/>
    <col min="3843" max="3843" width="11.85546875" style="889" customWidth="1"/>
    <col min="3844" max="3844" width="9.85546875" style="889" customWidth="1"/>
    <col min="3845" max="3845" width="10.7109375" style="889" customWidth="1"/>
    <col min="3846" max="3846" width="8.5703125" style="889" customWidth="1"/>
    <col min="3847" max="3847" width="0" style="889" hidden="1" customWidth="1"/>
    <col min="3848" max="3848" width="13.140625" style="889" customWidth="1"/>
    <col min="3849" max="3849" width="5.42578125" style="889" customWidth="1"/>
    <col min="3850" max="3850" width="8.85546875" style="889" customWidth="1"/>
    <col min="3851" max="3851" width="17.7109375" style="889" customWidth="1"/>
    <col min="3852" max="3852" width="4" style="889" customWidth="1"/>
    <col min="3853" max="4097" width="11.42578125" style="889"/>
    <col min="4098" max="4098" width="2.140625" style="889" customWidth="1"/>
    <col min="4099" max="4099" width="11.85546875" style="889" customWidth="1"/>
    <col min="4100" max="4100" width="9.85546875" style="889" customWidth="1"/>
    <col min="4101" max="4101" width="10.7109375" style="889" customWidth="1"/>
    <col min="4102" max="4102" width="8.5703125" style="889" customWidth="1"/>
    <col min="4103" max="4103" width="0" style="889" hidden="1" customWidth="1"/>
    <col min="4104" max="4104" width="13.140625" style="889" customWidth="1"/>
    <col min="4105" max="4105" width="5.42578125" style="889" customWidth="1"/>
    <col min="4106" max="4106" width="8.85546875" style="889" customWidth="1"/>
    <col min="4107" max="4107" width="17.7109375" style="889" customWidth="1"/>
    <col min="4108" max="4108" width="4" style="889" customWidth="1"/>
    <col min="4109" max="4353" width="11.42578125" style="889"/>
    <col min="4354" max="4354" width="2.140625" style="889" customWidth="1"/>
    <col min="4355" max="4355" width="11.85546875" style="889" customWidth="1"/>
    <col min="4356" max="4356" width="9.85546875" style="889" customWidth="1"/>
    <col min="4357" max="4357" width="10.7109375" style="889" customWidth="1"/>
    <col min="4358" max="4358" width="8.5703125" style="889" customWidth="1"/>
    <col min="4359" max="4359" width="0" style="889" hidden="1" customWidth="1"/>
    <col min="4360" max="4360" width="13.140625" style="889" customWidth="1"/>
    <col min="4361" max="4361" width="5.42578125" style="889" customWidth="1"/>
    <col min="4362" max="4362" width="8.85546875" style="889" customWidth="1"/>
    <col min="4363" max="4363" width="17.7109375" style="889" customWidth="1"/>
    <col min="4364" max="4364" width="4" style="889" customWidth="1"/>
    <col min="4365" max="4609" width="11.42578125" style="889"/>
    <col min="4610" max="4610" width="2.140625" style="889" customWidth="1"/>
    <col min="4611" max="4611" width="11.85546875" style="889" customWidth="1"/>
    <col min="4612" max="4612" width="9.85546875" style="889" customWidth="1"/>
    <col min="4613" max="4613" width="10.7109375" style="889" customWidth="1"/>
    <col min="4614" max="4614" width="8.5703125" style="889" customWidth="1"/>
    <col min="4615" max="4615" width="0" style="889" hidden="1" customWidth="1"/>
    <col min="4616" max="4616" width="13.140625" style="889" customWidth="1"/>
    <col min="4617" max="4617" width="5.42578125" style="889" customWidth="1"/>
    <col min="4618" max="4618" width="8.85546875" style="889" customWidth="1"/>
    <col min="4619" max="4619" width="17.7109375" style="889" customWidth="1"/>
    <col min="4620" max="4620" width="4" style="889" customWidth="1"/>
    <col min="4621" max="4865" width="11.42578125" style="889"/>
    <col min="4866" max="4866" width="2.140625" style="889" customWidth="1"/>
    <col min="4867" max="4867" width="11.85546875" style="889" customWidth="1"/>
    <col min="4868" max="4868" width="9.85546875" style="889" customWidth="1"/>
    <col min="4869" max="4869" width="10.7109375" style="889" customWidth="1"/>
    <col min="4870" max="4870" width="8.5703125" style="889" customWidth="1"/>
    <col min="4871" max="4871" width="0" style="889" hidden="1" customWidth="1"/>
    <col min="4872" max="4872" width="13.140625" style="889" customWidth="1"/>
    <col min="4873" max="4873" width="5.42578125" style="889" customWidth="1"/>
    <col min="4874" max="4874" width="8.85546875" style="889" customWidth="1"/>
    <col min="4875" max="4875" width="17.7109375" style="889" customWidth="1"/>
    <col min="4876" max="4876" width="4" style="889" customWidth="1"/>
    <col min="4877" max="5121" width="11.42578125" style="889"/>
    <col min="5122" max="5122" width="2.140625" style="889" customWidth="1"/>
    <col min="5123" max="5123" width="11.85546875" style="889" customWidth="1"/>
    <col min="5124" max="5124" width="9.85546875" style="889" customWidth="1"/>
    <col min="5125" max="5125" width="10.7109375" style="889" customWidth="1"/>
    <col min="5126" max="5126" width="8.5703125" style="889" customWidth="1"/>
    <col min="5127" max="5127" width="0" style="889" hidden="1" customWidth="1"/>
    <col min="5128" max="5128" width="13.140625" style="889" customWidth="1"/>
    <col min="5129" max="5129" width="5.42578125" style="889" customWidth="1"/>
    <col min="5130" max="5130" width="8.85546875" style="889" customWidth="1"/>
    <col min="5131" max="5131" width="17.7109375" style="889" customWidth="1"/>
    <col min="5132" max="5132" width="4" style="889" customWidth="1"/>
    <col min="5133" max="5377" width="11.42578125" style="889"/>
    <col min="5378" max="5378" width="2.140625" style="889" customWidth="1"/>
    <col min="5379" max="5379" width="11.85546875" style="889" customWidth="1"/>
    <col min="5380" max="5380" width="9.85546875" style="889" customWidth="1"/>
    <col min="5381" max="5381" width="10.7109375" style="889" customWidth="1"/>
    <col min="5382" max="5382" width="8.5703125" style="889" customWidth="1"/>
    <col min="5383" max="5383" width="0" style="889" hidden="1" customWidth="1"/>
    <col min="5384" max="5384" width="13.140625" style="889" customWidth="1"/>
    <col min="5385" max="5385" width="5.42578125" style="889" customWidth="1"/>
    <col min="5386" max="5386" width="8.85546875" style="889" customWidth="1"/>
    <col min="5387" max="5387" width="17.7109375" style="889" customWidth="1"/>
    <col min="5388" max="5388" width="4" style="889" customWidth="1"/>
    <col min="5389" max="5633" width="11.42578125" style="889"/>
    <col min="5634" max="5634" width="2.140625" style="889" customWidth="1"/>
    <col min="5635" max="5635" width="11.85546875" style="889" customWidth="1"/>
    <col min="5636" max="5636" width="9.85546875" style="889" customWidth="1"/>
    <col min="5637" max="5637" width="10.7109375" style="889" customWidth="1"/>
    <col min="5638" max="5638" width="8.5703125" style="889" customWidth="1"/>
    <col min="5639" max="5639" width="0" style="889" hidden="1" customWidth="1"/>
    <col min="5640" max="5640" width="13.140625" style="889" customWidth="1"/>
    <col min="5641" max="5641" width="5.42578125" style="889" customWidth="1"/>
    <col min="5642" max="5642" width="8.85546875" style="889" customWidth="1"/>
    <col min="5643" max="5643" width="17.7109375" style="889" customWidth="1"/>
    <col min="5644" max="5644" width="4" style="889" customWidth="1"/>
    <col min="5645" max="5889" width="11.42578125" style="889"/>
    <col min="5890" max="5890" width="2.140625" style="889" customWidth="1"/>
    <col min="5891" max="5891" width="11.85546875" style="889" customWidth="1"/>
    <col min="5892" max="5892" width="9.85546875" style="889" customWidth="1"/>
    <col min="5893" max="5893" width="10.7109375" style="889" customWidth="1"/>
    <col min="5894" max="5894" width="8.5703125" style="889" customWidth="1"/>
    <col min="5895" max="5895" width="0" style="889" hidden="1" customWidth="1"/>
    <col min="5896" max="5896" width="13.140625" style="889" customWidth="1"/>
    <col min="5897" max="5897" width="5.42578125" style="889" customWidth="1"/>
    <col min="5898" max="5898" width="8.85546875" style="889" customWidth="1"/>
    <col min="5899" max="5899" width="17.7109375" style="889" customWidth="1"/>
    <col min="5900" max="5900" width="4" style="889" customWidth="1"/>
    <col min="5901" max="6145" width="11.42578125" style="889"/>
    <col min="6146" max="6146" width="2.140625" style="889" customWidth="1"/>
    <col min="6147" max="6147" width="11.85546875" style="889" customWidth="1"/>
    <col min="6148" max="6148" width="9.85546875" style="889" customWidth="1"/>
    <col min="6149" max="6149" width="10.7109375" style="889" customWidth="1"/>
    <col min="6150" max="6150" width="8.5703125" style="889" customWidth="1"/>
    <col min="6151" max="6151" width="0" style="889" hidden="1" customWidth="1"/>
    <col min="6152" max="6152" width="13.140625" style="889" customWidth="1"/>
    <col min="6153" max="6153" width="5.42578125" style="889" customWidth="1"/>
    <col min="6154" max="6154" width="8.85546875" style="889" customWidth="1"/>
    <col min="6155" max="6155" width="17.7109375" style="889" customWidth="1"/>
    <col min="6156" max="6156" width="4" style="889" customWidth="1"/>
    <col min="6157" max="6401" width="11.42578125" style="889"/>
    <col min="6402" max="6402" width="2.140625" style="889" customWidth="1"/>
    <col min="6403" max="6403" width="11.85546875" style="889" customWidth="1"/>
    <col min="6404" max="6404" width="9.85546875" style="889" customWidth="1"/>
    <col min="6405" max="6405" width="10.7109375" style="889" customWidth="1"/>
    <col min="6406" max="6406" width="8.5703125" style="889" customWidth="1"/>
    <col min="6407" max="6407" width="0" style="889" hidden="1" customWidth="1"/>
    <col min="6408" max="6408" width="13.140625" style="889" customWidth="1"/>
    <col min="6409" max="6409" width="5.42578125" style="889" customWidth="1"/>
    <col min="6410" max="6410" width="8.85546875" style="889" customWidth="1"/>
    <col min="6411" max="6411" width="17.7109375" style="889" customWidth="1"/>
    <col min="6412" max="6412" width="4" style="889" customWidth="1"/>
    <col min="6413" max="6657" width="11.42578125" style="889"/>
    <col min="6658" max="6658" width="2.140625" style="889" customWidth="1"/>
    <col min="6659" max="6659" width="11.85546875" style="889" customWidth="1"/>
    <col min="6660" max="6660" width="9.85546875" style="889" customWidth="1"/>
    <col min="6661" max="6661" width="10.7109375" style="889" customWidth="1"/>
    <col min="6662" max="6662" width="8.5703125" style="889" customWidth="1"/>
    <col min="6663" max="6663" width="0" style="889" hidden="1" customWidth="1"/>
    <col min="6664" max="6664" width="13.140625" style="889" customWidth="1"/>
    <col min="6665" max="6665" width="5.42578125" style="889" customWidth="1"/>
    <col min="6666" max="6666" width="8.85546875" style="889" customWidth="1"/>
    <col min="6667" max="6667" width="17.7109375" style="889" customWidth="1"/>
    <col min="6668" max="6668" width="4" style="889" customWidth="1"/>
    <col min="6669" max="6913" width="11.42578125" style="889"/>
    <col min="6914" max="6914" width="2.140625" style="889" customWidth="1"/>
    <col min="6915" max="6915" width="11.85546875" style="889" customWidth="1"/>
    <col min="6916" max="6916" width="9.85546875" style="889" customWidth="1"/>
    <col min="6917" max="6917" width="10.7109375" style="889" customWidth="1"/>
    <col min="6918" max="6918" width="8.5703125" style="889" customWidth="1"/>
    <col min="6919" max="6919" width="0" style="889" hidden="1" customWidth="1"/>
    <col min="6920" max="6920" width="13.140625" style="889" customWidth="1"/>
    <col min="6921" max="6921" width="5.42578125" style="889" customWidth="1"/>
    <col min="6922" max="6922" width="8.85546875" style="889" customWidth="1"/>
    <col min="6923" max="6923" width="17.7109375" style="889" customWidth="1"/>
    <col min="6924" max="6924" width="4" style="889" customWidth="1"/>
    <col min="6925" max="7169" width="11.42578125" style="889"/>
    <col min="7170" max="7170" width="2.140625" style="889" customWidth="1"/>
    <col min="7171" max="7171" width="11.85546875" style="889" customWidth="1"/>
    <col min="7172" max="7172" width="9.85546875" style="889" customWidth="1"/>
    <col min="7173" max="7173" width="10.7109375" style="889" customWidth="1"/>
    <col min="7174" max="7174" width="8.5703125" style="889" customWidth="1"/>
    <col min="7175" max="7175" width="0" style="889" hidden="1" customWidth="1"/>
    <col min="7176" max="7176" width="13.140625" style="889" customWidth="1"/>
    <col min="7177" max="7177" width="5.42578125" style="889" customWidth="1"/>
    <col min="7178" max="7178" width="8.85546875" style="889" customWidth="1"/>
    <col min="7179" max="7179" width="17.7109375" style="889" customWidth="1"/>
    <col min="7180" max="7180" width="4" style="889" customWidth="1"/>
    <col min="7181" max="7425" width="11.42578125" style="889"/>
    <col min="7426" max="7426" width="2.140625" style="889" customWidth="1"/>
    <col min="7427" max="7427" width="11.85546875" style="889" customWidth="1"/>
    <col min="7428" max="7428" width="9.85546875" style="889" customWidth="1"/>
    <col min="7429" max="7429" width="10.7109375" style="889" customWidth="1"/>
    <col min="7430" max="7430" width="8.5703125" style="889" customWidth="1"/>
    <col min="7431" max="7431" width="0" style="889" hidden="1" customWidth="1"/>
    <col min="7432" max="7432" width="13.140625" style="889" customWidth="1"/>
    <col min="7433" max="7433" width="5.42578125" style="889" customWidth="1"/>
    <col min="7434" max="7434" width="8.85546875" style="889" customWidth="1"/>
    <col min="7435" max="7435" width="17.7109375" style="889" customWidth="1"/>
    <col min="7436" max="7436" width="4" style="889" customWidth="1"/>
    <col min="7437" max="7681" width="11.42578125" style="889"/>
    <col min="7682" max="7682" width="2.140625" style="889" customWidth="1"/>
    <col min="7683" max="7683" width="11.85546875" style="889" customWidth="1"/>
    <col min="7684" max="7684" width="9.85546875" style="889" customWidth="1"/>
    <col min="7685" max="7685" width="10.7109375" style="889" customWidth="1"/>
    <col min="7686" max="7686" width="8.5703125" style="889" customWidth="1"/>
    <col min="7687" max="7687" width="0" style="889" hidden="1" customWidth="1"/>
    <col min="7688" max="7688" width="13.140625" style="889" customWidth="1"/>
    <col min="7689" max="7689" width="5.42578125" style="889" customWidth="1"/>
    <col min="7690" max="7690" width="8.85546875" style="889" customWidth="1"/>
    <col min="7691" max="7691" width="17.7109375" style="889" customWidth="1"/>
    <col min="7692" max="7692" width="4" style="889" customWidth="1"/>
    <col min="7693" max="7937" width="11.42578125" style="889"/>
    <col min="7938" max="7938" width="2.140625" style="889" customWidth="1"/>
    <col min="7939" max="7939" width="11.85546875" style="889" customWidth="1"/>
    <col min="7940" max="7940" width="9.85546875" style="889" customWidth="1"/>
    <col min="7941" max="7941" width="10.7109375" style="889" customWidth="1"/>
    <col min="7942" max="7942" width="8.5703125" style="889" customWidth="1"/>
    <col min="7943" max="7943" width="0" style="889" hidden="1" customWidth="1"/>
    <col min="7944" max="7944" width="13.140625" style="889" customWidth="1"/>
    <col min="7945" max="7945" width="5.42578125" style="889" customWidth="1"/>
    <col min="7946" max="7946" width="8.85546875" style="889" customWidth="1"/>
    <col min="7947" max="7947" width="17.7109375" style="889" customWidth="1"/>
    <col min="7948" max="7948" width="4" style="889" customWidth="1"/>
    <col min="7949" max="8193" width="11.42578125" style="889"/>
    <col min="8194" max="8194" width="2.140625" style="889" customWidth="1"/>
    <col min="8195" max="8195" width="11.85546875" style="889" customWidth="1"/>
    <col min="8196" max="8196" width="9.85546875" style="889" customWidth="1"/>
    <col min="8197" max="8197" width="10.7109375" style="889" customWidth="1"/>
    <col min="8198" max="8198" width="8.5703125" style="889" customWidth="1"/>
    <col min="8199" max="8199" width="0" style="889" hidden="1" customWidth="1"/>
    <col min="8200" max="8200" width="13.140625" style="889" customWidth="1"/>
    <col min="8201" max="8201" width="5.42578125" style="889" customWidth="1"/>
    <col min="8202" max="8202" width="8.85546875" style="889" customWidth="1"/>
    <col min="8203" max="8203" width="17.7109375" style="889" customWidth="1"/>
    <col min="8204" max="8204" width="4" style="889" customWidth="1"/>
    <col min="8205" max="8449" width="11.42578125" style="889"/>
    <col min="8450" max="8450" width="2.140625" style="889" customWidth="1"/>
    <col min="8451" max="8451" width="11.85546875" style="889" customWidth="1"/>
    <col min="8452" max="8452" width="9.85546875" style="889" customWidth="1"/>
    <col min="8453" max="8453" width="10.7109375" style="889" customWidth="1"/>
    <col min="8454" max="8454" width="8.5703125" style="889" customWidth="1"/>
    <col min="8455" max="8455" width="0" style="889" hidden="1" customWidth="1"/>
    <col min="8456" max="8456" width="13.140625" style="889" customWidth="1"/>
    <col min="8457" max="8457" width="5.42578125" style="889" customWidth="1"/>
    <col min="8458" max="8458" width="8.85546875" style="889" customWidth="1"/>
    <col min="8459" max="8459" width="17.7109375" style="889" customWidth="1"/>
    <col min="8460" max="8460" width="4" style="889" customWidth="1"/>
    <col min="8461" max="8705" width="11.42578125" style="889"/>
    <col min="8706" max="8706" width="2.140625" style="889" customWidth="1"/>
    <col min="8707" max="8707" width="11.85546875" style="889" customWidth="1"/>
    <col min="8708" max="8708" width="9.85546875" style="889" customWidth="1"/>
    <col min="8709" max="8709" width="10.7109375" style="889" customWidth="1"/>
    <col min="8710" max="8710" width="8.5703125" style="889" customWidth="1"/>
    <col min="8711" max="8711" width="0" style="889" hidden="1" customWidth="1"/>
    <col min="8712" max="8712" width="13.140625" style="889" customWidth="1"/>
    <col min="8713" max="8713" width="5.42578125" style="889" customWidth="1"/>
    <col min="8714" max="8714" width="8.85546875" style="889" customWidth="1"/>
    <col min="8715" max="8715" width="17.7109375" style="889" customWidth="1"/>
    <col min="8716" max="8716" width="4" style="889" customWidth="1"/>
    <col min="8717" max="8961" width="11.42578125" style="889"/>
    <col min="8962" max="8962" width="2.140625" style="889" customWidth="1"/>
    <col min="8963" max="8963" width="11.85546875" style="889" customWidth="1"/>
    <col min="8964" max="8964" width="9.85546875" style="889" customWidth="1"/>
    <col min="8965" max="8965" width="10.7109375" style="889" customWidth="1"/>
    <col min="8966" max="8966" width="8.5703125" style="889" customWidth="1"/>
    <col min="8967" max="8967" width="0" style="889" hidden="1" customWidth="1"/>
    <col min="8968" max="8968" width="13.140625" style="889" customWidth="1"/>
    <col min="8969" max="8969" width="5.42578125" style="889" customWidth="1"/>
    <col min="8970" max="8970" width="8.85546875" style="889" customWidth="1"/>
    <col min="8971" max="8971" width="17.7109375" style="889" customWidth="1"/>
    <col min="8972" max="8972" width="4" style="889" customWidth="1"/>
    <col min="8973" max="9217" width="11.42578125" style="889"/>
    <col min="9218" max="9218" width="2.140625" style="889" customWidth="1"/>
    <col min="9219" max="9219" width="11.85546875" style="889" customWidth="1"/>
    <col min="9220" max="9220" width="9.85546875" style="889" customWidth="1"/>
    <col min="9221" max="9221" width="10.7109375" style="889" customWidth="1"/>
    <col min="9222" max="9222" width="8.5703125" style="889" customWidth="1"/>
    <col min="9223" max="9223" width="0" style="889" hidden="1" customWidth="1"/>
    <col min="9224" max="9224" width="13.140625" style="889" customWidth="1"/>
    <col min="9225" max="9225" width="5.42578125" style="889" customWidth="1"/>
    <col min="9226" max="9226" width="8.85546875" style="889" customWidth="1"/>
    <col min="9227" max="9227" width="17.7109375" style="889" customWidth="1"/>
    <col min="9228" max="9228" width="4" style="889" customWidth="1"/>
    <col min="9229" max="9473" width="11.42578125" style="889"/>
    <col min="9474" max="9474" width="2.140625" style="889" customWidth="1"/>
    <col min="9475" max="9475" width="11.85546875" style="889" customWidth="1"/>
    <col min="9476" max="9476" width="9.85546875" style="889" customWidth="1"/>
    <col min="9477" max="9477" width="10.7109375" style="889" customWidth="1"/>
    <col min="9478" max="9478" width="8.5703125" style="889" customWidth="1"/>
    <col min="9479" max="9479" width="0" style="889" hidden="1" customWidth="1"/>
    <col min="9480" max="9480" width="13.140625" style="889" customWidth="1"/>
    <col min="9481" max="9481" width="5.42578125" style="889" customWidth="1"/>
    <col min="9482" max="9482" width="8.85546875" style="889" customWidth="1"/>
    <col min="9483" max="9483" width="17.7109375" style="889" customWidth="1"/>
    <col min="9484" max="9484" width="4" style="889" customWidth="1"/>
    <col min="9485" max="9729" width="11.42578125" style="889"/>
    <col min="9730" max="9730" width="2.140625" style="889" customWidth="1"/>
    <col min="9731" max="9731" width="11.85546875" style="889" customWidth="1"/>
    <col min="9732" max="9732" width="9.85546875" style="889" customWidth="1"/>
    <col min="9733" max="9733" width="10.7109375" style="889" customWidth="1"/>
    <col min="9734" max="9734" width="8.5703125" style="889" customWidth="1"/>
    <col min="9735" max="9735" width="0" style="889" hidden="1" customWidth="1"/>
    <col min="9736" max="9736" width="13.140625" style="889" customWidth="1"/>
    <col min="9737" max="9737" width="5.42578125" style="889" customWidth="1"/>
    <col min="9738" max="9738" width="8.85546875" style="889" customWidth="1"/>
    <col min="9739" max="9739" width="17.7109375" style="889" customWidth="1"/>
    <col min="9740" max="9740" width="4" style="889" customWidth="1"/>
    <col min="9741" max="9985" width="11.42578125" style="889"/>
    <col min="9986" max="9986" width="2.140625" style="889" customWidth="1"/>
    <col min="9987" max="9987" width="11.85546875" style="889" customWidth="1"/>
    <col min="9988" max="9988" width="9.85546875" style="889" customWidth="1"/>
    <col min="9989" max="9989" width="10.7109375" style="889" customWidth="1"/>
    <col min="9990" max="9990" width="8.5703125" style="889" customWidth="1"/>
    <col min="9991" max="9991" width="0" style="889" hidden="1" customWidth="1"/>
    <col min="9992" max="9992" width="13.140625" style="889" customWidth="1"/>
    <col min="9993" max="9993" width="5.42578125" style="889" customWidth="1"/>
    <col min="9994" max="9994" width="8.85546875" style="889" customWidth="1"/>
    <col min="9995" max="9995" width="17.7109375" style="889" customWidth="1"/>
    <col min="9996" max="9996" width="4" style="889" customWidth="1"/>
    <col min="9997" max="10241" width="11.42578125" style="889"/>
    <col min="10242" max="10242" width="2.140625" style="889" customWidth="1"/>
    <col min="10243" max="10243" width="11.85546875" style="889" customWidth="1"/>
    <col min="10244" max="10244" width="9.85546875" style="889" customWidth="1"/>
    <col min="10245" max="10245" width="10.7109375" style="889" customWidth="1"/>
    <col min="10246" max="10246" width="8.5703125" style="889" customWidth="1"/>
    <col min="10247" max="10247" width="0" style="889" hidden="1" customWidth="1"/>
    <col min="10248" max="10248" width="13.140625" style="889" customWidth="1"/>
    <col min="10249" max="10249" width="5.42578125" style="889" customWidth="1"/>
    <col min="10250" max="10250" width="8.85546875" style="889" customWidth="1"/>
    <col min="10251" max="10251" width="17.7109375" style="889" customWidth="1"/>
    <col min="10252" max="10252" width="4" style="889" customWidth="1"/>
    <col min="10253" max="10497" width="11.42578125" style="889"/>
    <col min="10498" max="10498" width="2.140625" style="889" customWidth="1"/>
    <col min="10499" max="10499" width="11.85546875" style="889" customWidth="1"/>
    <col min="10500" max="10500" width="9.85546875" style="889" customWidth="1"/>
    <col min="10501" max="10501" width="10.7109375" style="889" customWidth="1"/>
    <col min="10502" max="10502" width="8.5703125" style="889" customWidth="1"/>
    <col min="10503" max="10503" width="0" style="889" hidden="1" customWidth="1"/>
    <col min="10504" max="10504" width="13.140625" style="889" customWidth="1"/>
    <col min="10505" max="10505" width="5.42578125" style="889" customWidth="1"/>
    <col min="10506" max="10506" width="8.85546875" style="889" customWidth="1"/>
    <col min="10507" max="10507" width="17.7109375" style="889" customWidth="1"/>
    <col min="10508" max="10508" width="4" style="889" customWidth="1"/>
    <col min="10509" max="10753" width="11.42578125" style="889"/>
    <col min="10754" max="10754" width="2.140625" style="889" customWidth="1"/>
    <col min="10755" max="10755" width="11.85546875" style="889" customWidth="1"/>
    <col min="10756" max="10756" width="9.85546875" style="889" customWidth="1"/>
    <col min="10757" max="10757" width="10.7109375" style="889" customWidth="1"/>
    <col min="10758" max="10758" width="8.5703125" style="889" customWidth="1"/>
    <col min="10759" max="10759" width="0" style="889" hidden="1" customWidth="1"/>
    <col min="10760" max="10760" width="13.140625" style="889" customWidth="1"/>
    <col min="10761" max="10761" width="5.42578125" style="889" customWidth="1"/>
    <col min="10762" max="10762" width="8.85546875" style="889" customWidth="1"/>
    <col min="10763" max="10763" width="17.7109375" style="889" customWidth="1"/>
    <col min="10764" max="10764" width="4" style="889" customWidth="1"/>
    <col min="10765" max="11009" width="11.42578125" style="889"/>
    <col min="11010" max="11010" width="2.140625" style="889" customWidth="1"/>
    <col min="11011" max="11011" width="11.85546875" style="889" customWidth="1"/>
    <col min="11012" max="11012" width="9.85546875" style="889" customWidth="1"/>
    <col min="11013" max="11013" width="10.7109375" style="889" customWidth="1"/>
    <col min="11014" max="11014" width="8.5703125" style="889" customWidth="1"/>
    <col min="11015" max="11015" width="0" style="889" hidden="1" customWidth="1"/>
    <col min="11016" max="11016" width="13.140625" style="889" customWidth="1"/>
    <col min="11017" max="11017" width="5.42578125" style="889" customWidth="1"/>
    <col min="11018" max="11018" width="8.85546875" style="889" customWidth="1"/>
    <col min="11019" max="11019" width="17.7109375" style="889" customWidth="1"/>
    <col min="11020" max="11020" width="4" style="889" customWidth="1"/>
    <col min="11021" max="11265" width="11.42578125" style="889"/>
    <col min="11266" max="11266" width="2.140625" style="889" customWidth="1"/>
    <col min="11267" max="11267" width="11.85546875" style="889" customWidth="1"/>
    <col min="11268" max="11268" width="9.85546875" style="889" customWidth="1"/>
    <col min="11269" max="11269" width="10.7109375" style="889" customWidth="1"/>
    <col min="11270" max="11270" width="8.5703125" style="889" customWidth="1"/>
    <col min="11271" max="11271" width="0" style="889" hidden="1" customWidth="1"/>
    <col min="11272" max="11272" width="13.140625" style="889" customWidth="1"/>
    <col min="11273" max="11273" width="5.42578125" style="889" customWidth="1"/>
    <col min="11274" max="11274" width="8.85546875" style="889" customWidth="1"/>
    <col min="11275" max="11275" width="17.7109375" style="889" customWidth="1"/>
    <col min="11276" max="11276" width="4" style="889" customWidth="1"/>
    <col min="11277" max="11521" width="11.42578125" style="889"/>
    <col min="11522" max="11522" width="2.140625" style="889" customWidth="1"/>
    <col min="11523" max="11523" width="11.85546875" style="889" customWidth="1"/>
    <col min="11524" max="11524" width="9.85546875" style="889" customWidth="1"/>
    <col min="11525" max="11525" width="10.7109375" style="889" customWidth="1"/>
    <col min="11526" max="11526" width="8.5703125" style="889" customWidth="1"/>
    <col min="11527" max="11527" width="0" style="889" hidden="1" customWidth="1"/>
    <col min="11528" max="11528" width="13.140625" style="889" customWidth="1"/>
    <col min="11529" max="11529" width="5.42578125" style="889" customWidth="1"/>
    <col min="11530" max="11530" width="8.85546875" style="889" customWidth="1"/>
    <col min="11531" max="11531" width="17.7109375" style="889" customWidth="1"/>
    <col min="11532" max="11532" width="4" style="889" customWidth="1"/>
    <col min="11533" max="11777" width="11.42578125" style="889"/>
    <col min="11778" max="11778" width="2.140625" style="889" customWidth="1"/>
    <col min="11779" max="11779" width="11.85546875" style="889" customWidth="1"/>
    <col min="11780" max="11780" width="9.85546875" style="889" customWidth="1"/>
    <col min="11781" max="11781" width="10.7109375" style="889" customWidth="1"/>
    <col min="11782" max="11782" width="8.5703125" style="889" customWidth="1"/>
    <col min="11783" max="11783" width="0" style="889" hidden="1" customWidth="1"/>
    <col min="11784" max="11784" width="13.140625" style="889" customWidth="1"/>
    <col min="11785" max="11785" width="5.42578125" style="889" customWidth="1"/>
    <col min="11786" max="11786" width="8.85546875" style="889" customWidth="1"/>
    <col min="11787" max="11787" width="17.7109375" style="889" customWidth="1"/>
    <col min="11788" max="11788" width="4" style="889" customWidth="1"/>
    <col min="11789" max="12033" width="11.42578125" style="889"/>
    <col min="12034" max="12034" width="2.140625" style="889" customWidth="1"/>
    <col min="12035" max="12035" width="11.85546875" style="889" customWidth="1"/>
    <col min="12036" max="12036" width="9.85546875" style="889" customWidth="1"/>
    <col min="12037" max="12037" width="10.7109375" style="889" customWidth="1"/>
    <col min="12038" max="12038" width="8.5703125" style="889" customWidth="1"/>
    <col min="12039" max="12039" width="0" style="889" hidden="1" customWidth="1"/>
    <col min="12040" max="12040" width="13.140625" style="889" customWidth="1"/>
    <col min="12041" max="12041" width="5.42578125" style="889" customWidth="1"/>
    <col min="12042" max="12042" width="8.85546875" style="889" customWidth="1"/>
    <col min="12043" max="12043" width="17.7109375" style="889" customWidth="1"/>
    <col min="12044" max="12044" width="4" style="889" customWidth="1"/>
    <col min="12045" max="12289" width="11.42578125" style="889"/>
    <col min="12290" max="12290" width="2.140625" style="889" customWidth="1"/>
    <col min="12291" max="12291" width="11.85546875" style="889" customWidth="1"/>
    <col min="12292" max="12292" width="9.85546875" style="889" customWidth="1"/>
    <col min="12293" max="12293" width="10.7109375" style="889" customWidth="1"/>
    <col min="12294" max="12294" width="8.5703125" style="889" customWidth="1"/>
    <col min="12295" max="12295" width="0" style="889" hidden="1" customWidth="1"/>
    <col min="12296" max="12296" width="13.140625" style="889" customWidth="1"/>
    <col min="12297" max="12297" width="5.42578125" style="889" customWidth="1"/>
    <col min="12298" max="12298" width="8.85546875" style="889" customWidth="1"/>
    <col min="12299" max="12299" width="17.7109375" style="889" customWidth="1"/>
    <col min="12300" max="12300" width="4" style="889" customWidth="1"/>
    <col min="12301" max="12545" width="11.42578125" style="889"/>
    <col min="12546" max="12546" width="2.140625" style="889" customWidth="1"/>
    <col min="12547" max="12547" width="11.85546875" style="889" customWidth="1"/>
    <col min="12548" max="12548" width="9.85546875" style="889" customWidth="1"/>
    <col min="12549" max="12549" width="10.7109375" style="889" customWidth="1"/>
    <col min="12550" max="12550" width="8.5703125" style="889" customWidth="1"/>
    <col min="12551" max="12551" width="0" style="889" hidden="1" customWidth="1"/>
    <col min="12552" max="12552" width="13.140625" style="889" customWidth="1"/>
    <col min="12553" max="12553" width="5.42578125" style="889" customWidth="1"/>
    <col min="12554" max="12554" width="8.85546875" style="889" customWidth="1"/>
    <col min="12555" max="12555" width="17.7109375" style="889" customWidth="1"/>
    <col min="12556" max="12556" width="4" style="889" customWidth="1"/>
    <col min="12557" max="12801" width="11.42578125" style="889"/>
    <col min="12802" max="12802" width="2.140625" style="889" customWidth="1"/>
    <col min="12803" max="12803" width="11.85546875" style="889" customWidth="1"/>
    <col min="12804" max="12804" width="9.85546875" style="889" customWidth="1"/>
    <col min="12805" max="12805" width="10.7109375" style="889" customWidth="1"/>
    <col min="12806" max="12806" width="8.5703125" style="889" customWidth="1"/>
    <col min="12807" max="12807" width="0" style="889" hidden="1" customWidth="1"/>
    <col min="12808" max="12808" width="13.140625" style="889" customWidth="1"/>
    <col min="12809" max="12809" width="5.42578125" style="889" customWidth="1"/>
    <col min="12810" max="12810" width="8.85546875" style="889" customWidth="1"/>
    <col min="12811" max="12811" width="17.7109375" style="889" customWidth="1"/>
    <col min="12812" max="12812" width="4" style="889" customWidth="1"/>
    <col min="12813" max="13057" width="11.42578125" style="889"/>
    <col min="13058" max="13058" width="2.140625" style="889" customWidth="1"/>
    <col min="13059" max="13059" width="11.85546875" style="889" customWidth="1"/>
    <col min="13060" max="13060" width="9.85546875" style="889" customWidth="1"/>
    <col min="13061" max="13061" width="10.7109375" style="889" customWidth="1"/>
    <col min="13062" max="13062" width="8.5703125" style="889" customWidth="1"/>
    <col min="13063" max="13063" width="0" style="889" hidden="1" customWidth="1"/>
    <col min="13064" max="13064" width="13.140625" style="889" customWidth="1"/>
    <col min="13065" max="13065" width="5.42578125" style="889" customWidth="1"/>
    <col min="13066" max="13066" width="8.85546875" style="889" customWidth="1"/>
    <col min="13067" max="13067" width="17.7109375" style="889" customWidth="1"/>
    <col min="13068" max="13068" width="4" style="889" customWidth="1"/>
    <col min="13069" max="13313" width="11.42578125" style="889"/>
    <col min="13314" max="13314" width="2.140625" style="889" customWidth="1"/>
    <col min="13315" max="13315" width="11.85546875" style="889" customWidth="1"/>
    <col min="13316" max="13316" width="9.85546875" style="889" customWidth="1"/>
    <col min="13317" max="13317" width="10.7109375" style="889" customWidth="1"/>
    <col min="13318" max="13318" width="8.5703125" style="889" customWidth="1"/>
    <col min="13319" max="13319" width="0" style="889" hidden="1" customWidth="1"/>
    <col min="13320" max="13320" width="13.140625" style="889" customWidth="1"/>
    <col min="13321" max="13321" width="5.42578125" style="889" customWidth="1"/>
    <col min="13322" max="13322" width="8.85546875" style="889" customWidth="1"/>
    <col min="13323" max="13323" width="17.7109375" style="889" customWidth="1"/>
    <col min="13324" max="13324" width="4" style="889" customWidth="1"/>
    <col min="13325" max="13569" width="11.42578125" style="889"/>
    <col min="13570" max="13570" width="2.140625" style="889" customWidth="1"/>
    <col min="13571" max="13571" width="11.85546875" style="889" customWidth="1"/>
    <col min="13572" max="13572" width="9.85546875" style="889" customWidth="1"/>
    <col min="13573" max="13573" width="10.7109375" style="889" customWidth="1"/>
    <col min="13574" max="13574" width="8.5703125" style="889" customWidth="1"/>
    <col min="13575" max="13575" width="0" style="889" hidden="1" customWidth="1"/>
    <col min="13576" max="13576" width="13.140625" style="889" customWidth="1"/>
    <col min="13577" max="13577" width="5.42578125" style="889" customWidth="1"/>
    <col min="13578" max="13578" width="8.85546875" style="889" customWidth="1"/>
    <col min="13579" max="13579" width="17.7109375" style="889" customWidth="1"/>
    <col min="13580" max="13580" width="4" style="889" customWidth="1"/>
    <col min="13581" max="13825" width="11.42578125" style="889"/>
    <col min="13826" max="13826" width="2.140625" style="889" customWidth="1"/>
    <col min="13827" max="13827" width="11.85546875" style="889" customWidth="1"/>
    <col min="13828" max="13828" width="9.85546875" style="889" customWidth="1"/>
    <col min="13829" max="13829" width="10.7109375" style="889" customWidth="1"/>
    <col min="13830" max="13830" width="8.5703125" style="889" customWidth="1"/>
    <col min="13831" max="13831" width="0" style="889" hidden="1" customWidth="1"/>
    <col min="13832" max="13832" width="13.140625" style="889" customWidth="1"/>
    <col min="13833" max="13833" width="5.42578125" style="889" customWidth="1"/>
    <col min="13834" max="13834" width="8.85546875" style="889" customWidth="1"/>
    <col min="13835" max="13835" width="17.7109375" style="889" customWidth="1"/>
    <col min="13836" max="13836" width="4" style="889" customWidth="1"/>
    <col min="13837" max="14081" width="11.42578125" style="889"/>
    <col min="14082" max="14082" width="2.140625" style="889" customWidth="1"/>
    <col min="14083" max="14083" width="11.85546875" style="889" customWidth="1"/>
    <col min="14084" max="14084" width="9.85546875" style="889" customWidth="1"/>
    <col min="14085" max="14085" width="10.7109375" style="889" customWidth="1"/>
    <col min="14086" max="14086" width="8.5703125" style="889" customWidth="1"/>
    <col min="14087" max="14087" width="0" style="889" hidden="1" customWidth="1"/>
    <col min="14088" max="14088" width="13.140625" style="889" customWidth="1"/>
    <col min="14089" max="14089" width="5.42578125" style="889" customWidth="1"/>
    <col min="14090" max="14090" width="8.85546875" style="889" customWidth="1"/>
    <col min="14091" max="14091" width="17.7109375" style="889" customWidth="1"/>
    <col min="14092" max="14092" width="4" style="889" customWidth="1"/>
    <col min="14093" max="14337" width="11.42578125" style="889"/>
    <col min="14338" max="14338" width="2.140625" style="889" customWidth="1"/>
    <col min="14339" max="14339" width="11.85546875" style="889" customWidth="1"/>
    <col min="14340" max="14340" width="9.85546875" style="889" customWidth="1"/>
    <col min="14341" max="14341" width="10.7109375" style="889" customWidth="1"/>
    <col min="14342" max="14342" width="8.5703125" style="889" customWidth="1"/>
    <col min="14343" max="14343" width="0" style="889" hidden="1" customWidth="1"/>
    <col min="14344" max="14344" width="13.140625" style="889" customWidth="1"/>
    <col min="14345" max="14345" width="5.42578125" style="889" customWidth="1"/>
    <col min="14346" max="14346" width="8.85546875" style="889" customWidth="1"/>
    <col min="14347" max="14347" width="17.7109375" style="889" customWidth="1"/>
    <col min="14348" max="14348" width="4" style="889" customWidth="1"/>
    <col min="14349" max="14593" width="11.42578125" style="889"/>
    <col min="14594" max="14594" width="2.140625" style="889" customWidth="1"/>
    <col min="14595" max="14595" width="11.85546875" style="889" customWidth="1"/>
    <col min="14596" max="14596" width="9.85546875" style="889" customWidth="1"/>
    <col min="14597" max="14597" width="10.7109375" style="889" customWidth="1"/>
    <col min="14598" max="14598" width="8.5703125" style="889" customWidth="1"/>
    <col min="14599" max="14599" width="0" style="889" hidden="1" customWidth="1"/>
    <col min="14600" max="14600" width="13.140625" style="889" customWidth="1"/>
    <col min="14601" max="14601" width="5.42578125" style="889" customWidth="1"/>
    <col min="14602" max="14602" width="8.85546875" style="889" customWidth="1"/>
    <col min="14603" max="14603" width="17.7109375" style="889" customWidth="1"/>
    <col min="14604" max="14604" width="4" style="889" customWidth="1"/>
    <col min="14605" max="14849" width="11.42578125" style="889"/>
    <col min="14850" max="14850" width="2.140625" style="889" customWidth="1"/>
    <col min="14851" max="14851" width="11.85546875" style="889" customWidth="1"/>
    <col min="14852" max="14852" width="9.85546875" style="889" customWidth="1"/>
    <col min="14853" max="14853" width="10.7109375" style="889" customWidth="1"/>
    <col min="14854" max="14854" width="8.5703125" style="889" customWidth="1"/>
    <col min="14855" max="14855" width="0" style="889" hidden="1" customWidth="1"/>
    <col min="14856" max="14856" width="13.140625" style="889" customWidth="1"/>
    <col min="14857" max="14857" width="5.42578125" style="889" customWidth="1"/>
    <col min="14858" max="14858" width="8.85546875" style="889" customWidth="1"/>
    <col min="14859" max="14859" width="17.7109375" style="889" customWidth="1"/>
    <col min="14860" max="14860" width="4" style="889" customWidth="1"/>
    <col min="14861" max="15105" width="11.42578125" style="889"/>
    <col min="15106" max="15106" width="2.140625" style="889" customWidth="1"/>
    <col min="15107" max="15107" width="11.85546875" style="889" customWidth="1"/>
    <col min="15108" max="15108" width="9.85546875" style="889" customWidth="1"/>
    <col min="15109" max="15109" width="10.7109375" style="889" customWidth="1"/>
    <col min="15110" max="15110" width="8.5703125" style="889" customWidth="1"/>
    <col min="15111" max="15111" width="0" style="889" hidden="1" customWidth="1"/>
    <col min="15112" max="15112" width="13.140625" style="889" customWidth="1"/>
    <col min="15113" max="15113" width="5.42578125" style="889" customWidth="1"/>
    <col min="15114" max="15114" width="8.85546875" style="889" customWidth="1"/>
    <col min="15115" max="15115" width="17.7109375" style="889" customWidth="1"/>
    <col min="15116" max="15116" width="4" style="889" customWidth="1"/>
    <col min="15117" max="15361" width="11.42578125" style="889"/>
    <col min="15362" max="15362" width="2.140625" style="889" customWidth="1"/>
    <col min="15363" max="15363" width="11.85546875" style="889" customWidth="1"/>
    <col min="15364" max="15364" width="9.85546875" style="889" customWidth="1"/>
    <col min="15365" max="15365" width="10.7109375" style="889" customWidth="1"/>
    <col min="15366" max="15366" width="8.5703125" style="889" customWidth="1"/>
    <col min="15367" max="15367" width="0" style="889" hidden="1" customWidth="1"/>
    <col min="15368" max="15368" width="13.140625" style="889" customWidth="1"/>
    <col min="15369" max="15369" width="5.42578125" style="889" customWidth="1"/>
    <col min="15370" max="15370" width="8.85546875" style="889" customWidth="1"/>
    <col min="15371" max="15371" width="17.7109375" style="889" customWidth="1"/>
    <col min="15372" max="15372" width="4" style="889" customWidth="1"/>
    <col min="15373" max="15617" width="11.42578125" style="889"/>
    <col min="15618" max="15618" width="2.140625" style="889" customWidth="1"/>
    <col min="15619" max="15619" width="11.85546875" style="889" customWidth="1"/>
    <col min="15620" max="15620" width="9.85546875" style="889" customWidth="1"/>
    <col min="15621" max="15621" width="10.7109375" style="889" customWidth="1"/>
    <col min="15622" max="15622" width="8.5703125" style="889" customWidth="1"/>
    <col min="15623" max="15623" width="0" style="889" hidden="1" customWidth="1"/>
    <col min="15624" max="15624" width="13.140625" style="889" customWidth="1"/>
    <col min="15625" max="15625" width="5.42578125" style="889" customWidth="1"/>
    <col min="15626" max="15626" width="8.85546875" style="889" customWidth="1"/>
    <col min="15627" max="15627" width="17.7109375" style="889" customWidth="1"/>
    <col min="15628" max="15628" width="4" style="889" customWidth="1"/>
    <col min="15629" max="15873" width="11.42578125" style="889"/>
    <col min="15874" max="15874" width="2.140625" style="889" customWidth="1"/>
    <col min="15875" max="15875" width="11.85546875" style="889" customWidth="1"/>
    <col min="15876" max="15876" width="9.85546875" style="889" customWidth="1"/>
    <col min="15877" max="15877" width="10.7109375" style="889" customWidth="1"/>
    <col min="15878" max="15878" width="8.5703125" style="889" customWidth="1"/>
    <col min="15879" max="15879" width="0" style="889" hidden="1" customWidth="1"/>
    <col min="15880" max="15880" width="13.140625" style="889" customWidth="1"/>
    <col min="15881" max="15881" width="5.42578125" style="889" customWidth="1"/>
    <col min="15882" max="15882" width="8.85546875" style="889" customWidth="1"/>
    <col min="15883" max="15883" width="17.7109375" style="889" customWidth="1"/>
    <col min="15884" max="15884" width="4" style="889" customWidth="1"/>
    <col min="15885" max="16129" width="11.42578125" style="889"/>
    <col min="16130" max="16130" width="2.140625" style="889" customWidth="1"/>
    <col min="16131" max="16131" width="11.85546875" style="889" customWidth="1"/>
    <col min="16132" max="16132" width="9.85546875" style="889" customWidth="1"/>
    <col min="16133" max="16133" width="10.7109375" style="889" customWidth="1"/>
    <col min="16134" max="16134" width="8.5703125" style="889" customWidth="1"/>
    <col min="16135" max="16135" width="0" style="889" hidden="1" customWidth="1"/>
    <col min="16136" max="16136" width="13.140625" style="889" customWidth="1"/>
    <col min="16137" max="16137" width="5.42578125" style="889" customWidth="1"/>
    <col min="16138" max="16138" width="8.85546875" style="889" customWidth="1"/>
    <col min="16139" max="16139" width="17.7109375" style="889" customWidth="1"/>
    <col min="16140" max="16140" width="4" style="889" customWidth="1"/>
    <col min="16141" max="16384" width="11.42578125" style="889"/>
  </cols>
  <sheetData>
    <row r="1" spans="1:13" ht="9" customHeight="1" x14ac:dyDescent="0.25">
      <c r="C1" s="890"/>
      <c r="D1" s="890"/>
      <c r="E1" s="890"/>
      <c r="F1" s="890"/>
      <c r="G1" s="890"/>
      <c r="H1" s="890"/>
      <c r="I1" s="890"/>
      <c r="J1" s="890"/>
      <c r="K1" s="891"/>
      <c r="L1" s="890"/>
    </row>
    <row r="2" spans="1:13" ht="14.25" customHeight="1" x14ac:dyDescent="0.25">
      <c r="A2" s="890"/>
      <c r="B2" s="890"/>
      <c r="C2" s="892"/>
      <c r="D2" s="893"/>
      <c r="E2" s="893"/>
      <c r="F2" s="893"/>
      <c r="G2" s="893"/>
      <c r="H2" s="893"/>
      <c r="I2" s="893"/>
      <c r="J2" s="893"/>
      <c r="K2" s="894"/>
      <c r="L2" s="893"/>
      <c r="M2" s="895"/>
    </row>
    <row r="3" spans="1:13" ht="14.25" customHeight="1" x14ac:dyDescent="0.25">
      <c r="A3" s="890"/>
      <c r="B3" s="890"/>
      <c r="C3" s="896"/>
      <c r="D3" s="897"/>
      <c r="E3" s="897"/>
      <c r="F3" s="897"/>
      <c r="G3" s="897"/>
      <c r="H3" s="897"/>
      <c r="I3" s="897"/>
      <c r="J3" s="897"/>
      <c r="K3" s="891"/>
      <c r="L3" s="890"/>
      <c r="M3" s="898"/>
    </row>
    <row r="4" spans="1:13" ht="13.5" customHeight="1" x14ac:dyDescent="0.25">
      <c r="A4" s="890"/>
      <c r="B4" s="890"/>
      <c r="C4" s="896"/>
      <c r="D4" s="897"/>
      <c r="E4" s="897"/>
      <c r="F4" s="897"/>
      <c r="G4" s="897"/>
      <c r="H4" s="897"/>
      <c r="I4" s="897"/>
      <c r="J4" s="897"/>
      <c r="K4" s="891"/>
      <c r="L4" s="890"/>
      <c r="M4" s="898"/>
    </row>
    <row r="5" spans="1:13" ht="14.25" customHeight="1" x14ac:dyDescent="0.25">
      <c r="A5" s="890"/>
      <c r="B5" s="890"/>
      <c r="C5" s="896"/>
      <c r="D5" s="897"/>
      <c r="E5" s="897"/>
      <c r="F5" s="897"/>
      <c r="G5" s="897"/>
      <c r="H5" s="897"/>
      <c r="I5" s="897"/>
      <c r="J5" s="897"/>
      <c r="K5" s="891"/>
      <c r="L5" s="890"/>
      <c r="M5" s="898"/>
    </row>
    <row r="6" spans="1:13" ht="18.75" x14ac:dyDescent="0.3">
      <c r="A6" s="890"/>
      <c r="B6" s="890"/>
      <c r="C6" s="2363" t="s">
        <v>29</v>
      </c>
      <c r="D6" s="2364"/>
      <c r="E6" s="2364"/>
      <c r="F6" s="2364"/>
      <c r="G6" s="2364"/>
      <c r="H6" s="2364"/>
      <c r="I6" s="2364"/>
      <c r="J6" s="2364"/>
      <c r="K6" s="2364"/>
      <c r="L6" s="2364"/>
      <c r="M6" s="898"/>
    </row>
    <row r="7" spans="1:13" x14ac:dyDescent="0.25">
      <c r="A7" s="890"/>
      <c r="B7" s="890"/>
      <c r="C7" s="2359" t="s">
        <v>310</v>
      </c>
      <c r="D7" s="2360"/>
      <c r="E7" s="2360"/>
      <c r="F7" s="2360"/>
      <c r="G7" s="2360"/>
      <c r="H7" s="2360"/>
      <c r="I7" s="2360"/>
      <c r="J7" s="2360"/>
      <c r="K7" s="2360"/>
      <c r="L7" s="2360"/>
      <c r="M7" s="898"/>
    </row>
    <row r="8" spans="1:13" x14ac:dyDescent="0.25">
      <c r="A8" s="890"/>
      <c r="B8" s="890"/>
      <c r="C8" s="2366" t="s">
        <v>158</v>
      </c>
      <c r="D8" s="2367"/>
      <c r="E8" s="2367"/>
      <c r="F8" s="2367"/>
      <c r="G8" s="2367"/>
      <c r="H8" s="2367"/>
      <c r="I8" s="2367"/>
      <c r="J8" s="2367"/>
      <c r="K8" s="2367"/>
      <c r="L8" s="2367"/>
      <c r="M8" s="898"/>
    </row>
    <row r="9" spans="1:13" ht="15" customHeight="1" x14ac:dyDescent="0.25">
      <c r="A9" s="890"/>
      <c r="B9" s="890"/>
      <c r="C9" s="899"/>
      <c r="D9" s="900"/>
      <c r="E9" s="900"/>
      <c r="F9" s="900"/>
      <c r="G9" s="900"/>
      <c r="H9" s="900"/>
      <c r="I9" s="900"/>
      <c r="J9" s="900"/>
      <c r="K9" s="901"/>
      <c r="L9" s="900"/>
      <c r="M9" s="898"/>
    </row>
    <row r="10" spans="1:13" x14ac:dyDescent="0.25">
      <c r="A10" s="890"/>
      <c r="B10" s="890"/>
      <c r="C10" s="899"/>
      <c r="D10" s="905" t="s">
        <v>253</v>
      </c>
      <c r="E10" s="2368">
        <f>'Datos Generales'!C6</f>
        <v>45107</v>
      </c>
      <c r="F10" s="2368"/>
      <c r="G10" s="2368"/>
      <c r="H10" s="890"/>
      <c r="I10" s="905" t="s">
        <v>36</v>
      </c>
      <c r="J10" s="2369" t="str">
        <f>'Datos Generales'!C7</f>
        <v>DIGESETT</v>
      </c>
      <c r="K10" s="2369"/>
      <c r="L10" s="2369"/>
      <c r="M10" s="898"/>
    </row>
    <row r="11" spans="1:13" ht="4.5" customHeight="1" x14ac:dyDescent="0.25">
      <c r="A11" s="890"/>
      <c r="B11" s="890"/>
      <c r="C11" s="899"/>
      <c r="D11" s="905"/>
      <c r="E11" s="1016"/>
      <c r="F11" s="1015"/>
      <c r="G11" s="900"/>
      <c r="H11" s="890"/>
      <c r="I11" s="905"/>
      <c r="J11" s="1017"/>
      <c r="K11" s="1018"/>
      <c r="L11" s="1017"/>
      <c r="M11" s="898"/>
    </row>
    <row r="12" spans="1:13" ht="18.75" customHeight="1" x14ac:dyDescent="0.25">
      <c r="A12" s="890"/>
      <c r="B12" s="890"/>
      <c r="C12" s="902"/>
      <c r="D12" s="904" t="s">
        <v>16</v>
      </c>
      <c r="E12" s="1299" t="str">
        <f>'Datos Generales'!C8</f>
        <v>0202</v>
      </c>
      <c r="F12" s="903"/>
      <c r="G12" s="904" t="s">
        <v>274</v>
      </c>
      <c r="H12" s="1299" t="str">
        <f>'Datos Generales'!C9</f>
        <v>02</v>
      </c>
      <c r="I12" s="904" t="s">
        <v>20</v>
      </c>
      <c r="J12" s="1299" t="str">
        <f>'Datos Generales'!C10</f>
        <v>01</v>
      </c>
      <c r="K12" s="904" t="s">
        <v>22</v>
      </c>
      <c r="L12" s="1299" t="str">
        <f>'Datos Generales'!C11</f>
        <v>0005</v>
      </c>
      <c r="M12" s="898"/>
    </row>
    <row r="13" spans="1:13" ht="28.5" customHeight="1" x14ac:dyDescent="0.25">
      <c r="A13" s="890"/>
      <c r="B13" s="890"/>
      <c r="C13" s="902"/>
      <c r="D13" s="904"/>
      <c r="E13" s="1020"/>
      <c r="F13" s="903"/>
      <c r="G13" s="904"/>
      <c r="H13" s="1020"/>
      <c r="I13" s="904"/>
      <c r="J13" s="1019"/>
      <c r="K13" s="904"/>
      <c r="L13" s="1019"/>
      <c r="M13" s="898"/>
    </row>
    <row r="14" spans="1:13" ht="18.75" customHeight="1" x14ac:dyDescent="0.25">
      <c r="A14" s="890"/>
      <c r="B14" s="890"/>
      <c r="C14" s="902"/>
      <c r="D14" s="905" t="s">
        <v>37</v>
      </c>
      <c r="E14" s="2357" t="s">
        <v>480</v>
      </c>
      <c r="F14" s="2357"/>
      <c r="G14" s="2357"/>
      <c r="H14" s="2357"/>
      <c r="I14" s="2365" t="s">
        <v>38</v>
      </c>
      <c r="J14" s="2365"/>
      <c r="K14" s="1014" t="s">
        <v>481</v>
      </c>
      <c r="L14" s="906"/>
      <c r="M14" s="898"/>
    </row>
    <row r="15" spans="1:13" ht="5.25" customHeight="1" x14ac:dyDescent="0.25">
      <c r="A15" s="890"/>
      <c r="B15" s="890"/>
      <c r="C15" s="902"/>
      <c r="D15" s="905"/>
      <c r="E15" s="938"/>
      <c r="F15" s="938"/>
      <c r="G15" s="938"/>
      <c r="H15" s="938"/>
      <c r="I15" s="905"/>
      <c r="J15" s="905"/>
      <c r="K15" s="1021"/>
      <c r="L15" s="906"/>
      <c r="M15" s="898"/>
    </row>
    <row r="16" spans="1:13" ht="18.75" customHeight="1" x14ac:dyDescent="0.25">
      <c r="A16" s="890"/>
      <c r="B16" s="890"/>
      <c r="C16" s="902"/>
      <c r="D16" s="905" t="s">
        <v>39</v>
      </c>
      <c r="E16" s="2357" t="s">
        <v>556</v>
      </c>
      <c r="F16" s="2357"/>
      <c r="G16" s="2357"/>
      <c r="H16" s="2357"/>
      <c r="I16" s="2358" t="s">
        <v>309</v>
      </c>
      <c r="J16" s="2358"/>
      <c r="K16" s="1022" t="s">
        <v>413</v>
      </c>
      <c r="L16" s="903"/>
      <c r="M16" s="898"/>
    </row>
    <row r="17" spans="1:16" ht="5.25" customHeight="1" x14ac:dyDescent="0.25">
      <c r="A17" s="890"/>
      <c r="B17" s="890"/>
      <c r="C17" s="902"/>
      <c r="D17" s="905"/>
      <c r="E17" s="978"/>
      <c r="F17" s="938"/>
      <c r="G17" s="978"/>
      <c r="H17" s="978"/>
      <c r="I17" s="907"/>
      <c r="J17" s="907"/>
      <c r="K17" s="1023"/>
      <c r="L17" s="903"/>
      <c r="M17" s="898"/>
    </row>
    <row r="18" spans="1:16" ht="18.75" customHeight="1" x14ac:dyDescent="0.25">
      <c r="A18" s="890"/>
      <c r="B18" s="890"/>
      <c r="C18" s="902"/>
      <c r="D18" s="890"/>
      <c r="E18" s="904" t="s">
        <v>459</v>
      </c>
      <c r="F18" s="964"/>
      <c r="G18" s="906"/>
      <c r="H18" s="909"/>
      <c r="I18" s="910"/>
      <c r="J18" s="910"/>
      <c r="K18" s="911"/>
      <c r="L18" s="903"/>
      <c r="M18" s="898"/>
      <c r="P18" s="908" t="s">
        <v>411</v>
      </c>
    </row>
    <row r="19" spans="1:16" ht="16.5" customHeight="1" x14ac:dyDescent="0.25">
      <c r="A19" s="890"/>
      <c r="B19" s="890"/>
      <c r="C19" s="902"/>
      <c r="D19" s="912"/>
      <c r="E19" s="912"/>
      <c r="F19" s="912"/>
      <c r="G19" s="912"/>
      <c r="H19" s="912"/>
      <c r="I19" s="913"/>
      <c r="J19" s="914"/>
      <c r="K19" s="915"/>
      <c r="L19" s="912"/>
      <c r="M19" s="898"/>
      <c r="O19" s="889" t="s">
        <v>191</v>
      </c>
      <c r="P19" s="908" t="s">
        <v>412</v>
      </c>
    </row>
    <row r="20" spans="1:16" x14ac:dyDescent="0.25">
      <c r="A20" s="890"/>
      <c r="B20" s="890"/>
      <c r="C20" s="902"/>
      <c r="D20" s="890"/>
      <c r="E20" s="890"/>
      <c r="F20" s="890"/>
      <c r="G20" s="890"/>
      <c r="H20" s="890"/>
      <c r="I20" s="890"/>
      <c r="J20" s="890"/>
      <c r="K20" s="891"/>
      <c r="L20" s="890"/>
      <c r="M20" s="898"/>
      <c r="O20" s="889" t="s">
        <v>192</v>
      </c>
      <c r="P20" s="908" t="s">
        <v>413</v>
      </c>
    </row>
    <row r="21" spans="1:16" ht="13.5" customHeight="1" x14ac:dyDescent="0.25">
      <c r="A21" s="890"/>
      <c r="B21" s="890"/>
      <c r="C21" s="902"/>
      <c r="D21" s="890"/>
      <c r="E21" s="890"/>
      <c r="F21" s="890"/>
      <c r="G21" s="890"/>
      <c r="H21" s="890"/>
      <c r="I21" s="890"/>
      <c r="J21" s="890"/>
      <c r="K21" s="916" t="s">
        <v>40</v>
      </c>
      <c r="L21" s="890"/>
      <c r="M21" s="898"/>
    </row>
    <row r="22" spans="1:16" x14ac:dyDescent="0.25">
      <c r="A22" s="890"/>
      <c r="B22" s="890"/>
      <c r="C22" s="902"/>
      <c r="D22" s="1353" t="s">
        <v>25</v>
      </c>
      <c r="E22" s="1353"/>
      <c r="F22" s="1353"/>
      <c r="G22" s="1353"/>
      <c r="H22" s="1353"/>
      <c r="I22" s="2361"/>
      <c r="J22" s="2361"/>
      <c r="K22" s="67">
        <v>3984911.24</v>
      </c>
      <c r="L22" s="1340"/>
      <c r="M22" s="898"/>
    </row>
    <row r="23" spans="1:16" ht="12.75" customHeight="1" x14ac:dyDescent="0.25">
      <c r="A23" s="890"/>
      <c r="B23" s="890"/>
      <c r="C23" s="902"/>
      <c r="D23" s="1340"/>
      <c r="E23" s="1340"/>
      <c r="F23" s="1340"/>
      <c r="G23" s="1340"/>
      <c r="H23" s="1340"/>
      <c r="I23" s="1340"/>
      <c r="J23" s="1340"/>
      <c r="K23" s="67"/>
      <c r="L23" s="1340"/>
      <c r="M23" s="898"/>
    </row>
    <row r="24" spans="1:16" ht="12.95" customHeight="1" x14ac:dyDescent="0.25">
      <c r="A24" s="890"/>
      <c r="B24" s="890"/>
      <c r="C24" s="902"/>
      <c r="D24" s="1354" t="s">
        <v>41</v>
      </c>
      <c r="E24" s="1354"/>
      <c r="F24" s="1354"/>
      <c r="G24" s="1354"/>
      <c r="H24" s="1354"/>
      <c r="I24" s="1340"/>
      <c r="J24" s="1340"/>
      <c r="K24" s="67"/>
      <c r="L24" s="1340"/>
      <c r="M24" s="898"/>
    </row>
    <row r="25" spans="1:16" ht="12.95" customHeight="1" x14ac:dyDescent="0.25">
      <c r="A25" s="890"/>
      <c r="B25" s="890"/>
      <c r="C25" s="902"/>
      <c r="D25" s="1340" t="s">
        <v>243</v>
      </c>
      <c r="E25" s="1340"/>
      <c r="F25" s="1340"/>
      <c r="G25" s="1340"/>
      <c r="H25" s="1340"/>
      <c r="I25" s="2362"/>
      <c r="J25" s="2362"/>
      <c r="K25" s="67">
        <v>170000</v>
      </c>
      <c r="L25" s="1340"/>
      <c r="M25" s="898"/>
    </row>
    <row r="26" spans="1:16" ht="12.95" customHeight="1" x14ac:dyDescent="0.25">
      <c r="A26" s="890"/>
      <c r="B26" s="890"/>
      <c r="C26" s="902"/>
      <c r="D26" s="1340" t="s">
        <v>684</v>
      </c>
      <c r="E26" s="1340"/>
      <c r="F26" s="1340"/>
      <c r="G26" s="1340"/>
      <c r="H26" s="1340"/>
      <c r="I26" s="2361"/>
      <c r="J26" s="2361"/>
      <c r="K26" s="67"/>
      <c r="L26" s="1340"/>
      <c r="M26" s="898"/>
    </row>
    <row r="27" spans="1:16" ht="12.95" customHeight="1" x14ac:dyDescent="0.25">
      <c r="A27" s="890"/>
      <c r="B27" s="890"/>
      <c r="C27" s="902"/>
      <c r="D27" s="1340"/>
      <c r="E27" s="1340"/>
      <c r="F27" s="1340"/>
      <c r="G27" s="1340"/>
      <c r="H27" s="1340"/>
      <c r="I27" s="1320"/>
      <c r="J27" s="1320"/>
      <c r="K27" s="67"/>
      <c r="L27" s="1340"/>
      <c r="M27" s="898"/>
    </row>
    <row r="28" spans="1:16" ht="12.95" customHeight="1" x14ac:dyDescent="0.25">
      <c r="A28" s="890"/>
      <c r="B28" s="890"/>
      <c r="C28" s="902"/>
      <c r="D28" s="1353" t="s">
        <v>42</v>
      </c>
      <c r="E28" s="1353"/>
      <c r="F28" s="1353"/>
      <c r="G28" s="1353"/>
      <c r="H28" s="1353"/>
      <c r="I28" s="1340"/>
      <c r="J28" s="1340"/>
      <c r="K28" s="885">
        <f>SUM(K22:K26)</f>
        <v>4154911.24</v>
      </c>
      <c r="L28" s="1340"/>
      <c r="M28" s="898"/>
    </row>
    <row r="29" spans="1:16" ht="12.95" customHeight="1" x14ac:dyDescent="0.25">
      <c r="A29" s="890"/>
      <c r="B29" s="890"/>
      <c r="C29" s="902"/>
      <c r="D29" s="1340"/>
      <c r="E29" s="1340"/>
      <c r="F29" s="1340"/>
      <c r="G29" s="1340"/>
      <c r="H29" s="1340"/>
      <c r="I29" s="1340"/>
      <c r="J29" s="1340"/>
      <c r="K29" s="67"/>
      <c r="L29" s="1340"/>
      <c r="M29" s="898"/>
    </row>
    <row r="30" spans="1:16" ht="12.95" customHeight="1" x14ac:dyDescent="0.25">
      <c r="A30" s="890"/>
      <c r="B30" s="890"/>
      <c r="C30" s="902"/>
      <c r="D30" s="1354" t="s">
        <v>43</v>
      </c>
      <c r="E30" s="1354"/>
      <c r="F30" s="1354"/>
      <c r="G30" s="1354"/>
      <c r="H30" s="1354"/>
      <c r="I30" s="1340"/>
      <c r="J30" s="1340"/>
      <c r="K30" s="67"/>
      <c r="L30" s="1340"/>
      <c r="M30" s="898"/>
    </row>
    <row r="31" spans="1:16" ht="12.95" customHeight="1" x14ac:dyDescent="0.25">
      <c r="A31" s="890"/>
      <c r="B31" s="890"/>
      <c r="C31" s="902"/>
      <c r="D31" s="1340" t="s">
        <v>44</v>
      </c>
      <c r="E31" s="1340"/>
      <c r="F31" s="1340"/>
      <c r="G31" s="1340"/>
      <c r="H31" s="1340"/>
      <c r="I31" s="2361"/>
      <c r="J31" s="2361"/>
      <c r="K31" s="67">
        <v>342636.62</v>
      </c>
      <c r="L31" s="1340"/>
      <c r="M31" s="898"/>
    </row>
    <row r="32" spans="1:16" ht="12.95" customHeight="1" x14ac:dyDescent="0.25">
      <c r="A32" s="890"/>
      <c r="B32" s="890"/>
      <c r="C32" s="902"/>
      <c r="D32" s="1340" t="s">
        <v>45</v>
      </c>
      <c r="E32" s="1340"/>
      <c r="F32" s="1340"/>
      <c r="G32" s="1340"/>
      <c r="H32" s="1340"/>
      <c r="I32" s="2361"/>
      <c r="J32" s="2361"/>
      <c r="K32" s="67">
        <v>373.95</v>
      </c>
      <c r="L32" s="1340"/>
      <c r="M32" s="898"/>
    </row>
    <row r="33" spans="1:17" ht="12.95" customHeight="1" x14ac:dyDescent="0.25">
      <c r="A33" s="890"/>
      <c r="B33" s="890"/>
      <c r="C33" s="902"/>
      <c r="D33" s="1340" t="s">
        <v>46</v>
      </c>
      <c r="E33" s="1340"/>
      <c r="F33" s="1340"/>
      <c r="G33" s="1340"/>
      <c r="H33" s="1340"/>
      <c r="I33" s="1320"/>
      <c r="J33" s="1320"/>
      <c r="K33" s="67"/>
      <c r="L33" s="1340"/>
      <c r="M33" s="898"/>
    </row>
    <row r="34" spans="1:17" ht="14.25" customHeight="1" x14ac:dyDescent="0.25">
      <c r="A34" s="890"/>
      <c r="B34" s="890"/>
      <c r="C34" s="902"/>
      <c r="D34" s="1340"/>
      <c r="E34" s="1340"/>
      <c r="F34" s="1340"/>
      <c r="G34" s="1340"/>
      <c r="H34" s="1340"/>
      <c r="I34" s="1320"/>
      <c r="J34" s="1320"/>
      <c r="K34" s="67"/>
      <c r="L34" s="1340"/>
      <c r="M34" s="898"/>
    </row>
    <row r="35" spans="1:17" ht="16.5" thickBot="1" x14ac:dyDescent="0.3">
      <c r="A35" s="890"/>
      <c r="B35" s="890"/>
      <c r="C35" s="902"/>
      <c r="D35" s="1353" t="s">
        <v>47</v>
      </c>
      <c r="E35" s="1353"/>
      <c r="F35" s="1353"/>
      <c r="G35" s="1353"/>
      <c r="H35" s="1353"/>
      <c r="I35" s="2361"/>
      <c r="J35" s="2361"/>
      <c r="K35" s="886">
        <f>SUM(K28-K31-K32-K33)</f>
        <v>3811900.67</v>
      </c>
      <c r="L35" s="1340"/>
      <c r="M35" s="898"/>
    </row>
    <row r="36" spans="1:17" ht="18" customHeight="1" thickTop="1" x14ac:dyDescent="0.25">
      <c r="A36" s="890"/>
      <c r="B36" s="890"/>
      <c r="C36" s="902"/>
      <c r="D36" s="1319"/>
      <c r="E36" s="1319"/>
      <c r="F36" s="1319"/>
      <c r="G36" s="1319"/>
      <c r="H36" s="1319"/>
      <c r="I36" s="1319"/>
      <c r="J36" s="1319"/>
      <c r="K36" s="1355"/>
      <c r="L36" s="1356"/>
      <c r="M36" s="898"/>
    </row>
    <row r="37" spans="1:17" ht="14.25" customHeight="1" x14ac:dyDescent="0.25">
      <c r="A37" s="890"/>
      <c r="B37" s="890"/>
      <c r="C37" s="902"/>
      <c r="D37" s="1340"/>
      <c r="E37" s="1340"/>
      <c r="F37" s="1340"/>
      <c r="G37" s="1340"/>
      <c r="H37" s="1340"/>
      <c r="I37" s="1340"/>
      <c r="J37" s="1340"/>
      <c r="K37" s="67"/>
      <c r="L37" s="1340"/>
      <c r="M37" s="898"/>
      <c r="N37" s="1493"/>
    </row>
    <row r="38" spans="1:17" ht="15" customHeight="1" x14ac:dyDescent="0.25">
      <c r="A38" s="890"/>
      <c r="B38" s="890"/>
      <c r="C38" s="902"/>
      <c r="D38" s="1340"/>
      <c r="E38" s="1340"/>
      <c r="F38" s="1340"/>
      <c r="G38" s="1340"/>
      <c r="H38" s="1340"/>
      <c r="I38" s="1340"/>
      <c r="J38" s="1340"/>
      <c r="K38" s="1357" t="s">
        <v>48</v>
      </c>
      <c r="L38" s="1340"/>
      <c r="M38" s="898"/>
    </row>
    <row r="39" spans="1:17" ht="15" customHeight="1" x14ac:dyDescent="0.25">
      <c r="A39" s="890"/>
      <c r="B39" s="890"/>
      <c r="C39" s="902"/>
      <c r="D39" s="1353" t="s">
        <v>49</v>
      </c>
      <c r="E39" s="1353"/>
      <c r="F39" s="1353"/>
      <c r="G39" s="1353"/>
      <c r="H39" s="1353"/>
      <c r="I39" s="2361"/>
      <c r="J39" s="2361"/>
      <c r="K39" s="67">
        <v>4021900.68</v>
      </c>
      <c r="L39" s="1340"/>
      <c r="M39" s="898"/>
    </row>
    <row r="40" spans="1:17" ht="12.95" customHeight="1" x14ac:dyDescent="0.25">
      <c r="A40" s="890"/>
      <c r="B40" s="890"/>
      <c r="C40" s="902"/>
      <c r="D40" s="1353"/>
      <c r="E40" s="1353"/>
      <c r="F40" s="1353"/>
      <c r="G40" s="1353"/>
      <c r="H40" s="1353"/>
      <c r="I40" s="1320"/>
      <c r="J40" s="1320"/>
      <c r="K40" s="67"/>
      <c r="L40" s="1340"/>
      <c r="M40" s="898"/>
    </row>
    <row r="41" spans="1:17" ht="12.95" customHeight="1" x14ac:dyDescent="0.25">
      <c r="A41" s="890"/>
      <c r="B41" s="890"/>
      <c r="C41" s="902"/>
      <c r="D41" s="1354" t="s">
        <v>41</v>
      </c>
      <c r="E41" s="1354"/>
      <c r="F41" s="1354"/>
      <c r="G41" s="1354"/>
      <c r="H41" s="1354"/>
      <c r="I41" s="1340"/>
      <c r="J41" s="1340"/>
      <c r="K41" s="68"/>
      <c r="L41" s="1340"/>
      <c r="M41" s="898"/>
    </row>
    <row r="42" spans="1:17" ht="12.95" customHeight="1" x14ac:dyDescent="0.25">
      <c r="A42" s="890"/>
      <c r="B42" s="890"/>
      <c r="C42" s="902"/>
      <c r="D42" s="1340" t="s">
        <v>50</v>
      </c>
      <c r="E42" s="1340"/>
      <c r="F42" s="1340"/>
      <c r="G42" s="1340"/>
      <c r="H42" s="1340"/>
      <c r="I42" s="2361"/>
      <c r="J42" s="2361"/>
      <c r="K42" s="67"/>
      <c r="L42" s="1340"/>
      <c r="M42" s="898"/>
    </row>
    <row r="43" spans="1:17" ht="12.95" customHeight="1" x14ac:dyDescent="0.25">
      <c r="A43" s="890"/>
      <c r="B43" s="890"/>
      <c r="C43" s="902"/>
      <c r="D43" s="1340"/>
      <c r="E43" s="1340"/>
      <c r="F43" s="1340"/>
      <c r="G43" s="1340"/>
      <c r="H43" s="1340"/>
      <c r="I43" s="1320"/>
      <c r="J43" s="1320"/>
      <c r="K43" s="67"/>
      <c r="L43" s="1340"/>
      <c r="M43" s="898"/>
    </row>
    <row r="44" spans="1:17" ht="12.95" customHeight="1" x14ac:dyDescent="0.25">
      <c r="A44" s="890"/>
      <c r="B44" s="890"/>
      <c r="C44" s="902"/>
      <c r="D44" s="1353" t="s">
        <v>42</v>
      </c>
      <c r="E44" s="1353"/>
      <c r="F44" s="1353"/>
      <c r="G44" s="1353"/>
      <c r="H44" s="1353"/>
      <c r="I44" s="2375"/>
      <c r="J44" s="2375"/>
      <c r="K44" s="885">
        <f>SUM(K39:K43)</f>
        <v>4021900.68</v>
      </c>
      <c r="L44" s="1340"/>
      <c r="M44" s="898"/>
      <c r="Q44" s="1493"/>
    </row>
    <row r="45" spans="1:17" ht="12.95" customHeight="1" x14ac:dyDescent="0.25">
      <c r="A45" s="890"/>
      <c r="B45" s="890"/>
      <c r="C45" s="902"/>
      <c r="D45" s="1340"/>
      <c r="E45" s="1340"/>
      <c r="F45" s="1340"/>
      <c r="G45" s="1340"/>
      <c r="H45" s="1340"/>
      <c r="I45" s="1340"/>
      <c r="J45" s="1340"/>
      <c r="K45" s="68"/>
      <c r="L45" s="1340"/>
      <c r="M45" s="898"/>
    </row>
    <row r="46" spans="1:17" ht="12.95" customHeight="1" x14ac:dyDescent="0.25">
      <c r="A46" s="890"/>
      <c r="B46" s="890"/>
      <c r="C46" s="902"/>
      <c r="D46" s="1354" t="s">
        <v>43</v>
      </c>
      <c r="E46" s="1354"/>
      <c r="F46" s="1354"/>
      <c r="G46" s="1354"/>
      <c r="H46" s="1354"/>
      <c r="I46" s="1340"/>
      <c r="J46" s="1340"/>
      <c r="K46" s="67"/>
      <c r="L46" s="1340"/>
      <c r="M46" s="898"/>
    </row>
    <row r="47" spans="1:17" ht="12.95" customHeight="1" x14ac:dyDescent="0.25">
      <c r="A47" s="890"/>
      <c r="B47" s="890"/>
      <c r="C47" s="902"/>
      <c r="D47" s="1340" t="s">
        <v>51</v>
      </c>
      <c r="E47" s="1340"/>
      <c r="F47" s="1340"/>
      <c r="G47" s="1340"/>
      <c r="H47" s="1340"/>
      <c r="I47" s="2375"/>
      <c r="J47" s="2375"/>
      <c r="K47" s="67">
        <v>210000.01</v>
      </c>
      <c r="L47" s="1340"/>
      <c r="M47" s="898"/>
    </row>
    <row r="48" spans="1:17" ht="14.25" customHeight="1" x14ac:dyDescent="0.25">
      <c r="A48" s="890"/>
      <c r="B48" s="890"/>
      <c r="C48" s="902"/>
      <c r="D48" s="1340"/>
      <c r="E48" s="1340"/>
      <c r="F48" s="1340"/>
      <c r="G48" s="1340"/>
      <c r="H48" s="1340"/>
      <c r="I48" s="1358"/>
      <c r="J48" s="1358"/>
      <c r="K48" s="67"/>
      <c r="L48" s="1340"/>
      <c r="M48" s="898"/>
    </row>
    <row r="49" spans="1:14" ht="14.1" customHeight="1" thickBot="1" x14ac:dyDescent="0.3">
      <c r="A49" s="890"/>
      <c r="B49" s="890"/>
      <c r="C49" s="902"/>
      <c r="D49" s="1353" t="s">
        <v>47</v>
      </c>
      <c r="E49" s="1353"/>
      <c r="F49" s="1353"/>
      <c r="G49" s="1353"/>
      <c r="H49" s="1353"/>
      <c r="I49" s="1340"/>
      <c r="J49" s="1340"/>
      <c r="K49" s="886">
        <f>SUM(K44-K47)</f>
        <v>3811900.67</v>
      </c>
      <c r="L49" s="1340"/>
      <c r="M49" s="898"/>
    </row>
    <row r="50" spans="1:14" ht="9.75" customHeight="1" thickTop="1" x14ac:dyDescent="0.25">
      <c r="A50" s="890"/>
      <c r="B50" s="890"/>
      <c r="C50" s="902"/>
      <c r="D50" s="1359"/>
      <c r="E50" s="1359"/>
      <c r="F50" s="1359"/>
      <c r="G50" s="1359"/>
      <c r="H50" s="1359"/>
      <c r="I50" s="1356"/>
      <c r="J50" s="1356"/>
      <c r="K50" s="1360"/>
      <c r="L50" s="1356"/>
      <c r="M50" s="898"/>
    </row>
    <row r="51" spans="1:14" ht="11.25" customHeight="1" x14ac:dyDescent="0.25">
      <c r="A51" s="890"/>
      <c r="B51" s="890"/>
      <c r="C51" s="902"/>
      <c r="D51" s="917"/>
      <c r="E51" s="917"/>
      <c r="F51" s="917"/>
      <c r="G51" s="917"/>
      <c r="H51" s="917"/>
      <c r="I51" s="890"/>
      <c r="J51" s="890"/>
      <c r="K51" s="919"/>
      <c r="L51" s="920" t="s">
        <v>12</v>
      </c>
      <c r="M51" s="898"/>
    </row>
    <row r="52" spans="1:14" s="922" customFormat="1" ht="6.75" customHeight="1" x14ac:dyDescent="0.25">
      <c r="A52" s="919"/>
      <c r="B52" s="919"/>
      <c r="C52" s="902"/>
      <c r="D52" s="917"/>
      <c r="E52" s="917"/>
      <c r="F52" s="917"/>
      <c r="G52" s="917"/>
      <c r="H52" s="917"/>
      <c r="I52" s="890"/>
      <c r="J52" s="890"/>
      <c r="K52" s="919"/>
      <c r="L52" s="920"/>
      <c r="M52" s="921"/>
    </row>
    <row r="53" spans="1:14" s="922" customFormat="1" ht="15" x14ac:dyDescent="0.25">
      <c r="A53" s="919"/>
      <c r="B53" s="919"/>
      <c r="C53" s="923"/>
      <c r="D53" s="2372" t="s">
        <v>694</v>
      </c>
      <c r="E53" s="2372"/>
      <c r="F53" s="1487"/>
      <c r="G53" s="2372" t="s">
        <v>538</v>
      </c>
      <c r="H53" s="2372"/>
      <c r="I53" s="1487"/>
      <c r="J53" s="2372" t="s">
        <v>695</v>
      </c>
      <c r="K53" s="2372"/>
      <c r="L53" s="919"/>
      <c r="M53" s="921"/>
    </row>
    <row r="54" spans="1:14" s="925" customFormat="1" ht="15" x14ac:dyDescent="0.25">
      <c r="A54" s="903"/>
      <c r="B54" s="903"/>
      <c r="C54" s="926"/>
      <c r="D54" s="2371" t="str">
        <f>'Datos Generales'!C16</f>
        <v>Preparado por</v>
      </c>
      <c r="E54" s="2371"/>
      <c r="F54" s="887"/>
      <c r="G54" s="2371" t="str">
        <f>'Datos Generales'!D16</f>
        <v>Revisado por</v>
      </c>
      <c r="H54" s="2371"/>
      <c r="I54" s="887"/>
      <c r="J54" s="2371" t="str">
        <f>'Datos Generales'!E16</f>
        <v>Autorizado por</v>
      </c>
      <c r="K54" s="2371"/>
      <c r="L54" s="928"/>
      <c r="M54" s="924"/>
    </row>
    <row r="55" spans="1:14" s="925" customFormat="1" ht="8.25" customHeight="1" x14ac:dyDescent="0.25">
      <c r="A55" s="903"/>
      <c r="B55" s="903"/>
      <c r="C55" s="926"/>
      <c r="D55" s="871"/>
      <c r="E55" s="871"/>
      <c r="F55" s="927"/>
      <c r="G55" s="871"/>
      <c r="H55" s="871"/>
      <c r="I55" s="927"/>
      <c r="J55" s="871"/>
      <c r="K55" s="871"/>
      <c r="L55" s="928"/>
      <c r="M55" s="924"/>
    </row>
    <row r="56" spans="1:14" s="925" customFormat="1" ht="12" customHeight="1" x14ac:dyDescent="0.25">
      <c r="A56" s="903"/>
      <c r="B56" s="903"/>
      <c r="C56" s="926"/>
      <c r="D56" s="2373" t="s">
        <v>484</v>
      </c>
      <c r="E56" s="2373"/>
      <c r="F56" s="929"/>
      <c r="G56" s="2372" t="s">
        <v>485</v>
      </c>
      <c r="H56" s="2372"/>
      <c r="I56" s="940"/>
      <c r="J56" s="2372" t="s">
        <v>486</v>
      </c>
      <c r="K56" s="2372"/>
      <c r="L56" s="903"/>
      <c r="M56" s="924"/>
    </row>
    <row r="57" spans="1:14" s="925" customFormat="1" ht="15" x14ac:dyDescent="0.25">
      <c r="A57" s="903"/>
      <c r="B57" s="903"/>
      <c r="C57" s="926"/>
      <c r="D57" s="2371" t="str">
        <f>'Datos Generales'!C17</f>
        <v>Puesto que ocupa</v>
      </c>
      <c r="E57" s="2371"/>
      <c r="F57" s="888"/>
      <c r="G57" s="2371" t="str">
        <f>'Datos Generales'!D17</f>
        <v>Puesto que ocupa</v>
      </c>
      <c r="H57" s="2371"/>
      <c r="I57" s="884"/>
      <c r="J57" s="2371" t="str">
        <f>'Datos Generales'!E17</f>
        <v>Puesto que ocupa</v>
      </c>
      <c r="K57" s="2371"/>
      <c r="L57" s="903"/>
      <c r="M57" s="924"/>
    </row>
    <row r="58" spans="1:14" ht="6.75" customHeight="1" x14ac:dyDescent="0.25">
      <c r="A58" s="890"/>
      <c r="B58" s="890"/>
      <c r="C58" s="902"/>
      <c r="D58" s="874"/>
      <c r="E58" s="874"/>
      <c r="F58" s="930"/>
      <c r="G58" s="931"/>
      <c r="H58" s="931"/>
      <c r="I58" s="890"/>
      <c r="J58" s="931"/>
      <c r="K58" s="931"/>
      <c r="L58" s="890"/>
      <c r="M58" s="898"/>
    </row>
    <row r="59" spans="1:14" ht="12.75" customHeight="1" x14ac:dyDescent="0.25">
      <c r="A59" s="890"/>
      <c r="B59" s="890"/>
      <c r="C59" s="902"/>
      <c r="D59" s="2374">
        <v>45112</v>
      </c>
      <c r="E59" s="2374"/>
      <c r="F59" s="929"/>
      <c r="G59" s="2374">
        <v>45112</v>
      </c>
      <c r="H59" s="2374"/>
      <c r="I59" s="903"/>
      <c r="J59" s="2374">
        <v>45114</v>
      </c>
      <c r="K59" s="2374"/>
      <c r="L59" s="890"/>
      <c r="M59" s="898"/>
    </row>
    <row r="60" spans="1:14" ht="13.5" customHeight="1" x14ac:dyDescent="0.25">
      <c r="A60" s="890"/>
      <c r="B60" s="890"/>
      <c r="C60" s="902"/>
      <c r="D60" s="2371" t="s">
        <v>288</v>
      </c>
      <c r="E60" s="2371"/>
      <c r="F60" s="888"/>
      <c r="G60" s="2371" t="s">
        <v>289</v>
      </c>
      <c r="H60" s="2371"/>
      <c r="I60" s="884"/>
      <c r="J60" s="2371" t="s">
        <v>301</v>
      </c>
      <c r="K60" s="2371"/>
      <c r="L60" s="890"/>
      <c r="M60" s="898"/>
    </row>
    <row r="61" spans="1:14" ht="13.5" customHeight="1" x14ac:dyDescent="0.25">
      <c r="A61" s="890"/>
      <c r="B61" s="890"/>
      <c r="C61" s="902"/>
      <c r="D61" s="871"/>
      <c r="E61" s="871"/>
      <c r="F61" s="929"/>
      <c r="G61" s="871"/>
      <c r="H61" s="871"/>
      <c r="I61" s="903"/>
      <c r="J61" s="871"/>
      <c r="K61" s="2370" t="s">
        <v>52</v>
      </c>
      <c r="L61" s="2370"/>
      <c r="M61" s="898"/>
    </row>
    <row r="62" spans="1:14" ht="5.25" customHeight="1" x14ac:dyDescent="0.25">
      <c r="A62" s="890"/>
      <c r="B62" s="890"/>
      <c r="C62" s="902"/>
      <c r="D62" s="871"/>
      <c r="E62" s="871"/>
      <c r="F62" s="929"/>
      <c r="G62" s="871"/>
      <c r="H62" s="871"/>
      <c r="I62" s="903"/>
      <c r="J62" s="871"/>
      <c r="K62" s="871"/>
      <c r="L62" s="890"/>
      <c r="M62" s="898"/>
    </row>
    <row r="63" spans="1:14" hidden="1" x14ac:dyDescent="0.25">
      <c r="A63" s="890"/>
      <c r="B63" s="890"/>
      <c r="C63" s="932"/>
      <c r="D63" s="933"/>
      <c r="E63" s="933"/>
      <c r="F63" s="933"/>
      <c r="G63" s="934"/>
      <c r="H63" s="934"/>
      <c r="I63" s="912"/>
      <c r="J63" s="914"/>
      <c r="M63" s="918"/>
    </row>
    <row r="64" spans="1:14" x14ac:dyDescent="0.25">
      <c r="A64" s="890"/>
      <c r="B64" s="890"/>
      <c r="C64" s="890"/>
      <c r="D64" s="930"/>
      <c r="E64" s="930"/>
      <c r="F64" s="930"/>
      <c r="G64" s="798"/>
      <c r="I64" s="930"/>
      <c r="J64" s="798"/>
      <c r="K64" s="935"/>
      <c r="L64" s="798"/>
      <c r="M64" s="890"/>
      <c r="N64" s="890"/>
    </row>
    <row r="65" spans="1:14" x14ac:dyDescent="0.25">
      <c r="A65" s="890"/>
      <c r="B65" s="890"/>
      <c r="C65" s="890"/>
      <c r="D65" s="917"/>
      <c r="E65" s="917"/>
      <c r="F65" s="917"/>
      <c r="G65" s="917"/>
      <c r="H65" s="917"/>
      <c r="I65" s="908"/>
      <c r="J65" s="908"/>
      <c r="K65" s="908"/>
      <c r="L65" s="936"/>
      <c r="M65" s="936"/>
      <c r="N65" s="936"/>
    </row>
    <row r="66" spans="1:14" x14ac:dyDescent="0.25">
      <c r="A66" s="890"/>
      <c r="B66" s="890"/>
      <c r="C66" s="890"/>
      <c r="D66" s="890"/>
      <c r="E66" s="890"/>
      <c r="F66" s="890"/>
      <c r="G66" s="890"/>
      <c r="H66" s="890"/>
      <c r="I66" s="908"/>
      <c r="J66" s="908"/>
      <c r="K66" s="908"/>
      <c r="L66" s="936"/>
      <c r="M66" s="908"/>
      <c r="N66" s="908"/>
    </row>
    <row r="67" spans="1:14" x14ac:dyDescent="0.25">
      <c r="A67" s="890"/>
      <c r="B67" s="890"/>
      <c r="I67" s="908"/>
      <c r="J67" s="908"/>
      <c r="K67" s="908"/>
      <c r="L67" s="936"/>
      <c r="M67" s="908"/>
      <c r="N67" s="908"/>
    </row>
    <row r="68" spans="1:14" x14ac:dyDescent="0.25">
      <c r="A68" s="890"/>
      <c r="B68" s="890"/>
      <c r="I68" s="908"/>
      <c r="J68" s="908"/>
      <c r="K68" s="908"/>
      <c r="M68" s="908"/>
      <c r="N68" s="908"/>
    </row>
    <row r="69" spans="1:14" x14ac:dyDescent="0.25">
      <c r="A69" s="890"/>
      <c r="B69" s="890"/>
      <c r="I69" s="908"/>
      <c r="J69" s="908"/>
      <c r="K69" s="908"/>
      <c r="L69" s="936"/>
      <c r="M69" s="908"/>
      <c r="N69" s="908"/>
    </row>
    <row r="70" spans="1:14" x14ac:dyDescent="0.25">
      <c r="A70" s="890"/>
      <c r="B70" s="890"/>
      <c r="I70" s="908"/>
      <c r="J70" s="908"/>
      <c r="K70" s="908"/>
      <c r="L70" s="936"/>
      <c r="M70" s="908"/>
      <c r="N70" s="908"/>
    </row>
    <row r="71" spans="1:14" x14ac:dyDescent="0.25">
      <c r="A71" s="890"/>
      <c r="B71" s="890"/>
      <c r="I71" s="908"/>
      <c r="J71" s="908"/>
      <c r="K71" s="908"/>
      <c r="L71" s="936"/>
      <c r="M71" s="908"/>
      <c r="N71" s="908"/>
    </row>
    <row r="72" spans="1:14" x14ac:dyDescent="0.25">
      <c r="A72" s="890"/>
      <c r="B72" s="890"/>
      <c r="L72" s="890"/>
    </row>
    <row r="73" spans="1:14" x14ac:dyDescent="0.25">
      <c r="A73" s="890"/>
      <c r="B73" s="890"/>
      <c r="L73" s="890"/>
    </row>
    <row r="74" spans="1:14" x14ac:dyDescent="0.25">
      <c r="A74" s="890"/>
      <c r="B74" s="890"/>
      <c r="L74" s="890"/>
    </row>
    <row r="75" spans="1:14" x14ac:dyDescent="0.25">
      <c r="A75" s="890"/>
      <c r="B75" s="890"/>
      <c r="L75" s="890"/>
    </row>
    <row r="76" spans="1:14" x14ac:dyDescent="0.25">
      <c r="A76" s="890"/>
      <c r="B76" s="890"/>
      <c r="L76" s="890"/>
    </row>
    <row r="77" spans="1:14" x14ac:dyDescent="0.25">
      <c r="A77" s="890"/>
      <c r="B77" s="890"/>
      <c r="L77" s="890"/>
    </row>
    <row r="78" spans="1:14" x14ac:dyDescent="0.25">
      <c r="L78" s="890"/>
    </row>
    <row r="79" spans="1:14" x14ac:dyDescent="0.25">
      <c r="L79" s="890"/>
    </row>
    <row r="80" spans="1:14" x14ac:dyDescent="0.25">
      <c r="L80" s="890"/>
    </row>
    <row r="81" spans="12:12" x14ac:dyDescent="0.25">
      <c r="L81" s="890"/>
    </row>
    <row r="82" spans="12:12" x14ac:dyDescent="0.25">
      <c r="L82" s="890"/>
    </row>
    <row r="83" spans="12:12" x14ac:dyDescent="0.25">
      <c r="L83" s="890"/>
    </row>
    <row r="84" spans="12:12" x14ac:dyDescent="0.25">
      <c r="L84" s="890"/>
    </row>
    <row r="85" spans="12:12" x14ac:dyDescent="0.25">
      <c r="L85" s="890"/>
    </row>
    <row r="86" spans="12:12" x14ac:dyDescent="0.25">
      <c r="L86" s="890"/>
    </row>
    <row r="87" spans="12:12" x14ac:dyDescent="0.25">
      <c r="L87" s="890"/>
    </row>
    <row r="88" spans="12:12" x14ac:dyDescent="0.25">
      <c r="L88" s="890"/>
    </row>
    <row r="89" spans="12:12" x14ac:dyDescent="0.25">
      <c r="L89" s="890"/>
    </row>
    <row r="90" spans="12:12" x14ac:dyDescent="0.25">
      <c r="L90" s="890"/>
    </row>
    <row r="91" spans="12:12" x14ac:dyDescent="0.25">
      <c r="L91" s="890"/>
    </row>
    <row r="92" spans="12:12" x14ac:dyDescent="0.25">
      <c r="L92" s="890"/>
    </row>
    <row r="93" spans="12:12" x14ac:dyDescent="0.25">
      <c r="L93" s="890"/>
    </row>
    <row r="94" spans="12:12" x14ac:dyDescent="0.25">
      <c r="L94" s="890"/>
    </row>
    <row r="95" spans="12:12" x14ac:dyDescent="0.25">
      <c r="L95" s="890"/>
    </row>
    <row r="96" spans="12:12" x14ac:dyDescent="0.25">
      <c r="L96" s="890"/>
    </row>
    <row r="97" spans="12:12" x14ac:dyDescent="0.25">
      <c r="L97" s="890"/>
    </row>
    <row r="98" spans="12:12" x14ac:dyDescent="0.25">
      <c r="L98" s="890"/>
    </row>
    <row r="99" spans="12:12" x14ac:dyDescent="0.25">
      <c r="L99" s="890"/>
    </row>
    <row r="100" spans="12:12" x14ac:dyDescent="0.25">
      <c r="L100" s="890"/>
    </row>
    <row r="101" spans="12:12" x14ac:dyDescent="0.25">
      <c r="L101" s="890"/>
    </row>
    <row r="102" spans="12:12" x14ac:dyDescent="0.25">
      <c r="L102" s="890"/>
    </row>
    <row r="103" spans="12:12" x14ac:dyDescent="0.25">
      <c r="L103" s="890"/>
    </row>
    <row r="104" spans="12:12" x14ac:dyDescent="0.25">
      <c r="L104" s="890"/>
    </row>
    <row r="105" spans="12:12" x14ac:dyDescent="0.25">
      <c r="L105" s="890"/>
    </row>
    <row r="106" spans="12:12" x14ac:dyDescent="0.25">
      <c r="L106" s="890"/>
    </row>
    <row r="107" spans="12:12" x14ac:dyDescent="0.25">
      <c r="L107" s="890"/>
    </row>
    <row r="108" spans="12:12" x14ac:dyDescent="0.25">
      <c r="L108" s="890"/>
    </row>
    <row r="109" spans="12:12" x14ac:dyDescent="0.25">
      <c r="L109" s="890"/>
    </row>
    <row r="110" spans="12:12" x14ac:dyDescent="0.25">
      <c r="L110" s="890"/>
    </row>
    <row r="111" spans="12:12" x14ac:dyDescent="0.25">
      <c r="L111" s="890"/>
    </row>
    <row r="112" spans="12:12" x14ac:dyDescent="0.25">
      <c r="L112" s="890"/>
    </row>
    <row r="113" spans="12:12" x14ac:dyDescent="0.25">
      <c r="L113" s="890"/>
    </row>
    <row r="114" spans="12:12" x14ac:dyDescent="0.25">
      <c r="L114" s="890"/>
    </row>
    <row r="115" spans="12:12" x14ac:dyDescent="0.25">
      <c r="L115" s="890"/>
    </row>
    <row r="116" spans="12:12" x14ac:dyDescent="0.25">
      <c r="L116" s="890"/>
    </row>
    <row r="117" spans="12:12" x14ac:dyDescent="0.25">
      <c r="L117" s="890"/>
    </row>
    <row r="118" spans="12:12" x14ac:dyDescent="0.25">
      <c r="L118" s="890"/>
    </row>
    <row r="119" spans="12:12" x14ac:dyDescent="0.25">
      <c r="L119" s="890"/>
    </row>
    <row r="120" spans="12:12" x14ac:dyDescent="0.25">
      <c r="L120" s="890"/>
    </row>
    <row r="121" spans="12:12" x14ac:dyDescent="0.25">
      <c r="L121" s="890"/>
    </row>
  </sheetData>
  <sheetProtection formatColumns="0" formatRows="0" insertColumns="0" insertRows="0"/>
  <protectedRanges>
    <protectedRange sqref="J16:J18" name="Rango1"/>
    <protectedRange sqref="H53 J53 D53" name="Rango1_2_1_1"/>
  </protectedRanges>
  <mergeCells count="38">
    <mergeCell ref="I26:J26"/>
    <mergeCell ref="I31:J31"/>
    <mergeCell ref="I32:J32"/>
    <mergeCell ref="D57:E57"/>
    <mergeCell ref="G56:H56"/>
    <mergeCell ref="J56:K56"/>
    <mergeCell ref="G57:H57"/>
    <mergeCell ref="J57:K57"/>
    <mergeCell ref="I47:J47"/>
    <mergeCell ref="I35:J35"/>
    <mergeCell ref="I39:J39"/>
    <mergeCell ref="I42:J42"/>
    <mergeCell ref="I44:J44"/>
    <mergeCell ref="K61:L61"/>
    <mergeCell ref="D54:E54"/>
    <mergeCell ref="J54:K54"/>
    <mergeCell ref="G54:H54"/>
    <mergeCell ref="G53:H53"/>
    <mergeCell ref="D53:E53"/>
    <mergeCell ref="D56:E56"/>
    <mergeCell ref="D60:E60"/>
    <mergeCell ref="G60:H60"/>
    <mergeCell ref="J60:K60"/>
    <mergeCell ref="J53:K53"/>
    <mergeCell ref="D59:E59"/>
    <mergeCell ref="G59:H59"/>
    <mergeCell ref="J59:K59"/>
    <mergeCell ref="C6:L6"/>
    <mergeCell ref="I14:J14"/>
    <mergeCell ref="C8:L8"/>
    <mergeCell ref="E14:H14"/>
    <mergeCell ref="E10:G10"/>
    <mergeCell ref="J10:L10"/>
    <mergeCell ref="E16:H16"/>
    <mergeCell ref="I16:J16"/>
    <mergeCell ref="C7:L7"/>
    <mergeCell ref="I22:J22"/>
    <mergeCell ref="I25:J25"/>
  </mergeCells>
  <dataValidations count="2">
    <dataValidation type="list" allowBlank="1" showInputMessage="1" showErrorMessage="1" errorTitle="Entrada no válida" promptTitle="Incorporación en el SIGEF" prompt="Indique si la cuenta está incorporada en el SIGEF" sqref="F18">
      <formula1>$O$19:$O$20</formula1>
    </dataValidation>
    <dataValidation type="list" allowBlank="1" showInputMessage="1" showErrorMessage="1" errorTitle="Entrada no valida" error="Indique el tipo de moneda de la cuenta según la lista desplegable" promptTitle="Tipo de Moneda" prompt="Indique el tipo de moneda de la cuenta" sqref="K16:K17">
      <formula1>$P$18:$P$20</formula1>
    </dataValidation>
  </dataValidations>
  <printOptions horizontalCentered="1"/>
  <pageMargins left="0" right="0.24" top="0.22" bottom="0.19685039370078741" header="0.11811023622047245" footer="0.11811023622047245"/>
  <pageSetup scale="95" orientation="portrait" r:id="rId1"/>
  <headerFooter>
    <oddFooter>&amp;R&amp;P/&amp;N  &amp;D  &amp;T</oddFooter>
  </headerFooter>
  <ignoredErrors>
    <ignoredError sqref="E12:H12 D54:K55 I12:J12 K12:L12 D57:K58 D60:K60 K44 K28 K49"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topLeftCell="A7" workbookViewId="0">
      <selection activeCell="L25" sqref="L25"/>
    </sheetView>
  </sheetViews>
  <sheetFormatPr baseColWidth="10" defaultColWidth="17.28515625" defaultRowHeight="15" x14ac:dyDescent="0.25"/>
  <cols>
    <col min="1" max="1" width="6" style="173" customWidth="1"/>
    <col min="2" max="2" width="11.7109375" style="168" customWidth="1"/>
    <col min="3" max="3" width="13.140625" style="168" customWidth="1"/>
    <col min="4" max="4" width="16.28515625" style="168" customWidth="1"/>
    <col min="5" max="5" width="35" style="232" customWidth="1"/>
    <col min="6" max="6" width="16.140625" style="168" customWidth="1"/>
    <col min="7" max="7" width="18.140625" style="168" customWidth="1"/>
    <col min="8" max="8" width="16" style="168" customWidth="1"/>
    <col min="9" max="9" width="17" style="232" customWidth="1"/>
    <col min="10" max="10" width="1" style="168" customWidth="1"/>
    <col min="11" max="16384" width="17.28515625" style="168"/>
  </cols>
  <sheetData>
    <row r="2" spans="1:10" x14ac:dyDescent="0.25">
      <c r="A2" s="811"/>
      <c r="B2" s="344"/>
      <c r="C2" s="344"/>
      <c r="D2" s="344"/>
      <c r="E2" s="369"/>
      <c r="F2" s="344"/>
      <c r="G2" s="344"/>
      <c r="H2" s="344"/>
      <c r="I2" s="369"/>
      <c r="J2" s="370"/>
    </row>
    <row r="3" spans="1:10" s="47" customFormat="1" ht="12.75" x14ac:dyDescent="0.2">
      <c r="A3" s="585"/>
      <c r="B3" s="44"/>
      <c r="C3" s="44"/>
      <c r="D3" s="328"/>
      <c r="E3" s="371"/>
      <c r="F3" s="44"/>
      <c r="G3" s="44"/>
      <c r="H3" s="44"/>
      <c r="I3" s="104"/>
      <c r="J3" s="298"/>
    </row>
    <row r="4" spans="1:10" s="47" customFormat="1" ht="18.75" x14ac:dyDescent="0.3">
      <c r="A4" s="1988"/>
      <c r="B4" s="1988"/>
      <c r="C4" s="1988"/>
      <c r="I4" s="1988"/>
      <c r="J4" s="1989"/>
    </row>
    <row r="5" spans="1:10" s="47" customFormat="1" ht="18.75" x14ac:dyDescent="0.3">
      <c r="E5" s="1990" t="s">
        <v>29</v>
      </c>
      <c r="F5" s="1982"/>
      <c r="G5" s="1982"/>
      <c r="H5" s="1982"/>
      <c r="I5" s="1982"/>
      <c r="J5" s="1991"/>
    </row>
    <row r="6" spans="1:10" s="47" customFormat="1" ht="15.75" x14ac:dyDescent="0.25">
      <c r="E6" s="1992" t="s">
        <v>383</v>
      </c>
      <c r="F6" s="1993"/>
      <c r="G6" s="1993"/>
      <c r="H6" s="1993"/>
      <c r="I6" s="1993"/>
      <c r="J6" s="1994"/>
    </row>
    <row r="7" spans="1:10" s="47" customFormat="1" ht="15.75" x14ac:dyDescent="0.25">
      <c r="D7" s="299"/>
      <c r="E7" s="1996" t="s">
        <v>158</v>
      </c>
      <c r="F7" s="1996"/>
      <c r="G7" s="1996"/>
      <c r="H7" s="1996"/>
      <c r="I7" s="1996"/>
      <c r="J7" s="1997"/>
    </row>
    <row r="8" spans="1:10" s="47" customFormat="1" ht="15.75" x14ac:dyDescent="0.25">
      <c r="A8" s="1999"/>
      <c r="B8" s="1999"/>
      <c r="C8" s="1999"/>
      <c r="D8" s="1999"/>
      <c r="E8" s="1999"/>
      <c r="F8" s="1999"/>
      <c r="G8" s="1999"/>
      <c r="H8" s="1999"/>
      <c r="I8" s="1999"/>
      <c r="J8" s="2000"/>
    </row>
    <row r="9" spans="1:10" s="47" customFormat="1" ht="14.25" customHeight="1" x14ac:dyDescent="0.3">
      <c r="A9" s="1168"/>
      <c r="B9" s="31"/>
      <c r="C9" s="49" t="s">
        <v>34</v>
      </c>
      <c r="D9" s="2003" t="str">
        <f>'Datos Generales'!C7</f>
        <v>DIGESETT</v>
      </c>
      <c r="E9" s="2004"/>
      <c r="F9" s="49" t="s">
        <v>253</v>
      </c>
      <c r="G9" s="775">
        <f>'Datos Generales'!C6</f>
        <v>45107</v>
      </c>
      <c r="H9" s="212"/>
      <c r="I9" s="760"/>
      <c r="J9" s="298"/>
    </row>
    <row r="10" spans="1:10" s="47" customFormat="1" ht="4.5" customHeight="1" x14ac:dyDescent="0.3">
      <c r="A10" s="1168"/>
      <c r="B10" s="31"/>
      <c r="C10" s="49"/>
      <c r="D10" s="765"/>
      <c r="E10" s="765"/>
      <c r="F10" s="49"/>
      <c r="G10" s="766"/>
      <c r="H10" s="212"/>
      <c r="I10" s="760"/>
      <c r="J10" s="298"/>
    </row>
    <row r="11" spans="1:10" s="47" customFormat="1" ht="15" customHeight="1" x14ac:dyDescent="0.3">
      <c r="A11" s="1168"/>
      <c r="B11" s="49" t="s">
        <v>16</v>
      </c>
      <c r="C11" s="1172" t="str">
        <f>'Datos Generales'!C8</f>
        <v>0202</v>
      </c>
      <c r="D11" s="49" t="s">
        <v>30</v>
      </c>
      <c r="E11" s="1172" t="str">
        <f>'Datos Generales'!C9</f>
        <v>02</v>
      </c>
      <c r="F11" s="49" t="s">
        <v>20</v>
      </c>
      <c r="G11" s="1172" t="str">
        <f>'Datos Generales'!C10</f>
        <v>01</v>
      </c>
      <c r="H11" s="49" t="s">
        <v>22</v>
      </c>
      <c r="I11" s="1172" t="str">
        <f>'Datos Generales'!C11</f>
        <v>0005</v>
      </c>
      <c r="J11" s="298"/>
    </row>
    <row r="12" spans="1:10" s="47" customFormat="1" ht="4.5" customHeight="1" x14ac:dyDescent="0.3">
      <c r="A12" s="1168"/>
      <c r="B12" s="31"/>
      <c r="C12" s="31"/>
      <c r="D12" s="31"/>
      <c r="E12" s="146"/>
      <c r="F12" s="31"/>
      <c r="G12" s="31"/>
      <c r="H12" s="14"/>
      <c r="I12" s="761"/>
      <c r="J12" s="298"/>
    </row>
    <row r="13" spans="1:10" s="47" customFormat="1" ht="30" customHeight="1" x14ac:dyDescent="0.3">
      <c r="A13" s="1168"/>
      <c r="B13" s="764" t="s">
        <v>271</v>
      </c>
      <c r="C13" s="2005"/>
      <c r="D13" s="2006"/>
      <c r="E13" s="2001" t="s">
        <v>384</v>
      </c>
      <c r="F13" s="2002"/>
      <c r="G13" s="773" t="s">
        <v>686</v>
      </c>
      <c r="H13" s="14"/>
      <c r="I13" s="761"/>
      <c r="J13" s="298"/>
    </row>
    <row r="14" spans="1:10" s="47" customFormat="1" ht="9.75" customHeight="1" x14ac:dyDescent="0.3">
      <c r="A14" s="1168"/>
      <c r="E14" s="146"/>
      <c r="H14" s="14"/>
      <c r="I14" s="761"/>
      <c r="J14" s="298"/>
    </row>
    <row r="15" spans="1:10" s="47" customFormat="1" ht="9" customHeight="1" x14ac:dyDescent="0.3">
      <c r="A15" s="1168"/>
      <c r="D15" s="14"/>
      <c r="E15" s="762"/>
      <c r="H15" s="763"/>
      <c r="I15" s="105"/>
      <c r="J15" s="298"/>
    </row>
    <row r="16" spans="1:10" s="367" customFormat="1" ht="25.5" x14ac:dyDescent="0.25">
      <c r="A16" s="2102" t="s">
        <v>104</v>
      </c>
      <c r="B16" s="2103" t="s">
        <v>315</v>
      </c>
      <c r="C16" s="2104" t="s">
        <v>272</v>
      </c>
      <c r="D16" s="2103" t="s">
        <v>239</v>
      </c>
      <c r="E16" s="2105" t="s">
        <v>385</v>
      </c>
      <c r="F16" s="2106" t="s">
        <v>152</v>
      </c>
      <c r="G16" s="2106" t="s">
        <v>153</v>
      </c>
      <c r="H16" s="2107" t="s">
        <v>316</v>
      </c>
      <c r="I16" s="2108" t="s">
        <v>87</v>
      </c>
      <c r="J16" s="373"/>
    </row>
    <row r="17" spans="1:12" s="47" customFormat="1" ht="12.75" x14ac:dyDescent="0.2">
      <c r="A17" s="1608">
        <v>1</v>
      </c>
      <c r="B17" s="1609"/>
      <c r="C17" s="1610"/>
      <c r="D17" s="1611" t="s">
        <v>701</v>
      </c>
      <c r="E17" s="1612" t="s">
        <v>587</v>
      </c>
      <c r="F17" s="1613">
        <v>1046873.11</v>
      </c>
      <c r="G17" s="1613"/>
      <c r="H17" s="1616"/>
      <c r="I17" s="1614"/>
      <c r="J17" s="298"/>
    </row>
    <row r="18" spans="1:12" s="47" customFormat="1" ht="12.75" x14ac:dyDescent="0.2">
      <c r="A18" s="1608"/>
      <c r="B18" s="1609" t="s">
        <v>526</v>
      </c>
      <c r="C18" s="1610"/>
      <c r="D18" s="1611" t="s">
        <v>1622</v>
      </c>
      <c r="E18" s="1612" t="s">
        <v>1623</v>
      </c>
      <c r="F18" s="1613"/>
      <c r="G18" s="1613">
        <v>1046873.11</v>
      </c>
      <c r="H18" s="1616" t="s">
        <v>143</v>
      </c>
      <c r="I18" s="1614"/>
      <c r="J18" s="298"/>
      <c r="L18" s="769"/>
    </row>
    <row r="19" spans="1:12" s="47" customFormat="1" ht="75.75" customHeight="1" x14ac:dyDescent="0.25">
      <c r="A19" s="1175"/>
      <c r="B19" s="1182"/>
      <c r="C19" s="1183"/>
      <c r="D19" s="2109" t="s">
        <v>1658</v>
      </c>
      <c r="E19" s="2110" t="s">
        <v>1659</v>
      </c>
      <c r="F19" s="1180"/>
      <c r="G19" s="1180"/>
      <c r="H19" s="1180"/>
      <c r="I19" s="1181"/>
      <c r="J19" s="298"/>
    </row>
    <row r="20" spans="1:12" s="47" customFormat="1" ht="12.75" x14ac:dyDescent="0.2">
      <c r="A20" s="2214"/>
      <c r="B20" s="2215"/>
      <c r="C20" s="2215"/>
      <c r="D20" s="2215"/>
      <c r="E20" s="2216" t="s">
        <v>59</v>
      </c>
      <c r="F20" s="2217">
        <f>SUM(F17:F18)</f>
        <v>1046873.11</v>
      </c>
      <c r="G20" s="2217">
        <f>SUM(G17:G18)</f>
        <v>1046873.11</v>
      </c>
      <c r="H20" s="2211"/>
      <c r="I20" s="2218"/>
      <c r="J20" s="298"/>
    </row>
    <row r="21" spans="1:12" s="47" customFormat="1" x14ac:dyDescent="0.25">
      <c r="A21" s="1170"/>
      <c r="B21" s="49"/>
      <c r="C21" s="49"/>
      <c r="D21" s="49"/>
      <c r="E21" s="146"/>
      <c r="F21" s="119"/>
      <c r="G21" s="119"/>
      <c r="H21" s="119"/>
      <c r="I21" s="376" t="s">
        <v>189</v>
      </c>
      <c r="J21" s="298"/>
    </row>
    <row r="22" spans="1:12" s="47" customFormat="1" x14ac:dyDescent="0.25">
      <c r="A22" s="2123"/>
      <c r="B22" s="1983" t="s">
        <v>590</v>
      </c>
      <c r="C22" s="1983"/>
      <c r="D22" s="299"/>
      <c r="E22" s="2007" t="s">
        <v>589</v>
      </c>
      <c r="F22" s="1459"/>
      <c r="G22" s="588"/>
      <c r="H22" s="1983" t="s">
        <v>1644</v>
      </c>
      <c r="I22" s="1983"/>
      <c r="J22" s="298"/>
    </row>
    <row r="23" spans="1:12" s="47" customFormat="1" ht="15" customHeight="1" x14ac:dyDescent="0.2">
      <c r="A23" s="299"/>
      <c r="B23" s="1984" t="s">
        <v>6</v>
      </c>
      <c r="C23" s="1981"/>
      <c r="D23" s="270"/>
      <c r="E23" s="2124" t="s">
        <v>7</v>
      </c>
      <c r="F23" s="2124"/>
      <c r="G23" s="299"/>
      <c r="H23" s="1985" t="s">
        <v>1654</v>
      </c>
      <c r="I23" s="1985"/>
      <c r="J23" s="298"/>
    </row>
    <row r="24" spans="1:12" s="47" customFormat="1" ht="15" customHeight="1" x14ac:dyDescent="0.25">
      <c r="A24" s="45"/>
      <c r="B24" s="1983" t="s">
        <v>495</v>
      </c>
      <c r="C24" s="797"/>
      <c r="D24" s="2125"/>
      <c r="E24" s="2007" t="s">
        <v>494</v>
      </c>
      <c r="F24" s="1459"/>
      <c r="G24" s="588" t="s">
        <v>14</v>
      </c>
      <c r="H24" s="1983" t="s">
        <v>1646</v>
      </c>
      <c r="I24" s="1983"/>
      <c r="J24" s="298"/>
    </row>
    <row r="25" spans="1:12" s="47" customFormat="1" ht="24" customHeight="1" x14ac:dyDescent="0.2">
      <c r="A25" s="2137" t="s">
        <v>1655</v>
      </c>
      <c r="B25" s="413"/>
      <c r="C25" s="1981"/>
      <c r="D25" s="270"/>
      <c r="E25" s="1984" t="s">
        <v>1656</v>
      </c>
      <c r="F25" s="1984"/>
      <c r="G25" s="299" t="s">
        <v>14</v>
      </c>
      <c r="H25" s="1985" t="s">
        <v>1657</v>
      </c>
      <c r="I25" s="1985"/>
      <c r="J25" s="298"/>
    </row>
    <row r="26" spans="1:12" s="47" customFormat="1" ht="15" customHeight="1" x14ac:dyDescent="0.25">
      <c r="A26" s="45"/>
      <c r="B26" s="1617">
        <v>45107</v>
      </c>
      <c r="C26" s="797"/>
      <c r="D26" s="2127"/>
      <c r="E26" s="1986">
        <v>45107</v>
      </c>
      <c r="F26" s="2128"/>
      <c r="G26" s="413"/>
      <c r="H26" s="2536">
        <v>45117</v>
      </c>
      <c r="I26" s="2536"/>
      <c r="J26" s="298"/>
    </row>
    <row r="27" spans="1:12" s="47" customFormat="1" ht="21" customHeight="1" x14ac:dyDescent="0.2">
      <c r="A27" s="299"/>
      <c r="B27" s="1984" t="s">
        <v>288</v>
      </c>
      <c r="C27" s="1981"/>
      <c r="D27" s="270"/>
      <c r="E27" s="2124" t="s">
        <v>289</v>
      </c>
      <c r="F27" s="2124"/>
      <c r="G27" s="299" t="s">
        <v>14</v>
      </c>
      <c r="H27" s="1985" t="s">
        <v>1648</v>
      </c>
      <c r="I27" s="1985"/>
      <c r="J27" s="298"/>
    </row>
    <row r="28" spans="1:12" s="47" customFormat="1" ht="15" customHeight="1" x14ac:dyDescent="0.2">
      <c r="A28" s="299"/>
      <c r="B28" s="585"/>
      <c r="C28" s="1984"/>
      <c r="D28" s="1984"/>
      <c r="E28" s="2124"/>
      <c r="F28" s="2124"/>
      <c r="G28" s="299"/>
      <c r="H28" s="1984"/>
      <c r="I28" s="1984"/>
      <c r="J28" s="298"/>
    </row>
    <row r="29" spans="1:12" x14ac:dyDescent="0.25">
      <c r="A29" s="629"/>
      <c r="B29" s="377"/>
      <c r="C29" s="41"/>
      <c r="D29" s="377"/>
      <c r="E29" s="378"/>
      <c r="F29" s="377"/>
      <c r="G29" s="377"/>
      <c r="H29" s="377"/>
      <c r="I29" s="378"/>
      <c r="J29" s="181"/>
    </row>
    <row r="30" spans="1:12" x14ac:dyDescent="0.25">
      <c r="A30" s="2"/>
      <c r="B30" s="47"/>
      <c r="C30" s="47"/>
      <c r="D30" s="47"/>
      <c r="E30" s="62"/>
      <c r="F30" s="47"/>
      <c r="G30" s="47"/>
      <c r="H30" s="47"/>
      <c r="I30" s="62"/>
    </row>
    <row r="33" spans="1:4" customFormat="1" x14ac:dyDescent="0.25">
      <c r="A33" s="1731"/>
    </row>
    <row r="34" spans="1:4" customFormat="1" x14ac:dyDescent="0.25">
      <c r="A34" s="1731"/>
    </row>
    <row r="35" spans="1:4" customFormat="1" x14ac:dyDescent="0.25">
      <c r="A35" s="1731"/>
    </row>
    <row r="36" spans="1:4" customFormat="1" x14ac:dyDescent="0.25">
      <c r="A36" s="1731"/>
    </row>
    <row r="37" spans="1:4" customFormat="1" x14ac:dyDescent="0.25">
      <c r="A37" s="1731"/>
    </row>
    <row r="38" spans="1:4" customFormat="1" x14ac:dyDescent="0.25">
      <c r="A38" s="1731"/>
    </row>
    <row r="39" spans="1:4" customFormat="1" x14ac:dyDescent="0.25">
      <c r="A39" s="1731"/>
    </row>
    <row r="40" spans="1:4" customFormat="1" x14ac:dyDescent="0.25">
      <c r="A40" s="1731"/>
    </row>
    <row r="41" spans="1:4" customFormat="1" x14ac:dyDescent="0.25">
      <c r="A41" s="1731"/>
    </row>
    <row r="42" spans="1:4" customFormat="1" x14ac:dyDescent="0.25">
      <c r="A42" s="1731"/>
    </row>
    <row r="43" spans="1:4" customFormat="1" x14ac:dyDescent="0.25">
      <c r="A43" s="1731"/>
    </row>
    <row r="44" spans="1:4" customFormat="1" x14ac:dyDescent="0.25">
      <c r="A44" s="1731"/>
    </row>
    <row r="45" spans="1:4" customFormat="1" x14ac:dyDescent="0.25">
      <c r="A45" s="1731"/>
    </row>
    <row r="46" spans="1:4" customFormat="1" x14ac:dyDescent="0.25">
      <c r="A46" s="1731"/>
    </row>
    <row r="47" spans="1:4" customFormat="1" x14ac:dyDescent="0.25">
      <c r="A47" s="1731"/>
    </row>
    <row r="48" spans="1:4" x14ac:dyDescent="0.25">
      <c r="A48" s="621"/>
      <c r="B48" s="255"/>
      <c r="C48"/>
      <c r="D48"/>
    </row>
    <row r="49" spans="1:4" x14ac:dyDescent="0.25">
      <c r="A49" s="621"/>
      <c r="B49" s="255"/>
      <c r="C49"/>
      <c r="D49"/>
    </row>
    <row r="50" spans="1:4" x14ac:dyDescent="0.25">
      <c r="A50" s="621"/>
      <c r="B50" s="255"/>
      <c r="C50"/>
      <c r="D50"/>
    </row>
    <row r="51" spans="1:4" x14ac:dyDescent="0.25">
      <c r="A51" s="621"/>
      <c r="B51" s="255"/>
      <c r="C51"/>
      <c r="D51"/>
    </row>
    <row r="52" spans="1:4" x14ac:dyDescent="0.25">
      <c r="A52" s="621"/>
      <c r="B52" s="255"/>
      <c r="C52"/>
      <c r="D52"/>
    </row>
    <row r="53" spans="1:4" x14ac:dyDescent="0.25">
      <c r="A53" s="621"/>
      <c r="B53" s="255"/>
      <c r="C53"/>
      <c r="D53"/>
    </row>
  </sheetData>
  <mergeCells count="1">
    <mergeCell ref="H26:I26"/>
  </mergeCells>
  <pageMargins left="0.74" right="0.17" top="0.4" bottom="0.56999999999999995" header="0.3" footer="0.3"/>
  <pageSetup paperSize="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3"/>
  <sheetViews>
    <sheetView workbookViewId="0">
      <selection activeCell="B20" sqref="B20:J20"/>
    </sheetView>
  </sheetViews>
  <sheetFormatPr baseColWidth="10" defaultColWidth="17.28515625" defaultRowHeight="15" x14ac:dyDescent="0.25"/>
  <cols>
    <col min="1" max="1" width="2.42578125" style="168" customWidth="1"/>
    <col min="2" max="2" width="3.28515625" style="173" bestFit="1" customWidth="1"/>
    <col min="3" max="3" width="12.140625" style="168" customWidth="1"/>
    <col min="4" max="4" width="17.28515625" style="168" bestFit="1" customWidth="1"/>
    <col min="5" max="5" width="17.7109375" style="168" customWidth="1"/>
    <col min="6" max="6" width="34.42578125" style="232" customWidth="1"/>
    <col min="7" max="7" width="16.140625" style="168" customWidth="1"/>
    <col min="8" max="8" width="15.5703125" style="168" customWidth="1"/>
    <col min="9" max="9" width="16" style="168" customWidth="1"/>
    <col min="10" max="10" width="18.28515625" style="232" customWidth="1"/>
    <col min="11" max="11" width="2.7109375" style="168" customWidth="1"/>
    <col min="12" max="16384" width="17.28515625" style="168"/>
  </cols>
  <sheetData>
    <row r="2" spans="1:11" x14ac:dyDescent="0.25">
      <c r="A2" s="368"/>
      <c r="B2" s="811"/>
      <c r="C2" s="344"/>
      <c r="D2" s="344"/>
      <c r="E2" s="344"/>
      <c r="F2" s="369"/>
      <c r="G2" s="344"/>
      <c r="H2" s="344"/>
      <c r="I2" s="344"/>
      <c r="J2" s="369"/>
      <c r="K2" s="370"/>
    </row>
    <row r="3" spans="1:11" s="47" customFormat="1" ht="12.75" x14ac:dyDescent="0.2">
      <c r="A3" s="160"/>
      <c r="B3" s="585"/>
      <c r="C3" s="44"/>
      <c r="D3" s="44"/>
      <c r="E3" s="328"/>
      <c r="F3" s="371"/>
      <c r="G3" s="44"/>
      <c r="H3" s="44"/>
      <c r="I3" s="44"/>
      <c r="J3" s="104"/>
      <c r="K3" s="298"/>
    </row>
    <row r="4" spans="1:11" s="47" customFormat="1" ht="18.75" x14ac:dyDescent="0.3">
      <c r="A4" s="1987"/>
      <c r="B4" s="1988"/>
      <c r="C4" s="1988"/>
      <c r="D4" s="1988"/>
      <c r="E4" s="1988"/>
      <c r="F4" s="1988"/>
      <c r="G4" s="1988"/>
      <c r="H4" s="1988"/>
      <c r="I4" s="1988"/>
      <c r="J4" s="1988"/>
      <c r="K4" s="1989"/>
    </row>
    <row r="5" spans="1:11" s="47" customFormat="1" ht="18.75" x14ac:dyDescent="0.3">
      <c r="A5" s="160"/>
      <c r="E5" s="1982"/>
      <c r="F5" s="1990" t="s">
        <v>29</v>
      </c>
      <c r="G5" s="1982"/>
      <c r="H5" s="1982"/>
      <c r="I5" s="1982"/>
      <c r="J5" s="1982"/>
      <c r="K5" s="1991"/>
    </row>
    <row r="6" spans="1:11" s="47" customFormat="1" ht="15.75" x14ac:dyDescent="0.25">
      <c r="A6" s="160"/>
      <c r="E6" s="1993"/>
      <c r="F6" s="1992" t="s">
        <v>383</v>
      </c>
      <c r="G6" s="1993"/>
      <c r="H6" s="1993"/>
      <c r="I6" s="1993"/>
      <c r="J6" s="1993"/>
      <c r="K6" s="1994"/>
    </row>
    <row r="7" spans="1:11" s="47" customFormat="1" ht="15.75" x14ac:dyDescent="0.25">
      <c r="A7" s="160"/>
      <c r="E7" s="1996"/>
      <c r="F7" s="1996" t="s">
        <v>158</v>
      </c>
      <c r="G7" s="1996"/>
      <c r="H7" s="1996"/>
      <c r="I7" s="1996"/>
      <c r="J7" s="1996"/>
      <c r="K7" s="1997"/>
    </row>
    <row r="8" spans="1:11" s="47" customFormat="1" ht="15.75" x14ac:dyDescent="0.25">
      <c r="A8" s="1998"/>
      <c r="B8" s="1999"/>
      <c r="C8" s="1999"/>
      <c r="D8" s="1999"/>
      <c r="E8" s="1999"/>
      <c r="F8" s="1999"/>
      <c r="G8" s="1999"/>
      <c r="H8" s="1999"/>
      <c r="I8" s="1999"/>
      <c r="J8" s="1999"/>
      <c r="K8" s="2000"/>
    </row>
    <row r="9" spans="1:11" s="47" customFormat="1" ht="14.25" customHeight="1" x14ac:dyDescent="0.3">
      <c r="A9" s="160"/>
      <c r="B9" s="1168"/>
      <c r="C9" s="31"/>
      <c r="D9" s="49" t="s">
        <v>34</v>
      </c>
      <c r="E9" s="2003" t="str">
        <f>'Datos Generales'!C7</f>
        <v>DIGESETT</v>
      </c>
      <c r="F9" s="2004"/>
      <c r="G9" s="49" t="s">
        <v>253</v>
      </c>
      <c r="H9" s="775">
        <f>'Datos Generales'!C6</f>
        <v>45107</v>
      </c>
      <c r="I9" s="212"/>
      <c r="J9" s="760"/>
      <c r="K9" s="298"/>
    </row>
    <row r="10" spans="1:11" s="47" customFormat="1" ht="4.5" customHeight="1" x14ac:dyDescent="0.3">
      <c r="A10" s="160"/>
      <c r="B10" s="1168"/>
      <c r="C10" s="31"/>
      <c r="D10" s="49"/>
      <c r="E10" s="765"/>
      <c r="F10" s="765"/>
      <c r="G10" s="49"/>
      <c r="H10" s="766"/>
      <c r="I10" s="212"/>
      <c r="J10" s="760"/>
      <c r="K10" s="298"/>
    </row>
    <row r="11" spans="1:11" s="47" customFormat="1" ht="15" customHeight="1" x14ac:dyDescent="0.3">
      <c r="A11" s="160"/>
      <c r="B11" s="1168"/>
      <c r="C11" s="49" t="s">
        <v>16</v>
      </c>
      <c r="D11" s="1172" t="str">
        <f>'Datos Generales'!C8</f>
        <v>0202</v>
      </c>
      <c r="E11" s="49" t="s">
        <v>30</v>
      </c>
      <c r="F11" s="1172" t="str">
        <f>'Datos Generales'!C9</f>
        <v>02</v>
      </c>
      <c r="G11" s="49" t="s">
        <v>20</v>
      </c>
      <c r="H11" s="1172" t="str">
        <f>'Datos Generales'!C10</f>
        <v>01</v>
      </c>
      <c r="I11" s="49" t="s">
        <v>22</v>
      </c>
      <c r="J11" s="1172" t="str">
        <f>'Datos Generales'!C11</f>
        <v>0005</v>
      </c>
      <c r="K11" s="298"/>
    </row>
    <row r="12" spans="1:11" s="47" customFormat="1" ht="4.5" customHeight="1" x14ac:dyDescent="0.3">
      <c r="A12" s="160"/>
      <c r="B12" s="1168"/>
      <c r="C12" s="31"/>
      <c r="D12" s="31"/>
      <c r="E12" s="31"/>
      <c r="F12" s="146"/>
      <c r="G12" s="31"/>
      <c r="H12" s="31"/>
      <c r="I12" s="14"/>
      <c r="J12" s="761"/>
      <c r="K12" s="298"/>
    </row>
    <row r="13" spans="1:11" s="47" customFormat="1" ht="30" customHeight="1" x14ac:dyDescent="0.3">
      <c r="A13" s="160"/>
      <c r="B13" s="1168"/>
      <c r="C13" s="764" t="s">
        <v>271</v>
      </c>
      <c r="D13" s="2005"/>
      <c r="E13" s="2006"/>
      <c r="F13" s="2001" t="s">
        <v>384</v>
      </c>
      <c r="G13" s="2002"/>
      <c r="H13" s="773" t="s">
        <v>686</v>
      </c>
      <c r="I13" s="14"/>
      <c r="J13" s="761"/>
      <c r="K13" s="298"/>
    </row>
    <row r="14" spans="1:11" s="47" customFormat="1" ht="9.75" customHeight="1" x14ac:dyDescent="0.3">
      <c r="A14" s="160"/>
      <c r="B14" s="1168"/>
      <c r="F14" s="146"/>
      <c r="I14" s="14"/>
      <c r="J14" s="761"/>
      <c r="K14" s="298"/>
    </row>
    <row r="15" spans="1:11" s="47" customFormat="1" ht="9" customHeight="1" x14ac:dyDescent="0.3">
      <c r="A15" s="160"/>
      <c r="B15" s="1168"/>
      <c r="E15" s="14"/>
      <c r="F15" s="762"/>
      <c r="I15" s="763"/>
      <c r="J15" s="105"/>
      <c r="K15" s="298"/>
    </row>
    <row r="16" spans="1:11" s="367" customFormat="1" ht="25.5" x14ac:dyDescent="0.25">
      <c r="A16" s="372"/>
      <c r="B16" s="2102" t="s">
        <v>104</v>
      </c>
      <c r="C16" s="2103" t="s">
        <v>315</v>
      </c>
      <c r="D16" s="2104" t="s">
        <v>272</v>
      </c>
      <c r="E16" s="2103" t="s">
        <v>239</v>
      </c>
      <c r="F16" s="2105" t="s">
        <v>385</v>
      </c>
      <c r="G16" s="2106" t="s">
        <v>152</v>
      </c>
      <c r="H16" s="2106" t="s">
        <v>153</v>
      </c>
      <c r="I16" s="2107" t="s">
        <v>316</v>
      </c>
      <c r="J16" s="2108" t="s">
        <v>87</v>
      </c>
      <c r="K16" s="373"/>
    </row>
    <row r="17" spans="1:13" s="47" customFormat="1" ht="12.75" x14ac:dyDescent="0.2">
      <c r="A17" s="160"/>
      <c r="B17" s="1608">
        <v>1</v>
      </c>
      <c r="C17" s="1609"/>
      <c r="D17" s="1610"/>
      <c r="E17" s="1611" t="s">
        <v>701</v>
      </c>
      <c r="F17" s="1612" t="s">
        <v>587</v>
      </c>
      <c r="G17" s="1613">
        <v>3615899.13</v>
      </c>
      <c r="H17" s="1613"/>
      <c r="I17" s="1616"/>
      <c r="J17" s="1614"/>
      <c r="K17" s="298"/>
    </row>
    <row r="18" spans="1:13" s="47" customFormat="1" ht="12.75" x14ac:dyDescent="0.2">
      <c r="A18" s="160"/>
      <c r="B18" s="1608"/>
      <c r="C18" s="1609" t="s">
        <v>526</v>
      </c>
      <c r="D18" s="1610"/>
      <c r="E18" s="1611" t="s">
        <v>1622</v>
      </c>
      <c r="F18" s="1612" t="s">
        <v>1623</v>
      </c>
      <c r="G18" s="1613"/>
      <c r="H18" s="1613">
        <v>3615899.13</v>
      </c>
      <c r="I18" s="1616" t="s">
        <v>143</v>
      </c>
      <c r="J18" s="1614"/>
      <c r="K18" s="298"/>
      <c r="M18" s="769"/>
    </row>
    <row r="19" spans="1:13" s="47" customFormat="1" ht="75.75" customHeight="1" x14ac:dyDescent="0.25">
      <c r="A19" s="160"/>
      <c r="B19" s="1175"/>
      <c r="C19" s="1182"/>
      <c r="D19" s="1183"/>
      <c r="E19" s="2109" t="s">
        <v>1660</v>
      </c>
      <c r="F19" s="2110" t="s">
        <v>1661</v>
      </c>
      <c r="G19" s="1180"/>
      <c r="H19" s="1180"/>
      <c r="I19" s="1180"/>
      <c r="J19" s="1181"/>
      <c r="K19" s="298"/>
    </row>
    <row r="20" spans="1:13" s="47" customFormat="1" ht="12.75" x14ac:dyDescent="0.2">
      <c r="A20" s="160"/>
      <c r="B20" s="2214"/>
      <c r="C20" s="2215"/>
      <c r="D20" s="2215"/>
      <c r="E20" s="2215"/>
      <c r="F20" s="2216" t="s">
        <v>59</v>
      </c>
      <c r="G20" s="2217">
        <f>SUM(G17:G18)</f>
        <v>3615899.13</v>
      </c>
      <c r="H20" s="2217">
        <f>SUM(H17:H18)</f>
        <v>3615899.13</v>
      </c>
      <c r="I20" s="2211"/>
      <c r="J20" s="2218"/>
      <c r="K20" s="298"/>
    </row>
    <row r="21" spans="1:13" s="47" customFormat="1" x14ac:dyDescent="0.25">
      <c r="A21" s="160"/>
      <c r="B21" s="1170"/>
      <c r="C21" s="49"/>
      <c r="D21" s="49"/>
      <c r="E21" s="49"/>
      <c r="F21" s="146"/>
      <c r="G21" s="119"/>
      <c r="H21" s="119"/>
      <c r="I21" s="119"/>
      <c r="J21" s="376" t="s">
        <v>189</v>
      </c>
      <c r="K21" s="298"/>
    </row>
    <row r="22" spans="1:13" s="47" customFormat="1" ht="12.75" x14ac:dyDescent="0.2">
      <c r="A22" s="160"/>
      <c r="B22" s="585"/>
      <c r="C22" s="44"/>
      <c r="D22" s="44"/>
      <c r="E22" s="44"/>
      <c r="F22" s="104"/>
      <c r="G22" s="44"/>
      <c r="H22" s="44"/>
      <c r="I22" s="44"/>
      <c r="J22" s="104"/>
      <c r="K22" s="298"/>
    </row>
    <row r="23" spans="1:13" s="47" customFormat="1" ht="15" customHeight="1" x14ac:dyDescent="0.25">
      <c r="A23" s="160"/>
      <c r="B23" s="629"/>
      <c r="C23" s="1983" t="s">
        <v>593</v>
      </c>
      <c r="D23" s="1983"/>
      <c r="E23" s="54"/>
      <c r="F23" s="2007" t="s">
        <v>589</v>
      </c>
      <c r="G23" s="1459"/>
      <c r="H23" s="588"/>
      <c r="I23" s="1983" t="s">
        <v>1662</v>
      </c>
      <c r="J23" s="1983"/>
      <c r="K23" s="298"/>
    </row>
    <row r="24" spans="1:13" s="47" customFormat="1" ht="15" customHeight="1" x14ac:dyDescent="0.25">
      <c r="A24" s="160" t="s">
        <v>14</v>
      </c>
      <c r="B24" s="585" t="s">
        <v>1663</v>
      </c>
      <c r="C24" s="1985" t="s">
        <v>1664</v>
      </c>
      <c r="D24" s="1985"/>
      <c r="E24" s="54"/>
      <c r="F24" s="2124" t="s">
        <v>1665</v>
      </c>
      <c r="G24" s="2124"/>
      <c r="H24" s="299"/>
      <c r="I24" s="2138" t="s">
        <v>1654</v>
      </c>
      <c r="J24" s="1985"/>
      <c r="K24" s="298"/>
    </row>
    <row r="25" spans="1:13" s="47" customFormat="1" ht="24" customHeight="1" x14ac:dyDescent="0.25">
      <c r="A25" s="160"/>
      <c r="B25" s="629"/>
      <c r="C25" s="1983" t="s">
        <v>1666</v>
      </c>
      <c r="D25" s="1983"/>
      <c r="E25" s="54"/>
      <c r="F25" s="2007" t="s">
        <v>494</v>
      </c>
      <c r="G25" s="1459"/>
      <c r="H25" s="588"/>
      <c r="I25" s="1983" t="s">
        <v>1667</v>
      </c>
      <c r="J25" s="1983"/>
      <c r="K25" s="298"/>
    </row>
    <row r="26" spans="1:13" s="47" customFormat="1" ht="15" customHeight="1" x14ac:dyDescent="0.25">
      <c r="A26" s="160" t="s">
        <v>836</v>
      </c>
      <c r="B26" s="585"/>
      <c r="C26" s="1985" t="s">
        <v>1668</v>
      </c>
      <c r="D26" s="1985"/>
      <c r="E26" s="54"/>
      <c r="F26" s="2124" t="s">
        <v>1669</v>
      </c>
      <c r="G26" s="2124"/>
      <c r="I26" s="2139" t="s">
        <v>1670</v>
      </c>
      <c r="J26" s="1985"/>
      <c r="K26" s="298"/>
    </row>
    <row r="27" spans="1:13" s="47" customFormat="1" ht="21" customHeight="1" x14ac:dyDescent="0.25">
      <c r="A27" s="160"/>
      <c r="B27" s="629"/>
      <c r="C27" s="1617" t="s">
        <v>1671</v>
      </c>
      <c r="D27" s="1986"/>
      <c r="E27" s="54"/>
      <c r="F27" s="1986">
        <v>45107</v>
      </c>
      <c r="G27" s="2128"/>
      <c r="H27" s="413"/>
      <c r="I27" s="2536">
        <v>45117</v>
      </c>
      <c r="J27" s="2536"/>
      <c r="K27" s="298"/>
    </row>
    <row r="28" spans="1:13" s="47" customFormat="1" ht="15" customHeight="1" x14ac:dyDescent="0.25">
      <c r="A28" s="160" t="s">
        <v>1672</v>
      </c>
      <c r="B28" s="2140"/>
      <c r="C28" s="2141" t="s">
        <v>1673</v>
      </c>
      <c r="D28" s="2141"/>
      <c r="E28" s="54"/>
      <c r="F28" s="2124" t="s">
        <v>1674</v>
      </c>
      <c r="G28" s="2142"/>
      <c r="H28" s="299"/>
      <c r="I28" s="1984" t="s">
        <v>1648</v>
      </c>
      <c r="K28" s="2143"/>
    </row>
    <row r="29" spans="1:13" x14ac:dyDescent="0.25">
      <c r="A29" s="179"/>
      <c r="B29" s="629"/>
      <c r="C29" s="377"/>
      <c r="D29" s="41"/>
      <c r="E29" s="377"/>
      <c r="F29" s="378"/>
      <c r="G29" s="377"/>
      <c r="H29" s="377"/>
      <c r="I29" s="377"/>
      <c r="J29" s="378"/>
      <c r="K29" s="181"/>
    </row>
    <row r="30" spans="1:13" x14ac:dyDescent="0.25">
      <c r="B30" s="2"/>
      <c r="C30" s="47"/>
      <c r="D30" s="47"/>
      <c r="E30" s="47"/>
      <c r="F30" s="62"/>
      <c r="G30" s="47"/>
      <c r="H30" s="47"/>
      <c r="I30" s="47"/>
      <c r="J30" s="62"/>
    </row>
    <row r="33" spans="2:5" customFormat="1" x14ac:dyDescent="0.25">
      <c r="B33" s="1731"/>
    </row>
    <row r="34" spans="2:5" customFormat="1" x14ac:dyDescent="0.25">
      <c r="B34" s="1731"/>
    </row>
    <row r="35" spans="2:5" customFormat="1" x14ac:dyDescent="0.25">
      <c r="B35" s="1731"/>
    </row>
    <row r="36" spans="2:5" customFormat="1" x14ac:dyDescent="0.25">
      <c r="B36" s="1731"/>
    </row>
    <row r="37" spans="2:5" customFormat="1" x14ac:dyDescent="0.25">
      <c r="B37" s="1731"/>
    </row>
    <row r="38" spans="2:5" customFormat="1" x14ac:dyDescent="0.25">
      <c r="B38" s="1731"/>
    </row>
    <row r="39" spans="2:5" customFormat="1" x14ac:dyDescent="0.25">
      <c r="B39" s="1731"/>
    </row>
    <row r="40" spans="2:5" customFormat="1" x14ac:dyDescent="0.25">
      <c r="B40" s="1731"/>
    </row>
    <row r="41" spans="2:5" customFormat="1" x14ac:dyDescent="0.25">
      <c r="B41" s="1731"/>
    </row>
    <row r="42" spans="2:5" customFormat="1" x14ac:dyDescent="0.25">
      <c r="B42" s="1731"/>
    </row>
    <row r="43" spans="2:5" customFormat="1" x14ac:dyDescent="0.25">
      <c r="B43" s="1731"/>
    </row>
    <row r="44" spans="2:5" customFormat="1" x14ac:dyDescent="0.25">
      <c r="B44" s="1731"/>
    </row>
    <row r="45" spans="2:5" customFormat="1" x14ac:dyDescent="0.25">
      <c r="B45" s="1731"/>
    </row>
    <row r="46" spans="2:5" customFormat="1" x14ac:dyDescent="0.25">
      <c r="B46" s="1731"/>
    </row>
    <row r="47" spans="2:5" customFormat="1" x14ac:dyDescent="0.25">
      <c r="B47" s="1731"/>
    </row>
    <row r="48" spans="2:5" x14ac:dyDescent="0.25">
      <c r="B48" s="621"/>
      <c r="C48" s="255"/>
      <c r="D48"/>
      <c r="E48"/>
    </row>
    <row r="49" spans="2:5" x14ac:dyDescent="0.25">
      <c r="B49" s="621"/>
      <c r="C49" s="255"/>
      <c r="D49"/>
      <c r="E49"/>
    </row>
    <row r="50" spans="2:5" x14ac:dyDescent="0.25">
      <c r="B50" s="621"/>
      <c r="C50" s="255"/>
      <c r="D50"/>
      <c r="E50"/>
    </row>
    <row r="51" spans="2:5" x14ac:dyDescent="0.25">
      <c r="B51" s="621"/>
      <c r="C51" s="255"/>
      <c r="D51"/>
      <c r="E51"/>
    </row>
    <row r="52" spans="2:5" x14ac:dyDescent="0.25">
      <c r="B52" s="621"/>
      <c r="C52" s="255"/>
      <c r="D52"/>
      <c r="E52"/>
    </row>
    <row r="53" spans="2:5" x14ac:dyDescent="0.25">
      <c r="B53" s="621"/>
      <c r="C53" s="255"/>
      <c r="D53"/>
      <c r="E53"/>
    </row>
  </sheetData>
  <mergeCells count="1">
    <mergeCell ref="I27:J27"/>
  </mergeCells>
  <pageMargins left="0.73" right="0.18" top="0.35" bottom="0.36" header="0.3" footer="0.3"/>
  <pageSetup paperSize="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3"/>
  <sheetViews>
    <sheetView workbookViewId="0">
      <selection activeCell="C20" sqref="C20:K20"/>
    </sheetView>
  </sheetViews>
  <sheetFormatPr baseColWidth="10" defaultColWidth="17.28515625" defaultRowHeight="15" x14ac:dyDescent="0.25"/>
  <cols>
    <col min="1" max="1" width="3" style="168" customWidth="1"/>
    <col min="2" max="2" width="2.42578125" style="168" customWidth="1"/>
    <col min="3" max="3" width="8.140625" style="173" bestFit="1" customWidth="1"/>
    <col min="4" max="4" width="10.28515625" style="168" customWidth="1"/>
    <col min="5" max="5" width="17.28515625" style="168" bestFit="1" customWidth="1"/>
    <col min="6" max="6" width="17.7109375" style="168" customWidth="1"/>
    <col min="7" max="7" width="34.42578125" style="232" customWidth="1"/>
    <col min="8" max="8" width="16.140625" style="168" customWidth="1"/>
    <col min="9" max="9" width="15.5703125" style="168" customWidth="1"/>
    <col min="10" max="10" width="16" style="168" customWidth="1"/>
    <col min="11" max="11" width="18.28515625"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1987"/>
      <c r="C4" s="1988"/>
      <c r="D4" s="1988"/>
      <c r="E4" s="1988"/>
      <c r="F4" s="1988"/>
      <c r="G4" s="1988"/>
      <c r="H4" s="1988"/>
      <c r="I4" s="1988"/>
      <c r="J4" s="1988"/>
      <c r="K4" s="1988"/>
      <c r="L4" s="1989"/>
    </row>
    <row r="5" spans="2:12" s="47" customFormat="1" ht="18.75" x14ac:dyDescent="0.3">
      <c r="B5" s="160"/>
      <c r="G5" s="1990" t="s">
        <v>29</v>
      </c>
      <c r="H5" s="1982"/>
      <c r="I5" s="1982"/>
      <c r="J5" s="1982"/>
      <c r="K5" s="1982"/>
      <c r="L5" s="1991"/>
    </row>
    <row r="6" spans="2:12" s="47" customFormat="1" ht="15.75" x14ac:dyDescent="0.25">
      <c r="B6" s="160"/>
      <c r="G6" s="1992" t="s">
        <v>383</v>
      </c>
      <c r="H6" s="1993"/>
      <c r="I6" s="1993"/>
      <c r="J6" s="1993"/>
      <c r="K6" s="1993"/>
      <c r="L6" s="1994"/>
    </row>
    <row r="7" spans="2:12" s="47" customFormat="1" ht="15.75" x14ac:dyDescent="0.25">
      <c r="B7" s="160"/>
      <c r="F7" s="299"/>
      <c r="G7" s="1996" t="s">
        <v>158</v>
      </c>
      <c r="H7" s="1996"/>
      <c r="I7" s="1996"/>
      <c r="J7" s="1996"/>
      <c r="K7" s="1996"/>
      <c r="L7" s="1997"/>
    </row>
    <row r="8" spans="2:12" s="47" customFormat="1" ht="15.75" x14ac:dyDescent="0.25">
      <c r="B8" s="1998"/>
      <c r="C8" s="1999"/>
      <c r="D8" s="1999"/>
      <c r="E8" s="1999"/>
      <c r="F8" s="1999"/>
      <c r="G8" s="1999"/>
      <c r="H8" s="1999"/>
      <c r="I8" s="1999"/>
      <c r="J8" s="1999"/>
      <c r="K8" s="1999"/>
      <c r="L8" s="2000"/>
    </row>
    <row r="9" spans="2:12" s="47" customFormat="1" ht="14.25" customHeight="1" x14ac:dyDescent="0.3">
      <c r="B9" s="160"/>
      <c r="C9" s="1168"/>
      <c r="D9" s="31"/>
      <c r="E9" s="49" t="s">
        <v>34</v>
      </c>
      <c r="F9" s="2003" t="str">
        <f>'Datos Generales'!C7</f>
        <v>DIGESETT</v>
      </c>
      <c r="G9" s="2004"/>
      <c r="H9" s="49" t="s">
        <v>253</v>
      </c>
      <c r="I9" s="775">
        <f>'Datos Generales'!C6</f>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'Datos Generales'!C8</f>
        <v>0202</v>
      </c>
      <c r="F11" s="49" t="s">
        <v>30</v>
      </c>
      <c r="G11" s="1172" t="str">
        <f>'Datos Generales'!C9</f>
        <v>02</v>
      </c>
      <c r="H11" s="49" t="s">
        <v>20</v>
      </c>
      <c r="I11" s="1172" t="str">
        <f>'Datos Generales'!C10</f>
        <v>01</v>
      </c>
      <c r="J11" s="49" t="s">
        <v>22</v>
      </c>
      <c r="K11" s="1172" t="str">
        <f>'Datos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customHeight="1" x14ac:dyDescent="0.3">
      <c r="B13" s="160"/>
      <c r="C13" s="1168"/>
      <c r="D13" s="764" t="s">
        <v>271</v>
      </c>
      <c r="E13" s="2005"/>
      <c r="F13" s="2006"/>
      <c r="G13" s="2001" t="s">
        <v>384</v>
      </c>
      <c r="H13" s="2002"/>
      <c r="I13" s="773" t="s">
        <v>686</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24" x14ac:dyDescent="0.25">
      <c r="B16" s="372"/>
      <c r="C16" s="2130" t="s">
        <v>104</v>
      </c>
      <c r="D16" s="2131" t="s">
        <v>315</v>
      </c>
      <c r="E16" s="2132" t="s">
        <v>272</v>
      </c>
      <c r="F16" s="2131" t="s">
        <v>239</v>
      </c>
      <c r="G16" s="2133" t="s">
        <v>385</v>
      </c>
      <c r="H16" s="2134" t="s">
        <v>152</v>
      </c>
      <c r="I16" s="2134" t="s">
        <v>153</v>
      </c>
      <c r="J16" s="2135" t="s">
        <v>316</v>
      </c>
      <c r="K16" s="2136" t="s">
        <v>87</v>
      </c>
      <c r="L16" s="373"/>
    </row>
    <row r="17" spans="2:14" s="47" customFormat="1" ht="12.75" x14ac:dyDescent="0.2">
      <c r="B17" s="160"/>
      <c r="C17" s="1608">
        <v>1</v>
      </c>
      <c r="D17" s="1609"/>
      <c r="E17" s="1610"/>
      <c r="F17" s="1611" t="s">
        <v>701</v>
      </c>
      <c r="G17" s="1612" t="s">
        <v>587</v>
      </c>
      <c r="H17" s="1613">
        <v>1089258.9099999999</v>
      </c>
      <c r="I17" s="1613"/>
      <c r="J17" s="1616"/>
      <c r="K17" s="1614"/>
      <c r="L17" s="298"/>
    </row>
    <row r="18" spans="2:14" s="47" customFormat="1" ht="12.75" x14ac:dyDescent="0.2">
      <c r="B18" s="160"/>
      <c r="C18" s="1608"/>
      <c r="D18" s="1609" t="s">
        <v>526</v>
      </c>
      <c r="E18" s="1610"/>
      <c r="F18" s="1611" t="s">
        <v>1622</v>
      </c>
      <c r="G18" s="1612" t="s">
        <v>1623</v>
      </c>
      <c r="H18" s="1613"/>
      <c r="I18" s="1613">
        <v>1089258.9099999999</v>
      </c>
      <c r="J18" s="1616" t="s">
        <v>143</v>
      </c>
      <c r="K18" s="1614"/>
      <c r="L18" s="298"/>
      <c r="N18" s="769"/>
    </row>
    <row r="19" spans="2:14" s="47" customFormat="1" ht="84" x14ac:dyDescent="0.2">
      <c r="B19" s="160"/>
      <c r="C19" s="1608"/>
      <c r="D19" s="1609"/>
      <c r="E19" s="1610"/>
      <c r="F19" s="2109" t="s">
        <v>1675</v>
      </c>
      <c r="G19" s="2110" t="s">
        <v>1676</v>
      </c>
      <c r="H19" s="1613"/>
      <c r="I19" s="1613"/>
      <c r="J19" s="1613"/>
      <c r="K19" s="1614"/>
      <c r="L19" s="298"/>
    </row>
    <row r="20" spans="2:14" s="47" customFormat="1" ht="12.75" x14ac:dyDescent="0.2">
      <c r="B20" s="160"/>
      <c r="C20" s="2214"/>
      <c r="D20" s="2215"/>
      <c r="E20" s="2215"/>
      <c r="F20" s="2215"/>
      <c r="G20" s="2216" t="s">
        <v>59</v>
      </c>
      <c r="H20" s="2217">
        <f>SUM(H17:H19)</f>
        <v>1089258.9099999999</v>
      </c>
      <c r="I20" s="2217">
        <f>SUM(I17:I19)</f>
        <v>1089258.9099999999</v>
      </c>
      <c r="J20" s="2211"/>
      <c r="K20" s="2218"/>
      <c r="L20" s="298"/>
    </row>
    <row r="21" spans="2:14" s="47" customFormat="1" x14ac:dyDescent="0.25">
      <c r="B21" s="160"/>
      <c r="C21" s="1170"/>
      <c r="D21" s="49"/>
      <c r="E21" s="49"/>
      <c r="F21" s="49"/>
      <c r="G21" s="146"/>
      <c r="H21" s="119"/>
      <c r="I21" s="119"/>
      <c r="J21" s="119"/>
      <c r="K21" s="376" t="s">
        <v>189</v>
      </c>
      <c r="L21" s="298"/>
    </row>
    <row r="22" spans="2:14" s="47" customFormat="1" ht="12.75" x14ac:dyDescent="0.2">
      <c r="B22" s="160"/>
      <c r="C22" s="585"/>
      <c r="D22" s="44"/>
      <c r="E22" s="44"/>
      <c r="F22" s="44"/>
      <c r="G22" s="104"/>
      <c r="H22" s="44"/>
      <c r="I22" s="44"/>
      <c r="J22" s="44"/>
      <c r="K22" s="104"/>
      <c r="L22" s="298"/>
    </row>
    <row r="23" spans="2:14" s="47" customFormat="1" ht="15" customHeight="1" x14ac:dyDescent="0.25">
      <c r="B23" s="160"/>
      <c r="C23" s="629"/>
      <c r="D23" s="1983" t="s">
        <v>593</v>
      </c>
      <c r="E23" s="1983"/>
      <c r="F23" s="54"/>
      <c r="G23" s="2007" t="s">
        <v>589</v>
      </c>
      <c r="H23" s="1459"/>
      <c r="I23" s="588"/>
      <c r="J23" s="1983" t="s">
        <v>1677</v>
      </c>
      <c r="K23" s="1983"/>
      <c r="L23" s="298"/>
    </row>
    <row r="24" spans="2:14" s="47" customFormat="1" ht="15" customHeight="1" x14ac:dyDescent="0.25">
      <c r="B24" s="160"/>
      <c r="C24" s="585"/>
      <c r="D24" s="1985" t="str">
        <f>'Datos Generales'!C16</f>
        <v>Preparado por</v>
      </c>
      <c r="E24" s="1985"/>
      <c r="F24" s="54"/>
      <c r="G24" s="2124" t="str">
        <f>'Datos Generales'!D16</f>
        <v>Revisado por</v>
      </c>
      <c r="H24" s="2124"/>
      <c r="I24" s="299" t="s">
        <v>1678</v>
      </c>
      <c r="J24" s="1985" t="s">
        <v>1651</v>
      </c>
      <c r="K24" s="1985"/>
      <c r="L24" s="298"/>
    </row>
    <row r="25" spans="2:14" s="47" customFormat="1" ht="24" customHeight="1" x14ac:dyDescent="0.25">
      <c r="B25" s="160"/>
      <c r="C25" s="629"/>
      <c r="D25" s="1983" t="s">
        <v>592</v>
      </c>
      <c r="E25" s="1983"/>
      <c r="F25" s="54"/>
      <c r="G25" s="2007" t="s">
        <v>494</v>
      </c>
      <c r="H25" s="1459"/>
      <c r="I25" s="588"/>
      <c r="J25" s="1983" t="s">
        <v>1679</v>
      </c>
      <c r="K25" s="1983"/>
      <c r="L25" s="298"/>
    </row>
    <row r="26" spans="2:14" s="47" customFormat="1" ht="15" customHeight="1" x14ac:dyDescent="0.25">
      <c r="B26" s="160"/>
      <c r="C26" s="585"/>
      <c r="D26" s="1985" t="str">
        <f>'Datos Generales'!C17</f>
        <v>Puesto que ocupa</v>
      </c>
      <c r="E26" s="1985"/>
      <c r="F26" s="54"/>
      <c r="G26" s="2124" t="s">
        <v>286</v>
      </c>
      <c r="H26" s="2124"/>
      <c r="J26" s="1985" t="s">
        <v>1680</v>
      </c>
      <c r="K26" s="1985"/>
      <c r="L26" s="298"/>
    </row>
    <row r="27" spans="2:14" s="47" customFormat="1" ht="21" customHeight="1" x14ac:dyDescent="0.25">
      <c r="B27" s="160"/>
      <c r="C27" s="2144" t="s">
        <v>1640</v>
      </c>
      <c r="D27" s="1617"/>
      <c r="E27" s="1986"/>
      <c r="F27" s="54"/>
      <c r="G27" s="1986">
        <v>45107</v>
      </c>
      <c r="H27" s="2128"/>
      <c r="I27" s="413"/>
      <c r="J27" s="2536">
        <v>45117</v>
      </c>
      <c r="K27" s="2536"/>
      <c r="L27" s="298"/>
    </row>
    <row r="28" spans="2:14" s="47" customFormat="1" ht="15" customHeight="1" x14ac:dyDescent="0.25">
      <c r="B28" s="160"/>
      <c r="C28" s="585"/>
      <c r="D28" s="1985" t="s">
        <v>288</v>
      </c>
      <c r="E28" s="1985"/>
      <c r="F28" s="54"/>
      <c r="G28" s="2124" t="s">
        <v>289</v>
      </c>
      <c r="H28" s="2124"/>
      <c r="J28" s="1985" t="s">
        <v>1681</v>
      </c>
      <c r="K28" s="1985"/>
      <c r="L28" s="298"/>
    </row>
    <row r="29" spans="2:14" x14ac:dyDescent="0.25">
      <c r="B29" s="179"/>
      <c r="C29" s="629"/>
      <c r="D29" s="377"/>
      <c r="E29" s="41"/>
      <c r="F29" s="377"/>
      <c r="G29" s="378"/>
      <c r="H29" s="377"/>
      <c r="I29" s="377"/>
      <c r="J29" s="377"/>
      <c r="K29" s="378"/>
      <c r="L29" s="181"/>
    </row>
    <row r="30" spans="2:14" x14ac:dyDescent="0.25">
      <c r="C30" s="2"/>
      <c r="D30" s="47"/>
      <c r="E30" s="47"/>
      <c r="F30" s="47"/>
      <c r="G30" s="62"/>
      <c r="H30" s="47"/>
      <c r="I30" s="47"/>
      <c r="J30" s="47"/>
      <c r="K30" s="62"/>
    </row>
    <row r="33" spans="3:6" customFormat="1" x14ac:dyDescent="0.25">
      <c r="C33" s="1731"/>
    </row>
    <row r="34" spans="3:6" customFormat="1" x14ac:dyDescent="0.25">
      <c r="C34" s="1731"/>
    </row>
    <row r="35" spans="3:6" customFormat="1" x14ac:dyDescent="0.25">
      <c r="C35" s="1731"/>
    </row>
    <row r="36" spans="3:6" customFormat="1" x14ac:dyDescent="0.25">
      <c r="C36" s="1731"/>
    </row>
    <row r="37" spans="3:6" customFormat="1" x14ac:dyDescent="0.25">
      <c r="C37" s="1731"/>
    </row>
    <row r="38" spans="3:6" customFormat="1" x14ac:dyDescent="0.25">
      <c r="C38" s="1731"/>
    </row>
    <row r="39" spans="3:6" customFormat="1" x14ac:dyDescent="0.25">
      <c r="C39" s="1731"/>
    </row>
    <row r="40" spans="3:6" customFormat="1" x14ac:dyDescent="0.25">
      <c r="C40" s="1731"/>
    </row>
    <row r="41" spans="3:6" customFormat="1" x14ac:dyDescent="0.25">
      <c r="C41" s="1731"/>
    </row>
    <row r="42" spans="3:6" customFormat="1" x14ac:dyDescent="0.25">
      <c r="C42" s="1731"/>
    </row>
    <row r="43" spans="3:6" customFormat="1" x14ac:dyDescent="0.25">
      <c r="C43" s="1731"/>
    </row>
    <row r="44" spans="3:6" customFormat="1" x14ac:dyDescent="0.25">
      <c r="C44" s="1731"/>
    </row>
    <row r="45" spans="3:6" customFormat="1" x14ac:dyDescent="0.25">
      <c r="C45" s="1731"/>
    </row>
    <row r="46" spans="3:6" customFormat="1" x14ac:dyDescent="0.25">
      <c r="C46" s="1731"/>
    </row>
    <row r="47" spans="3:6" customFormat="1" x14ac:dyDescent="0.25">
      <c r="C47" s="1731"/>
    </row>
    <row r="48" spans="3:6" x14ac:dyDescent="0.25">
      <c r="C48" s="621"/>
      <c r="D48" s="255"/>
      <c r="E48"/>
      <c r="F48"/>
    </row>
    <row r="49" spans="3:6" x14ac:dyDescent="0.25">
      <c r="C49" s="621"/>
      <c r="D49" s="255"/>
      <c r="E49"/>
      <c r="F49"/>
    </row>
    <row r="50" spans="3:6" x14ac:dyDescent="0.25">
      <c r="C50" s="621"/>
      <c r="D50" s="255"/>
      <c r="E50"/>
      <c r="F50"/>
    </row>
    <row r="51" spans="3:6" x14ac:dyDescent="0.25">
      <c r="C51" s="621"/>
      <c r="D51" s="255"/>
      <c r="E51"/>
      <c r="F51"/>
    </row>
    <row r="52" spans="3:6" x14ac:dyDescent="0.25">
      <c r="C52" s="621"/>
      <c r="D52" s="255"/>
      <c r="E52"/>
      <c r="F52"/>
    </row>
    <row r="53" spans="3:6" x14ac:dyDescent="0.25">
      <c r="C53" s="621"/>
      <c r="D53" s="255"/>
      <c r="E53"/>
      <c r="F53"/>
    </row>
  </sheetData>
  <mergeCells count="1">
    <mergeCell ref="J27:K27"/>
  </mergeCells>
  <pageMargins left="0.7" right="0.7" top="0.42" bottom="0.34" header="0.3" footer="0.3"/>
  <pageSetup paperSize="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3"/>
  <sheetViews>
    <sheetView topLeftCell="A7" workbookViewId="0">
      <selection activeCell="I18" sqref="I18"/>
    </sheetView>
  </sheetViews>
  <sheetFormatPr baseColWidth="10" defaultColWidth="17.28515625" defaultRowHeight="15" x14ac:dyDescent="0.25"/>
  <cols>
    <col min="1" max="1" width="2.42578125" style="168" customWidth="1"/>
    <col min="2" max="2" width="5.28515625" style="173" customWidth="1"/>
    <col min="3" max="3" width="15.5703125" style="168" customWidth="1"/>
    <col min="4" max="4" width="16.140625" style="168" customWidth="1"/>
    <col min="5" max="5" width="17.5703125" style="168" customWidth="1"/>
    <col min="6" max="6" width="34.42578125" style="232" customWidth="1"/>
    <col min="7" max="7" width="16.140625" style="168" customWidth="1"/>
    <col min="8" max="8" width="14.140625" style="168" customWidth="1"/>
    <col min="9" max="9" width="13.7109375" style="168" customWidth="1"/>
    <col min="10" max="10" width="14.140625" style="232" customWidth="1"/>
    <col min="11" max="11" width="2.7109375" style="168" customWidth="1"/>
    <col min="12" max="16384" width="17.28515625" style="168"/>
  </cols>
  <sheetData>
    <row r="2" spans="1:11" x14ac:dyDescent="0.25">
      <c r="A2" s="368"/>
      <c r="B2" s="811"/>
      <c r="C2" s="344"/>
      <c r="D2" s="344"/>
      <c r="E2" s="344"/>
      <c r="F2" s="369"/>
      <c r="G2" s="344"/>
      <c r="H2" s="344"/>
      <c r="I2" s="344"/>
      <c r="J2" s="369"/>
      <c r="K2" s="370"/>
    </row>
    <row r="3" spans="1:11" s="47" customFormat="1" ht="12.75" x14ac:dyDescent="0.2">
      <c r="A3" s="160"/>
      <c r="B3" s="51"/>
      <c r="C3" s="43"/>
      <c r="D3" s="43"/>
      <c r="E3" s="82"/>
      <c r="F3" s="1707"/>
      <c r="G3" s="43"/>
      <c r="H3" s="43"/>
      <c r="I3" s="43"/>
      <c r="J3" s="75"/>
      <c r="K3" s="298"/>
    </row>
    <row r="4" spans="1:11" s="47" customFormat="1" ht="18.75" x14ac:dyDescent="0.3">
      <c r="A4" s="2539"/>
      <c r="B4" s="2648"/>
      <c r="C4" s="2648"/>
      <c r="D4" s="2648"/>
      <c r="E4" s="2648"/>
      <c r="F4" s="2648"/>
      <c r="G4" s="2648"/>
      <c r="H4" s="2648"/>
      <c r="I4" s="2648"/>
      <c r="J4" s="2648"/>
      <c r="K4" s="2541"/>
    </row>
    <row r="5" spans="1:11" s="47" customFormat="1" ht="18.75" x14ac:dyDescent="0.3">
      <c r="A5" s="2542" t="s">
        <v>29</v>
      </c>
      <c r="B5" s="2649"/>
      <c r="C5" s="2649"/>
      <c r="D5" s="2649"/>
      <c r="E5" s="2649"/>
      <c r="F5" s="2649"/>
      <c r="G5" s="2649"/>
      <c r="H5" s="2649"/>
      <c r="I5" s="2649"/>
      <c r="J5" s="2649"/>
      <c r="K5" s="2543"/>
    </row>
    <row r="6" spans="1:11" s="47" customFormat="1" ht="15.75" x14ac:dyDescent="0.25">
      <c r="A6" s="2544" t="s">
        <v>383</v>
      </c>
      <c r="B6" s="2650"/>
      <c r="C6" s="2650"/>
      <c r="D6" s="2650"/>
      <c r="E6" s="2650"/>
      <c r="F6" s="2650"/>
      <c r="G6" s="2650"/>
      <c r="H6" s="2650"/>
      <c r="I6" s="2650"/>
      <c r="J6" s="2650"/>
      <c r="K6" s="2546"/>
    </row>
    <row r="7" spans="1:11" s="47" customFormat="1" ht="15.75" x14ac:dyDescent="0.25">
      <c r="A7" s="2547" t="s">
        <v>158</v>
      </c>
      <c r="B7" s="2651"/>
      <c r="C7" s="2651"/>
      <c r="D7" s="2651"/>
      <c r="E7" s="2651"/>
      <c r="F7" s="2651"/>
      <c r="G7" s="2651"/>
      <c r="H7" s="2651"/>
      <c r="I7" s="2651"/>
      <c r="J7" s="2651"/>
      <c r="K7" s="2549"/>
    </row>
    <row r="8" spans="1:11" s="47" customFormat="1" ht="15.75" x14ac:dyDescent="0.25">
      <c r="A8" s="2550"/>
      <c r="B8" s="2652"/>
      <c r="C8" s="2652"/>
      <c r="D8" s="2652"/>
      <c r="E8" s="2652"/>
      <c r="F8" s="2652"/>
      <c r="G8" s="2652"/>
      <c r="H8" s="2652"/>
      <c r="I8" s="2652"/>
      <c r="J8" s="2652"/>
      <c r="K8" s="2552"/>
    </row>
    <row r="9" spans="1:11" s="47" customFormat="1" ht="14.25" customHeight="1" x14ac:dyDescent="0.3">
      <c r="A9" s="160"/>
      <c r="B9" s="1708"/>
      <c r="C9" s="31"/>
      <c r="D9" s="1709" t="s">
        <v>34</v>
      </c>
      <c r="E9" s="2553" t="str">
        <f>'[1]Datos Generales'!C7</f>
        <v>DIGESETT</v>
      </c>
      <c r="F9" s="2553"/>
      <c r="G9" s="1709" t="s">
        <v>253</v>
      </c>
      <c r="H9" s="1710">
        <f>'[1]Datos Generales'!C6</f>
        <v>44926</v>
      </c>
      <c r="I9" s="212"/>
      <c r="J9" s="1711"/>
      <c r="K9" s="298"/>
    </row>
    <row r="10" spans="1:11" s="47" customFormat="1" ht="4.5" customHeight="1" x14ac:dyDescent="0.3">
      <c r="A10" s="160"/>
      <c r="B10" s="1708"/>
      <c r="C10" s="31"/>
      <c r="D10" s="1709"/>
      <c r="E10" s="765"/>
      <c r="F10" s="765"/>
      <c r="G10" s="1709"/>
      <c r="H10" s="1712"/>
      <c r="I10" s="212"/>
      <c r="J10" s="1711"/>
      <c r="K10" s="298"/>
    </row>
    <row r="11" spans="1:11" s="47" customFormat="1" ht="15" customHeight="1" x14ac:dyDescent="0.3">
      <c r="A11" s="160"/>
      <c r="B11" s="1708"/>
      <c r="C11" s="1709" t="s">
        <v>16</v>
      </c>
      <c r="D11" s="1172" t="str">
        <f>'[1]Datos Generales'!C8</f>
        <v>0202</v>
      </c>
      <c r="E11" s="1709" t="s">
        <v>30</v>
      </c>
      <c r="F11" s="1172" t="str">
        <f>'[1]Datos Generales'!C9</f>
        <v>02</v>
      </c>
      <c r="G11" s="1709" t="s">
        <v>20</v>
      </c>
      <c r="H11" s="1172" t="str">
        <f>'[1]Datos Generales'!C10</f>
        <v>01</v>
      </c>
      <c r="I11" s="1709" t="s">
        <v>22</v>
      </c>
      <c r="J11" s="1172" t="str">
        <f>'[1]Datos Generales'!C11</f>
        <v>0005</v>
      </c>
      <c r="K11" s="298"/>
    </row>
    <row r="12" spans="1:11" s="47" customFormat="1" ht="4.5" customHeight="1" x14ac:dyDescent="0.3">
      <c r="A12" s="160"/>
      <c r="B12" s="1708"/>
      <c r="C12" s="31"/>
      <c r="D12" s="31"/>
      <c r="E12" s="31"/>
      <c r="F12" s="1714"/>
      <c r="G12" s="31"/>
      <c r="H12" s="31"/>
      <c r="I12" s="16"/>
      <c r="J12" s="1715"/>
      <c r="K12" s="298"/>
    </row>
    <row r="13" spans="1:11" s="47" customFormat="1" ht="30" x14ac:dyDescent="0.3">
      <c r="A13" s="160"/>
      <c r="B13" s="1708"/>
      <c r="C13" s="1716" t="s">
        <v>271</v>
      </c>
      <c r="D13" s="2554"/>
      <c r="E13" s="2554"/>
      <c r="F13" s="2555" t="s">
        <v>384</v>
      </c>
      <c r="G13" s="2556"/>
      <c r="H13" s="1727" t="s">
        <v>686</v>
      </c>
      <c r="I13" s="16"/>
      <c r="J13" s="1715"/>
      <c r="K13" s="298"/>
    </row>
    <row r="14" spans="1:11" s="47" customFormat="1" ht="9.75" customHeight="1" x14ac:dyDescent="0.3">
      <c r="A14" s="160"/>
      <c r="B14" s="1708"/>
      <c r="F14" s="1714"/>
      <c r="I14" s="16"/>
      <c r="J14" s="1715"/>
      <c r="K14" s="298"/>
    </row>
    <row r="15" spans="1:11" s="47" customFormat="1" ht="9" customHeight="1" x14ac:dyDescent="0.3">
      <c r="A15" s="160"/>
      <c r="B15" s="1708"/>
      <c r="E15" s="16"/>
      <c r="F15" s="1717"/>
      <c r="I15" s="1718"/>
      <c r="J15" s="1719"/>
      <c r="K15" s="298"/>
    </row>
    <row r="16" spans="1:11" s="367" customFormat="1" ht="25.5" x14ac:dyDescent="0.25">
      <c r="A16" s="372"/>
      <c r="B16" s="2102" t="s">
        <v>104</v>
      </c>
      <c r="C16" s="2103" t="s">
        <v>315</v>
      </c>
      <c r="D16" s="2104" t="s">
        <v>272</v>
      </c>
      <c r="E16" s="2103" t="s">
        <v>239</v>
      </c>
      <c r="F16" s="2105" t="s">
        <v>385</v>
      </c>
      <c r="G16" s="2106" t="s">
        <v>152</v>
      </c>
      <c r="H16" s="2106" t="s">
        <v>153</v>
      </c>
      <c r="I16" s="2107" t="s">
        <v>316</v>
      </c>
      <c r="J16" s="2108" t="s">
        <v>87</v>
      </c>
      <c r="K16" s="373"/>
    </row>
    <row r="17" spans="1:13" s="47" customFormat="1" x14ac:dyDescent="0.25">
      <c r="A17" s="160"/>
      <c r="B17" s="1720">
        <v>1</v>
      </c>
      <c r="C17" s="1728"/>
      <c r="D17" s="1729"/>
      <c r="E17" s="1611" t="s">
        <v>701</v>
      </c>
      <c r="F17" s="1612" t="s">
        <v>587</v>
      </c>
      <c r="G17" s="1613">
        <v>850280.34</v>
      </c>
      <c r="H17" s="1613"/>
      <c r="I17" s="1721"/>
      <c r="J17" s="1181"/>
      <c r="K17" s="298"/>
    </row>
    <row r="18" spans="1:13" s="47" customFormat="1" x14ac:dyDescent="0.25">
      <c r="A18" s="160"/>
      <c r="B18" s="1720">
        <v>2</v>
      </c>
      <c r="C18" s="1728" t="s">
        <v>526</v>
      </c>
      <c r="D18" s="1729"/>
      <c r="E18" s="1611" t="s">
        <v>1622</v>
      </c>
      <c r="F18" s="1612" t="s">
        <v>1623</v>
      </c>
      <c r="G18" s="1613"/>
      <c r="H18" s="1613">
        <v>850280.34</v>
      </c>
      <c r="I18" s="1616" t="s">
        <v>143</v>
      </c>
      <c r="J18" s="1181"/>
      <c r="K18" s="298"/>
      <c r="M18" s="769"/>
    </row>
    <row r="19" spans="1:13" s="47" customFormat="1" ht="75.75" customHeight="1" x14ac:dyDescent="0.25">
      <c r="A19" s="160"/>
      <c r="B19" s="1720"/>
      <c r="C19" s="1182"/>
      <c r="D19" s="1183"/>
      <c r="E19" s="2109" t="s">
        <v>1682</v>
      </c>
      <c r="F19" s="2110" t="s">
        <v>1683</v>
      </c>
      <c r="G19" s="1180"/>
      <c r="H19" s="1180"/>
      <c r="I19" s="1180"/>
      <c r="J19" s="1181"/>
      <c r="K19" s="298"/>
    </row>
    <row r="20" spans="1:13" s="47" customFormat="1" ht="12.75" x14ac:dyDescent="0.2">
      <c r="A20" s="160"/>
      <c r="B20" s="2208"/>
      <c r="C20" s="2209"/>
      <c r="D20" s="2209"/>
      <c r="E20" s="2209"/>
      <c r="F20" s="2210" t="s">
        <v>59</v>
      </c>
      <c r="G20" s="2211">
        <f>SUM(G17:G18)</f>
        <v>850280.34</v>
      </c>
      <c r="H20" s="2211">
        <f>SUM(H17:H18)</f>
        <v>850280.34</v>
      </c>
      <c r="I20" s="2212"/>
      <c r="J20" s="2213"/>
      <c r="K20" s="298"/>
    </row>
    <row r="21" spans="1:13" s="47" customFormat="1" x14ac:dyDescent="0.25">
      <c r="A21" s="160"/>
      <c r="B21" s="1722"/>
      <c r="C21" s="1709"/>
      <c r="D21" s="1709"/>
      <c r="E21" s="1709"/>
      <c r="F21" s="1714"/>
      <c r="G21" s="1723"/>
      <c r="H21" s="1723"/>
      <c r="I21" s="1723"/>
      <c r="J21" s="2150" t="s">
        <v>189</v>
      </c>
      <c r="K21" s="298"/>
    </row>
    <row r="22" spans="1:13" s="47" customFormat="1" ht="12.75" x14ac:dyDescent="0.2">
      <c r="A22" s="160"/>
      <c r="B22" s="51"/>
      <c r="C22" s="43"/>
      <c r="D22" s="43"/>
      <c r="E22" s="43"/>
      <c r="F22" s="75"/>
      <c r="G22" s="43"/>
      <c r="H22" s="43"/>
      <c r="I22" s="43"/>
      <c r="J22" s="75"/>
      <c r="K22" s="298"/>
    </row>
    <row r="23" spans="1:13" s="47" customFormat="1" ht="15" customHeight="1" x14ac:dyDescent="0.25">
      <c r="A23" s="160"/>
      <c r="B23" s="51"/>
      <c r="C23" s="2461" t="s">
        <v>590</v>
      </c>
      <c r="D23" s="2461"/>
      <c r="E23" s="1725"/>
      <c r="F23" s="2641" t="s">
        <v>544</v>
      </c>
      <c r="G23" s="2641"/>
      <c r="H23" s="16"/>
      <c r="I23" s="2461" t="s">
        <v>606</v>
      </c>
      <c r="J23" s="2461"/>
      <c r="K23" s="298"/>
    </row>
    <row r="24" spans="1:13" s="47" customFormat="1" ht="15" customHeight="1" x14ac:dyDescent="0.25">
      <c r="A24" s="160"/>
      <c r="B24" s="51"/>
      <c r="C24" s="2653" t="str">
        <f>'[1]Datos Generales'!C16</f>
        <v>Preparado por</v>
      </c>
      <c r="D24" s="2653"/>
      <c r="E24" s="1725"/>
      <c r="F24" s="2537" t="str">
        <f>'[1]Datos Generales'!D16</f>
        <v>Revisado por</v>
      </c>
      <c r="G24" s="2537"/>
      <c r="I24" s="2465" t="str">
        <f>'[1]Datos Generales'!E16</f>
        <v>Autorizado por</v>
      </c>
      <c r="J24" s="2465"/>
      <c r="K24" s="298"/>
    </row>
    <row r="25" spans="1:13" s="47" customFormat="1" ht="24" customHeight="1" x14ac:dyDescent="0.25">
      <c r="A25" s="160"/>
      <c r="B25" s="51"/>
      <c r="C25" s="2461" t="s">
        <v>495</v>
      </c>
      <c r="D25" s="2461"/>
      <c r="E25" s="1725"/>
      <c r="F25" s="2641" t="s">
        <v>494</v>
      </c>
      <c r="G25" s="2641"/>
      <c r="H25" s="16"/>
      <c r="I25" s="2461" t="s">
        <v>547</v>
      </c>
      <c r="J25" s="2461"/>
      <c r="K25" s="298"/>
    </row>
    <row r="26" spans="1:13" s="47" customFormat="1" ht="15" customHeight="1" x14ac:dyDescent="0.25">
      <c r="A26" s="160"/>
      <c r="B26" s="51"/>
      <c r="C26" s="2653" t="str">
        <f>'[1]Datos Generales'!C17</f>
        <v>Puesto que ocupa</v>
      </c>
      <c r="D26" s="2653"/>
      <c r="E26" s="1725"/>
      <c r="F26" s="2537" t="str">
        <f>'[1]Datos Generales'!D17</f>
        <v>Puesto que ocupa</v>
      </c>
      <c r="G26" s="2537"/>
      <c r="I26" s="2465" t="str">
        <f>'[1]Datos Generales'!E17</f>
        <v>Puesto que ocupa</v>
      </c>
      <c r="J26" s="2465"/>
      <c r="K26" s="298"/>
    </row>
    <row r="27" spans="1:13" s="47" customFormat="1" ht="21" customHeight="1" x14ac:dyDescent="0.25">
      <c r="A27" s="160"/>
      <c r="B27" s="51"/>
      <c r="C27" s="2536">
        <v>45107</v>
      </c>
      <c r="D27" s="2536"/>
      <c r="E27" s="1725"/>
      <c r="F27" s="2536">
        <v>45107</v>
      </c>
      <c r="G27" s="2536"/>
      <c r="H27" s="1726"/>
      <c r="I27" s="2536">
        <v>45117</v>
      </c>
      <c r="J27" s="2536"/>
      <c r="K27" s="298"/>
    </row>
    <row r="28" spans="1:13" s="47" customFormat="1" ht="15" customHeight="1" x14ac:dyDescent="0.25">
      <c r="A28" s="160"/>
      <c r="B28" s="51"/>
      <c r="C28" s="2653" t="s">
        <v>288</v>
      </c>
      <c r="D28" s="2653"/>
      <c r="E28" s="1725"/>
      <c r="F28" s="2537" t="s">
        <v>289</v>
      </c>
      <c r="G28" s="2537"/>
      <c r="I28" s="2465" t="s">
        <v>301</v>
      </c>
      <c r="J28" s="2465"/>
      <c r="K28" s="298"/>
    </row>
    <row r="29" spans="1:13" x14ac:dyDescent="0.25">
      <c r="A29" s="179"/>
      <c r="B29" s="629"/>
      <c r="C29" s="377"/>
      <c r="D29" s="41"/>
      <c r="E29" s="377"/>
      <c r="F29" s="378"/>
      <c r="G29" s="377"/>
      <c r="H29" s="377"/>
      <c r="I29" s="377"/>
      <c r="J29" s="378"/>
      <c r="K29" s="181"/>
    </row>
    <row r="30" spans="1:13" x14ac:dyDescent="0.25">
      <c r="B30" s="2"/>
      <c r="C30" s="47"/>
      <c r="D30" s="47"/>
      <c r="E30" s="47"/>
      <c r="F30" s="62"/>
      <c r="G30" s="47"/>
      <c r="H30" s="47"/>
      <c r="I30" s="47"/>
      <c r="J30" s="62"/>
    </row>
    <row r="33" spans="2:5" customFormat="1" x14ac:dyDescent="0.25">
      <c r="B33" s="1731"/>
    </row>
    <row r="34" spans="2:5" customFormat="1" x14ac:dyDescent="0.25">
      <c r="B34" s="1731"/>
    </row>
    <row r="35" spans="2:5" customFormat="1" x14ac:dyDescent="0.25">
      <c r="B35" s="1731"/>
    </row>
    <row r="36" spans="2:5" customFormat="1" x14ac:dyDescent="0.25">
      <c r="B36" s="1731"/>
    </row>
    <row r="37" spans="2:5" customFormat="1" x14ac:dyDescent="0.25">
      <c r="B37" s="1731"/>
    </row>
    <row r="38" spans="2:5" customFormat="1" x14ac:dyDescent="0.25">
      <c r="B38" s="1731"/>
    </row>
    <row r="39" spans="2:5" customFormat="1" x14ac:dyDescent="0.25">
      <c r="B39" s="1731"/>
    </row>
    <row r="40" spans="2:5" customFormat="1" x14ac:dyDescent="0.25">
      <c r="B40" s="1731"/>
    </row>
    <row r="41" spans="2:5" customFormat="1" x14ac:dyDescent="0.25">
      <c r="B41" s="1731"/>
    </row>
    <row r="42" spans="2:5" customFormat="1" x14ac:dyDescent="0.25">
      <c r="B42" s="1731"/>
    </row>
    <row r="43" spans="2:5" customFormat="1" x14ac:dyDescent="0.25">
      <c r="B43" s="1731"/>
    </row>
    <row r="44" spans="2:5" customFormat="1" x14ac:dyDescent="0.25">
      <c r="B44" s="1731"/>
    </row>
    <row r="45" spans="2:5" customFormat="1" x14ac:dyDescent="0.25">
      <c r="B45" s="1731"/>
    </row>
    <row r="46" spans="2:5" customFormat="1" x14ac:dyDescent="0.25">
      <c r="B46" s="1731"/>
    </row>
    <row r="47" spans="2:5" customFormat="1" x14ac:dyDescent="0.25">
      <c r="B47" s="1731"/>
    </row>
    <row r="48" spans="2:5" x14ac:dyDescent="0.25">
      <c r="B48" s="621"/>
      <c r="C48" s="255"/>
      <c r="D48"/>
      <c r="E48"/>
    </row>
    <row r="49" spans="2:5" x14ac:dyDescent="0.25">
      <c r="B49" s="621"/>
      <c r="C49" s="255"/>
      <c r="D49"/>
      <c r="E49"/>
    </row>
    <row r="50" spans="2:5" x14ac:dyDescent="0.25">
      <c r="B50" s="621"/>
      <c r="C50" s="255"/>
      <c r="D50"/>
      <c r="E50"/>
    </row>
    <row r="51" spans="2:5" x14ac:dyDescent="0.25">
      <c r="B51" s="621"/>
      <c r="C51" s="255"/>
      <c r="D51"/>
      <c r="E51"/>
    </row>
    <row r="52" spans="2:5" x14ac:dyDescent="0.25">
      <c r="B52" s="621"/>
      <c r="C52" s="255"/>
      <c r="D52"/>
      <c r="E52"/>
    </row>
    <row r="53" spans="2:5" x14ac:dyDescent="0.25">
      <c r="B53" s="621"/>
      <c r="C53" s="255"/>
      <c r="D53"/>
      <c r="E53"/>
    </row>
  </sheetData>
  <mergeCells count="26">
    <mergeCell ref="I24:J24"/>
    <mergeCell ref="C28:D28"/>
    <mergeCell ref="F28:G28"/>
    <mergeCell ref="I28:J28"/>
    <mergeCell ref="C26:D26"/>
    <mergeCell ref="F26:G26"/>
    <mergeCell ref="I26:J26"/>
    <mergeCell ref="C27:D27"/>
    <mergeCell ref="F27:G27"/>
    <mergeCell ref="I27:J27"/>
    <mergeCell ref="A4:K4"/>
    <mergeCell ref="A5:K5"/>
    <mergeCell ref="C25:D25"/>
    <mergeCell ref="F25:G25"/>
    <mergeCell ref="I25:J25"/>
    <mergeCell ref="A6:K6"/>
    <mergeCell ref="A7:K7"/>
    <mergeCell ref="A8:K8"/>
    <mergeCell ref="E9:F9"/>
    <mergeCell ref="D13:E13"/>
    <mergeCell ref="F13:G13"/>
    <mergeCell ref="C23:D23"/>
    <mergeCell ref="F23:G23"/>
    <mergeCell ref="I23:J23"/>
    <mergeCell ref="C24:D24"/>
    <mergeCell ref="F24:G24"/>
  </mergeCells>
  <pageMargins left="0.86" right="0.17" top="0.75" bottom="0.75" header="0.3" footer="0.3"/>
  <pageSetup paperSize="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3"/>
  <sheetViews>
    <sheetView workbookViewId="0">
      <selection activeCell="B20" sqref="B20:J20"/>
    </sheetView>
  </sheetViews>
  <sheetFormatPr baseColWidth="10" defaultColWidth="17.28515625" defaultRowHeight="15" x14ac:dyDescent="0.25"/>
  <cols>
    <col min="1" max="1" width="2.42578125" style="168" customWidth="1"/>
    <col min="2" max="2" width="3.28515625" style="173" bestFit="1" customWidth="1"/>
    <col min="3" max="3" width="13.28515625" style="168" customWidth="1"/>
    <col min="4" max="4" width="16.140625" style="168" customWidth="1"/>
    <col min="5" max="5" width="16.28515625" style="168" customWidth="1"/>
    <col min="6" max="6" width="34.42578125" style="232" customWidth="1"/>
    <col min="7" max="7" width="15" style="168" customWidth="1"/>
    <col min="8" max="8" width="14.42578125" style="168" customWidth="1"/>
    <col min="9" max="9" width="13.85546875" style="168" customWidth="1"/>
    <col min="10" max="10" width="16.5703125" style="232" customWidth="1"/>
    <col min="11" max="11" width="2.7109375" style="168" customWidth="1"/>
    <col min="12" max="16384" width="17.28515625" style="168"/>
  </cols>
  <sheetData>
    <row r="2" spans="1:11" x14ac:dyDescent="0.25">
      <c r="A2" s="368"/>
      <c r="B2" s="811"/>
      <c r="C2" s="344"/>
      <c r="D2" s="344"/>
      <c r="E2" s="344"/>
      <c r="F2" s="369"/>
      <c r="G2" s="344"/>
      <c r="H2" s="344"/>
      <c r="I2" s="344"/>
      <c r="J2" s="369"/>
      <c r="K2" s="370"/>
    </row>
    <row r="3" spans="1:11" s="47" customFormat="1" ht="12.75" x14ac:dyDescent="0.2">
      <c r="A3" s="160"/>
      <c r="B3" s="585"/>
      <c r="C3" s="44"/>
      <c r="D3" s="44"/>
      <c r="E3" s="328"/>
      <c r="F3" s="371"/>
      <c r="G3" s="44"/>
      <c r="H3" s="44"/>
      <c r="I3" s="44"/>
      <c r="J3" s="104"/>
      <c r="K3" s="298"/>
    </row>
    <row r="4" spans="1:11" s="47" customFormat="1" ht="18.75" x14ac:dyDescent="0.3">
      <c r="A4" s="1987"/>
      <c r="B4" s="1988"/>
      <c r="C4" s="1988"/>
      <c r="D4" s="1988"/>
      <c r="E4" s="1988"/>
      <c r="F4" s="1988"/>
      <c r="G4" s="1988"/>
      <c r="H4" s="1988"/>
      <c r="I4" s="1988"/>
      <c r="J4" s="1988"/>
      <c r="K4" s="1989"/>
    </row>
    <row r="5" spans="1:11" s="47" customFormat="1" ht="18.75" x14ac:dyDescent="0.3">
      <c r="A5" s="160"/>
      <c r="E5" s="1982"/>
      <c r="F5" s="1990" t="s">
        <v>29</v>
      </c>
      <c r="G5" s="1982"/>
      <c r="H5" s="1982"/>
      <c r="I5" s="1982"/>
      <c r="J5" s="1982"/>
      <c r="K5" s="1991"/>
    </row>
    <row r="6" spans="1:11" s="47" customFormat="1" ht="15.75" x14ac:dyDescent="0.25">
      <c r="A6" s="160"/>
      <c r="E6" s="1993"/>
      <c r="F6" s="1992" t="s">
        <v>383</v>
      </c>
      <c r="G6" s="1993"/>
      <c r="H6" s="1993"/>
      <c r="I6" s="1993"/>
      <c r="J6" s="1993"/>
      <c r="K6" s="1994"/>
    </row>
    <row r="7" spans="1:11" s="47" customFormat="1" ht="15.75" x14ac:dyDescent="0.25">
      <c r="A7" s="160"/>
      <c r="E7" s="1996"/>
      <c r="F7" s="1996" t="s">
        <v>158</v>
      </c>
      <c r="G7" s="1996"/>
      <c r="H7" s="1996"/>
      <c r="I7" s="1996"/>
      <c r="J7" s="1996"/>
      <c r="K7" s="1997"/>
    </row>
    <row r="8" spans="1:11" s="47" customFormat="1" ht="15.75" x14ac:dyDescent="0.25">
      <c r="A8" s="1998"/>
      <c r="B8" s="1999"/>
      <c r="C8" s="1999"/>
      <c r="D8" s="1999"/>
      <c r="E8" s="1999"/>
      <c r="F8" s="1999"/>
      <c r="G8" s="1999"/>
      <c r="H8" s="1999"/>
      <c r="I8" s="1999"/>
      <c r="J8" s="1999"/>
      <c r="K8" s="2000"/>
    </row>
    <row r="9" spans="1:11" s="47" customFormat="1" ht="14.25" customHeight="1" x14ac:dyDescent="0.3">
      <c r="A9" s="160"/>
      <c r="B9" s="1168"/>
      <c r="C9" s="31"/>
      <c r="D9" s="49" t="s">
        <v>34</v>
      </c>
      <c r="E9" s="2003" t="str">
        <f>'Datos Generales'!C7</f>
        <v>DIGESETT</v>
      </c>
      <c r="F9" s="2004"/>
      <c r="G9" s="49" t="s">
        <v>253</v>
      </c>
      <c r="H9" s="775">
        <f>'Datos Generales'!C6</f>
        <v>45107</v>
      </c>
      <c r="I9" s="212"/>
      <c r="J9" s="760"/>
      <c r="K9" s="298"/>
    </row>
    <row r="10" spans="1:11" s="47" customFormat="1" ht="4.5" customHeight="1" x14ac:dyDescent="0.3">
      <c r="A10" s="160"/>
      <c r="B10" s="1168"/>
      <c r="C10" s="31"/>
      <c r="D10" s="49"/>
      <c r="E10" s="765"/>
      <c r="F10" s="765"/>
      <c r="G10" s="49"/>
      <c r="H10" s="766"/>
      <c r="I10" s="212"/>
      <c r="J10" s="760"/>
      <c r="K10" s="298"/>
    </row>
    <row r="11" spans="1:11" s="47" customFormat="1" ht="15" customHeight="1" x14ac:dyDescent="0.3">
      <c r="A11" s="160"/>
      <c r="B11" s="1168"/>
      <c r="C11" s="49" t="s">
        <v>16</v>
      </c>
      <c r="D11" s="1172" t="str">
        <f>'Datos Generales'!C8</f>
        <v>0202</v>
      </c>
      <c r="E11" s="49" t="s">
        <v>30</v>
      </c>
      <c r="F11" s="1172" t="str">
        <f>'Datos Generales'!C9</f>
        <v>02</v>
      </c>
      <c r="G11" s="49" t="s">
        <v>20</v>
      </c>
      <c r="H11" s="1172" t="str">
        <f>'Datos Generales'!C10</f>
        <v>01</v>
      </c>
      <c r="I11" s="49" t="s">
        <v>22</v>
      </c>
      <c r="J11" s="1172" t="str">
        <f>'Datos Generales'!C11</f>
        <v>0005</v>
      </c>
      <c r="K11" s="298"/>
    </row>
    <row r="12" spans="1:11" s="47" customFormat="1" ht="4.5" customHeight="1" x14ac:dyDescent="0.3">
      <c r="A12" s="160"/>
      <c r="B12" s="1168"/>
      <c r="C12" s="31"/>
      <c r="D12" s="31"/>
      <c r="E12" s="31"/>
      <c r="F12" s="146"/>
      <c r="G12" s="31"/>
      <c r="H12" s="31"/>
      <c r="I12" s="14"/>
      <c r="J12" s="761"/>
      <c r="K12" s="298"/>
    </row>
    <row r="13" spans="1:11" s="47" customFormat="1" ht="30" customHeight="1" x14ac:dyDescent="0.3">
      <c r="A13" s="160"/>
      <c r="B13" s="1168"/>
      <c r="C13" s="764" t="s">
        <v>271</v>
      </c>
      <c r="D13" s="2005"/>
      <c r="E13" s="2006"/>
      <c r="F13" s="2001" t="s">
        <v>384</v>
      </c>
      <c r="G13" s="2002"/>
      <c r="H13" s="773" t="s">
        <v>686</v>
      </c>
      <c r="I13" s="14"/>
      <c r="J13" s="761"/>
      <c r="K13" s="298"/>
    </row>
    <row r="14" spans="1:11" s="47" customFormat="1" ht="9.75" customHeight="1" x14ac:dyDescent="0.3">
      <c r="A14" s="160"/>
      <c r="B14" s="1168"/>
      <c r="F14" s="146"/>
      <c r="I14" s="14"/>
      <c r="J14" s="761"/>
      <c r="K14" s="298"/>
    </row>
    <row r="15" spans="1:11" s="47" customFormat="1" ht="9" customHeight="1" x14ac:dyDescent="0.3">
      <c r="A15" s="160"/>
      <c r="B15" s="1168"/>
      <c r="E15" s="14"/>
      <c r="F15" s="762"/>
      <c r="I15" s="763"/>
      <c r="J15" s="105"/>
      <c r="K15" s="298"/>
    </row>
    <row r="16" spans="1:11" s="367" customFormat="1" ht="25.5" x14ac:dyDescent="0.25">
      <c r="A16" s="372"/>
      <c r="B16" s="2102" t="s">
        <v>104</v>
      </c>
      <c r="C16" s="2103" t="s">
        <v>315</v>
      </c>
      <c r="D16" s="2104" t="s">
        <v>272</v>
      </c>
      <c r="E16" s="2103" t="s">
        <v>239</v>
      </c>
      <c r="F16" s="2105" t="s">
        <v>385</v>
      </c>
      <c r="G16" s="2106" t="s">
        <v>152</v>
      </c>
      <c r="H16" s="2106" t="s">
        <v>153</v>
      </c>
      <c r="I16" s="2107" t="s">
        <v>316</v>
      </c>
      <c r="J16" s="2108" t="s">
        <v>87</v>
      </c>
      <c r="K16" s="373"/>
    </row>
    <row r="17" spans="1:13" s="47" customFormat="1" ht="12.75" x14ac:dyDescent="0.2">
      <c r="A17" s="160"/>
      <c r="B17" s="1608">
        <v>1</v>
      </c>
      <c r="C17" s="1609"/>
      <c r="D17" s="1610"/>
      <c r="E17" s="1611" t="s">
        <v>701</v>
      </c>
      <c r="F17" s="1612" t="s">
        <v>587</v>
      </c>
      <c r="G17" s="1613">
        <v>174542.36</v>
      </c>
      <c r="H17" s="1613"/>
      <c r="I17" s="1616"/>
      <c r="J17" s="1614"/>
      <c r="K17" s="298"/>
    </row>
    <row r="18" spans="1:13" s="47" customFormat="1" ht="12.75" x14ac:dyDescent="0.2">
      <c r="A18" s="160"/>
      <c r="B18" s="1608"/>
      <c r="C18" s="1609" t="s">
        <v>526</v>
      </c>
      <c r="D18" s="1610"/>
      <c r="E18" s="1611" t="s">
        <v>1622</v>
      </c>
      <c r="F18" s="1612" t="s">
        <v>588</v>
      </c>
      <c r="G18" s="1613"/>
      <c r="H18" s="1613">
        <v>174542.36</v>
      </c>
      <c r="I18" s="1616" t="s">
        <v>143</v>
      </c>
      <c r="J18" s="1614"/>
      <c r="K18" s="298"/>
      <c r="M18" s="769"/>
    </row>
    <row r="19" spans="1:13" s="47" customFormat="1" ht="75.75" customHeight="1" x14ac:dyDescent="0.25">
      <c r="A19" s="160"/>
      <c r="B19" s="1175"/>
      <c r="C19" s="1182"/>
      <c r="D19" s="1183"/>
      <c r="E19" s="2109" t="s">
        <v>1684</v>
      </c>
      <c r="F19" s="2110" t="s">
        <v>1685</v>
      </c>
      <c r="G19" s="1180"/>
      <c r="H19" s="1180"/>
      <c r="I19" s="1180"/>
      <c r="J19" s="1181"/>
      <c r="K19" s="298"/>
    </row>
    <row r="20" spans="1:13" s="47" customFormat="1" ht="12.75" x14ac:dyDescent="0.2">
      <c r="A20" s="160"/>
      <c r="B20" s="2214"/>
      <c r="C20" s="2215"/>
      <c r="D20" s="2215"/>
      <c r="E20" s="2215"/>
      <c r="F20" s="2216" t="s">
        <v>59</v>
      </c>
      <c r="G20" s="2217">
        <f>SUM(G17:G18)</f>
        <v>174542.36</v>
      </c>
      <c r="H20" s="2217">
        <f>SUM(H17:H18)</f>
        <v>174542.36</v>
      </c>
      <c r="I20" s="2211"/>
      <c r="J20" s="2218"/>
      <c r="K20" s="298"/>
    </row>
    <row r="21" spans="1:13" s="47" customFormat="1" x14ac:dyDescent="0.25">
      <c r="A21" s="160"/>
      <c r="B21" s="1170"/>
      <c r="C21" s="49"/>
      <c r="D21" s="49"/>
      <c r="E21" s="49"/>
      <c r="F21" s="146"/>
      <c r="G21" s="119"/>
      <c r="H21" s="119"/>
      <c r="I21" s="119"/>
      <c r="J21" s="376" t="s">
        <v>189</v>
      </c>
      <c r="K21" s="298"/>
    </row>
    <row r="22" spans="1:13" s="47" customFormat="1" ht="12.75" x14ac:dyDescent="0.2">
      <c r="A22" s="160"/>
      <c r="B22" s="51"/>
      <c r="C22" s="43"/>
      <c r="D22" s="43"/>
      <c r="E22" s="43"/>
      <c r="F22" s="75"/>
      <c r="G22" s="43"/>
      <c r="H22" s="43"/>
      <c r="I22" s="43"/>
      <c r="J22" s="75"/>
      <c r="K22" s="298"/>
    </row>
    <row r="23" spans="1:13" s="47" customFormat="1" ht="15" customHeight="1" x14ac:dyDescent="0.25">
      <c r="A23" s="160"/>
      <c r="B23" s="51"/>
      <c r="C23" s="2461" t="s">
        <v>590</v>
      </c>
      <c r="D23" s="2461"/>
      <c r="E23" s="1725"/>
      <c r="F23" s="2641" t="s">
        <v>544</v>
      </c>
      <c r="G23" s="2641"/>
      <c r="H23" s="16"/>
      <c r="I23" s="2461" t="s">
        <v>606</v>
      </c>
      <c r="J23" s="2461"/>
      <c r="K23" s="298"/>
    </row>
    <row r="24" spans="1:13" s="47" customFormat="1" ht="15" customHeight="1" x14ac:dyDescent="0.25">
      <c r="A24" s="160"/>
      <c r="B24" s="51"/>
      <c r="C24" s="2653" t="s">
        <v>6</v>
      </c>
      <c r="D24" s="2653"/>
      <c r="E24" s="1725"/>
      <c r="F24" s="2537" t="s">
        <v>7</v>
      </c>
      <c r="G24" s="2537"/>
      <c r="I24" s="2465" t="s">
        <v>287</v>
      </c>
      <c r="J24" s="2465"/>
      <c r="K24" s="298"/>
    </row>
    <row r="25" spans="1:13" s="47" customFormat="1" ht="24" customHeight="1" x14ac:dyDescent="0.25">
      <c r="A25" s="160"/>
      <c r="B25" s="51"/>
      <c r="C25" s="2461" t="s">
        <v>495</v>
      </c>
      <c r="D25" s="2461"/>
      <c r="E25" s="1725"/>
      <c r="F25" s="2641" t="s">
        <v>494</v>
      </c>
      <c r="G25" s="2641"/>
      <c r="H25" s="16"/>
      <c r="I25" s="2461" t="s">
        <v>547</v>
      </c>
      <c r="J25" s="2461"/>
      <c r="K25" s="298"/>
    </row>
    <row r="26" spans="1:13" s="47" customFormat="1" ht="15" customHeight="1" x14ac:dyDescent="0.25">
      <c r="A26" s="160"/>
      <c r="B26" s="51"/>
      <c r="C26" s="2653" t="s">
        <v>286</v>
      </c>
      <c r="D26" s="2653"/>
      <c r="E26" s="1725"/>
      <c r="F26" s="2537" t="s">
        <v>286</v>
      </c>
      <c r="G26" s="2537"/>
      <c r="I26" s="2465" t="s">
        <v>286</v>
      </c>
      <c r="J26" s="2465"/>
      <c r="K26" s="298"/>
    </row>
    <row r="27" spans="1:13" s="47" customFormat="1" ht="21" customHeight="1" x14ac:dyDescent="0.25">
      <c r="A27" s="160"/>
      <c r="B27" s="51"/>
      <c r="C27" s="2536">
        <v>45107</v>
      </c>
      <c r="D27" s="2536"/>
      <c r="E27" s="1725"/>
      <c r="F27" s="2536">
        <v>45107</v>
      </c>
      <c r="G27" s="2536"/>
      <c r="H27" s="1726"/>
      <c r="I27" s="2536">
        <v>45117</v>
      </c>
      <c r="J27" s="2536"/>
      <c r="K27" s="298"/>
    </row>
    <row r="28" spans="1:13" s="47" customFormat="1" ht="15" customHeight="1" x14ac:dyDescent="0.25">
      <c r="A28" s="229"/>
      <c r="B28" s="629"/>
      <c r="C28" s="2654" t="s">
        <v>288</v>
      </c>
      <c r="D28" s="2654"/>
      <c r="E28" s="2151"/>
      <c r="F28" s="2655" t="s">
        <v>289</v>
      </c>
      <c r="G28" s="2655"/>
      <c r="H28" s="45"/>
      <c r="I28" s="2647" t="s">
        <v>301</v>
      </c>
      <c r="J28" s="2647"/>
      <c r="K28" s="284"/>
    </row>
    <row r="29" spans="1:13" x14ac:dyDescent="0.25">
      <c r="A29" s="176"/>
      <c r="B29" s="585"/>
      <c r="C29" s="44"/>
      <c r="D29" s="14"/>
      <c r="E29" s="44"/>
      <c r="F29" s="104"/>
      <c r="G29" s="44"/>
      <c r="H29" s="44"/>
      <c r="I29" s="44"/>
      <c r="J29" s="104"/>
      <c r="K29" s="176"/>
    </row>
    <row r="30" spans="1:13" x14ac:dyDescent="0.25">
      <c r="B30" s="2"/>
      <c r="C30" s="47"/>
      <c r="D30" s="47"/>
      <c r="E30" s="47"/>
      <c r="F30" s="62"/>
      <c r="G30" s="47"/>
      <c r="H30" s="47"/>
      <c r="I30" s="47"/>
      <c r="J30" s="62"/>
    </row>
    <row r="33" spans="2:5" customFormat="1" x14ac:dyDescent="0.25">
      <c r="B33" s="1731"/>
    </row>
    <row r="34" spans="2:5" customFormat="1" x14ac:dyDescent="0.25">
      <c r="B34" s="1731"/>
    </row>
    <row r="35" spans="2:5" customFormat="1" x14ac:dyDescent="0.25">
      <c r="B35" s="1731"/>
    </row>
    <row r="36" spans="2:5" customFormat="1" x14ac:dyDescent="0.25">
      <c r="B36" s="1731"/>
    </row>
    <row r="37" spans="2:5" customFormat="1" x14ac:dyDescent="0.25">
      <c r="B37" s="1731"/>
    </row>
    <row r="38" spans="2:5" customFormat="1" x14ac:dyDescent="0.25">
      <c r="B38" s="1731"/>
    </row>
    <row r="39" spans="2:5" customFormat="1" x14ac:dyDescent="0.25">
      <c r="B39" s="1731"/>
    </row>
    <row r="40" spans="2:5" customFormat="1" x14ac:dyDescent="0.25">
      <c r="B40" s="1731"/>
    </row>
    <row r="41" spans="2:5" customFormat="1" x14ac:dyDescent="0.25">
      <c r="B41" s="1731"/>
    </row>
    <row r="42" spans="2:5" customFormat="1" x14ac:dyDescent="0.25">
      <c r="B42" s="1731"/>
    </row>
    <row r="43" spans="2:5" customFormat="1" x14ac:dyDescent="0.25">
      <c r="B43" s="1731"/>
    </row>
    <row r="44" spans="2:5" customFormat="1" x14ac:dyDescent="0.25">
      <c r="B44" s="1731"/>
    </row>
    <row r="45" spans="2:5" customFormat="1" x14ac:dyDescent="0.25">
      <c r="B45" s="1731"/>
    </row>
    <row r="46" spans="2:5" customFormat="1" x14ac:dyDescent="0.25">
      <c r="B46" s="1731"/>
    </row>
    <row r="47" spans="2:5" customFormat="1" x14ac:dyDescent="0.25">
      <c r="B47" s="1731"/>
    </row>
    <row r="48" spans="2:5" x14ac:dyDescent="0.25">
      <c r="B48" s="621"/>
      <c r="C48" s="255"/>
      <c r="D48"/>
      <c r="E48"/>
    </row>
    <row r="49" spans="2:5" x14ac:dyDescent="0.25">
      <c r="B49" s="621"/>
      <c r="C49" s="255"/>
      <c r="D49"/>
      <c r="E49"/>
    </row>
    <row r="50" spans="2:5" x14ac:dyDescent="0.25">
      <c r="B50" s="621"/>
      <c r="C50" s="255"/>
      <c r="D50"/>
      <c r="E50"/>
    </row>
    <row r="51" spans="2:5" x14ac:dyDescent="0.25">
      <c r="B51" s="621"/>
      <c r="C51" s="255"/>
      <c r="D51"/>
      <c r="E51"/>
    </row>
    <row r="52" spans="2:5" x14ac:dyDescent="0.25">
      <c r="B52" s="621"/>
      <c r="C52" s="255"/>
      <c r="D52"/>
      <c r="E52"/>
    </row>
    <row r="53" spans="2:5" x14ac:dyDescent="0.25">
      <c r="B53" s="621"/>
      <c r="C53" s="255"/>
      <c r="D53"/>
      <c r="E53"/>
    </row>
  </sheetData>
  <mergeCells count="18">
    <mergeCell ref="C23:D23"/>
    <mergeCell ref="F23:G23"/>
    <mergeCell ref="I23:J23"/>
    <mergeCell ref="C24:D24"/>
    <mergeCell ref="F24:G24"/>
    <mergeCell ref="I24:J24"/>
    <mergeCell ref="C25:D25"/>
    <mergeCell ref="F25:G25"/>
    <mergeCell ref="I25:J25"/>
    <mergeCell ref="C26:D26"/>
    <mergeCell ref="F26:G26"/>
    <mergeCell ref="I26:J26"/>
    <mergeCell ref="C27:D27"/>
    <mergeCell ref="F27:G27"/>
    <mergeCell ref="I27:J27"/>
    <mergeCell ref="C28:D28"/>
    <mergeCell ref="F28:G28"/>
    <mergeCell ref="I28:J28"/>
  </mergeCells>
  <pageMargins left="0.72" right="0.17" top="0.75" bottom="0.75" header="0.3" footer="0.3"/>
  <pageSetup paperSize="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13" workbookViewId="0">
      <selection activeCell="F24" sqref="F24"/>
    </sheetView>
  </sheetViews>
  <sheetFormatPr baseColWidth="10" defaultColWidth="17.28515625" defaultRowHeight="15" x14ac:dyDescent="0.25"/>
  <cols>
    <col min="1" max="1" width="2.42578125" style="168" customWidth="1"/>
    <col min="2" max="2" width="5.28515625" style="173" customWidth="1"/>
    <col min="3" max="3" width="18.42578125" style="168" customWidth="1"/>
    <col min="4" max="4" width="17.28515625" style="168" bestFit="1" customWidth="1"/>
    <col min="5" max="5" width="19.28515625" style="168" customWidth="1"/>
    <col min="6" max="6" width="34.42578125" style="232" customWidth="1"/>
    <col min="7" max="7" width="16.140625" style="168" customWidth="1"/>
    <col min="8" max="8" width="15.5703125" style="168" customWidth="1"/>
    <col min="9" max="9" width="16" style="168" customWidth="1"/>
    <col min="10" max="10" width="19" style="232" customWidth="1"/>
    <col min="11" max="11" width="2.7109375" style="168" customWidth="1"/>
    <col min="12" max="16384" width="17.28515625" style="168"/>
  </cols>
  <sheetData>
    <row r="1" spans="1:12" x14ac:dyDescent="0.25">
      <c r="A1" s="176"/>
      <c r="B1" s="2152"/>
      <c r="C1" s="176"/>
      <c r="D1" s="176"/>
      <c r="E1" s="176"/>
      <c r="F1" s="2153"/>
      <c r="G1" s="176"/>
      <c r="H1" s="176"/>
      <c r="I1" s="176"/>
      <c r="J1" s="2153"/>
      <c r="K1" s="176"/>
    </row>
    <row r="2" spans="1:12" x14ac:dyDescent="0.25">
      <c r="A2" s="176"/>
      <c r="B2" s="812"/>
      <c r="C2" s="14"/>
      <c r="D2" s="14"/>
      <c r="E2" s="14"/>
      <c r="F2" s="1436"/>
      <c r="G2" s="14"/>
      <c r="H2" s="14"/>
      <c r="I2" s="14"/>
      <c r="J2" s="1436"/>
      <c r="K2" s="176"/>
      <c r="L2" s="176"/>
    </row>
    <row r="3" spans="1:12" s="47" customFormat="1" ht="12.75" x14ac:dyDescent="0.2">
      <c r="A3" s="299"/>
      <c r="B3" s="51"/>
      <c r="C3" s="43"/>
      <c r="D3" s="43"/>
      <c r="E3" s="82"/>
      <c r="F3" s="1707"/>
      <c r="G3" s="43"/>
      <c r="H3" s="43"/>
      <c r="I3" s="43"/>
      <c r="J3" s="75"/>
      <c r="K3" s="299"/>
      <c r="L3" s="299"/>
    </row>
    <row r="4" spans="1:12" s="47" customFormat="1" ht="18.75" x14ac:dyDescent="0.3">
      <c r="A4" s="2540"/>
      <c r="B4" s="2648"/>
      <c r="C4" s="2648"/>
      <c r="D4" s="2648"/>
      <c r="E4" s="2648"/>
      <c r="F4" s="2648"/>
      <c r="G4" s="2648"/>
      <c r="H4" s="2648"/>
      <c r="I4" s="2648"/>
      <c r="J4" s="2648"/>
      <c r="K4" s="2540"/>
      <c r="L4" s="299"/>
    </row>
    <row r="5" spans="1:12" s="47" customFormat="1" ht="18.75" x14ac:dyDescent="0.3">
      <c r="A5" s="2405" t="s">
        <v>29</v>
      </c>
      <c r="B5" s="2649"/>
      <c r="C5" s="2649"/>
      <c r="D5" s="2649"/>
      <c r="E5" s="2649"/>
      <c r="F5" s="2649"/>
      <c r="G5" s="2649"/>
      <c r="H5" s="2649"/>
      <c r="I5" s="2649"/>
      <c r="J5" s="2649"/>
      <c r="K5" s="2405"/>
      <c r="L5" s="299"/>
    </row>
    <row r="6" spans="1:12" s="47" customFormat="1" ht="15.75" x14ac:dyDescent="0.25">
      <c r="A6" s="2545" t="s">
        <v>383</v>
      </c>
      <c r="B6" s="2650"/>
      <c r="C6" s="2650"/>
      <c r="D6" s="2650"/>
      <c r="E6" s="2650"/>
      <c r="F6" s="2650"/>
      <c r="G6" s="2650"/>
      <c r="H6" s="2650"/>
      <c r="I6" s="2650"/>
      <c r="J6" s="2650"/>
      <c r="K6" s="2545"/>
      <c r="L6" s="299"/>
    </row>
    <row r="7" spans="1:12" s="47" customFormat="1" ht="15.75" x14ac:dyDescent="0.25">
      <c r="A7" s="2548" t="s">
        <v>158</v>
      </c>
      <c r="B7" s="2651"/>
      <c r="C7" s="2651"/>
      <c r="D7" s="2651"/>
      <c r="E7" s="2651"/>
      <c r="F7" s="2651"/>
      <c r="G7" s="2651"/>
      <c r="H7" s="2651"/>
      <c r="I7" s="2651"/>
      <c r="J7" s="2651"/>
      <c r="K7" s="2548"/>
      <c r="L7" s="299"/>
    </row>
    <row r="8" spans="1:12" s="47" customFormat="1" ht="15.75" x14ac:dyDescent="0.25">
      <c r="A8" s="2551"/>
      <c r="B8" s="2652"/>
      <c r="C8" s="2652"/>
      <c r="D8" s="2652"/>
      <c r="E8" s="2652"/>
      <c r="F8" s="2652"/>
      <c r="G8" s="2652"/>
      <c r="H8" s="2652"/>
      <c r="I8" s="2652"/>
      <c r="J8" s="2652"/>
      <c r="K8" s="2551"/>
      <c r="L8" s="299"/>
    </row>
    <row r="9" spans="1:12" s="47" customFormat="1" ht="18.75" x14ac:dyDescent="0.3">
      <c r="A9" s="299"/>
      <c r="B9" s="1708"/>
      <c r="C9" s="31"/>
      <c r="D9" s="1709" t="s">
        <v>34</v>
      </c>
      <c r="E9" s="2553" t="str">
        <f>'[1]Datos Generales'!C7</f>
        <v>DIGESETT</v>
      </c>
      <c r="F9" s="2553"/>
      <c r="G9" s="1709" t="s">
        <v>253</v>
      </c>
      <c r="H9" s="1710">
        <v>45107</v>
      </c>
      <c r="I9" s="212"/>
      <c r="J9" s="1711"/>
      <c r="K9" s="299"/>
      <c r="L9" s="299"/>
    </row>
    <row r="10" spans="1:12" s="47" customFormat="1" ht="18.75" x14ac:dyDescent="0.3">
      <c r="A10" s="299"/>
      <c r="B10" s="1708"/>
      <c r="C10" s="31"/>
      <c r="D10" s="1709"/>
      <c r="E10" s="765"/>
      <c r="F10" s="765"/>
      <c r="G10" s="1709"/>
      <c r="H10" s="1712"/>
      <c r="I10" s="212"/>
      <c r="J10" s="1711"/>
      <c r="K10" s="299"/>
      <c r="L10" s="299"/>
    </row>
    <row r="11" spans="1:12" s="47" customFormat="1" ht="18.75" x14ac:dyDescent="0.3">
      <c r="A11" s="299"/>
      <c r="B11" s="1708"/>
      <c r="C11" s="1709" t="s">
        <v>16</v>
      </c>
      <c r="D11" s="1172" t="str">
        <f>'[1]Datos Generales'!C8</f>
        <v>0202</v>
      </c>
      <c r="E11" s="1709" t="s">
        <v>30</v>
      </c>
      <c r="F11" s="1172" t="str">
        <f>'[1]Datos Generales'!C9</f>
        <v>02</v>
      </c>
      <c r="G11" s="1709" t="s">
        <v>20</v>
      </c>
      <c r="H11" s="1172" t="str">
        <f>'[1]Datos Generales'!C10</f>
        <v>01</v>
      </c>
      <c r="I11" s="1709" t="s">
        <v>22</v>
      </c>
      <c r="J11" s="1172" t="str">
        <f>'[1]Datos Generales'!C11</f>
        <v>0005</v>
      </c>
      <c r="K11" s="299"/>
      <c r="L11" s="299"/>
    </row>
    <row r="12" spans="1:12" s="47" customFormat="1" ht="18.75" x14ac:dyDescent="0.3">
      <c r="A12" s="299"/>
      <c r="B12" s="1708"/>
      <c r="C12" s="31"/>
      <c r="D12" s="31"/>
      <c r="E12" s="31"/>
      <c r="F12" s="1714"/>
      <c r="G12" s="31"/>
      <c r="H12" s="31"/>
      <c r="I12" s="16"/>
      <c r="J12" s="1715"/>
      <c r="K12" s="299"/>
      <c r="L12" s="299"/>
    </row>
    <row r="13" spans="1:12" s="47" customFormat="1" ht="18.75" x14ac:dyDescent="0.3">
      <c r="A13" s="299"/>
      <c r="B13" s="1708"/>
      <c r="C13" s="1716" t="s">
        <v>271</v>
      </c>
      <c r="D13" s="2554"/>
      <c r="E13" s="2554"/>
      <c r="F13" s="2555" t="s">
        <v>384</v>
      </c>
      <c r="G13" s="2556"/>
      <c r="H13" s="1727" t="s">
        <v>686</v>
      </c>
      <c r="I13" s="16"/>
      <c r="J13" s="1715"/>
      <c r="K13" s="299"/>
      <c r="L13" s="299"/>
    </row>
    <row r="14" spans="1:12" s="47" customFormat="1" ht="18.75" x14ac:dyDescent="0.3">
      <c r="A14" s="299"/>
      <c r="B14" s="1708"/>
      <c r="F14" s="1714"/>
      <c r="I14" s="16"/>
      <c r="J14" s="1715"/>
      <c r="K14" s="299"/>
      <c r="L14" s="299"/>
    </row>
    <row r="15" spans="1:12" s="47" customFormat="1" ht="18.75" x14ac:dyDescent="0.3">
      <c r="A15" s="299"/>
      <c r="B15" s="1708"/>
      <c r="E15" s="16"/>
      <c r="F15" s="1717"/>
      <c r="I15" s="1718"/>
      <c r="J15" s="1719"/>
      <c r="K15" s="299"/>
      <c r="L15" s="299"/>
    </row>
    <row r="16" spans="1:12" s="367" customFormat="1" ht="25.5" x14ac:dyDescent="0.25">
      <c r="A16" s="2154"/>
      <c r="B16" s="2102" t="s">
        <v>104</v>
      </c>
      <c r="C16" s="2103" t="s">
        <v>315</v>
      </c>
      <c r="D16" s="2104" t="s">
        <v>272</v>
      </c>
      <c r="E16" s="2103" t="s">
        <v>239</v>
      </c>
      <c r="F16" s="2105" t="s">
        <v>385</v>
      </c>
      <c r="G16" s="2106" t="s">
        <v>152</v>
      </c>
      <c r="H16" s="2106" t="s">
        <v>153</v>
      </c>
      <c r="I16" s="2107" t="s">
        <v>316</v>
      </c>
      <c r="J16" s="2108" t="s">
        <v>87</v>
      </c>
      <c r="K16" s="2154"/>
      <c r="L16" s="2154"/>
    </row>
    <row r="17" spans="1:13" s="47" customFormat="1" x14ac:dyDescent="0.25">
      <c r="A17" s="299"/>
      <c r="B17" s="1720">
        <v>1</v>
      </c>
      <c r="C17" s="1728"/>
      <c r="D17" s="1729"/>
      <c r="E17" s="1611" t="s">
        <v>1622</v>
      </c>
      <c r="F17" s="1612" t="s">
        <v>1623</v>
      </c>
      <c r="G17" s="1613">
        <v>23311859.420000002</v>
      </c>
      <c r="H17" s="1613"/>
      <c r="I17" s="1180"/>
      <c r="J17" s="1181"/>
      <c r="K17" s="299"/>
      <c r="L17" s="299"/>
    </row>
    <row r="18" spans="1:13" s="47" customFormat="1" x14ac:dyDescent="0.25">
      <c r="A18" s="299"/>
      <c r="B18" s="1720">
        <v>2</v>
      </c>
      <c r="C18" s="1728" t="s">
        <v>526</v>
      </c>
      <c r="D18" s="1729"/>
      <c r="E18" s="2155" t="s">
        <v>700</v>
      </c>
      <c r="F18" s="1612" t="s">
        <v>532</v>
      </c>
      <c r="G18" s="1613"/>
      <c r="H18" s="1613">
        <v>23311859.420000002</v>
      </c>
      <c r="I18" s="1616" t="s">
        <v>143</v>
      </c>
      <c r="J18" s="1181"/>
      <c r="K18" s="299"/>
      <c r="L18" s="299"/>
      <c r="M18" s="769"/>
    </row>
    <row r="19" spans="1:13" s="47" customFormat="1" ht="72" x14ac:dyDescent="0.25">
      <c r="A19" s="299"/>
      <c r="B19" s="1720"/>
      <c r="C19" s="1182"/>
      <c r="D19" s="1183"/>
      <c r="E19" s="2157" t="s">
        <v>1686</v>
      </c>
      <c r="F19" s="2110" t="s">
        <v>1687</v>
      </c>
      <c r="G19" s="1180"/>
      <c r="H19" s="1180"/>
      <c r="I19" s="1180"/>
      <c r="J19" s="1181"/>
      <c r="K19" s="299"/>
      <c r="L19" s="299"/>
    </row>
    <row r="20" spans="1:13" s="47" customFormat="1" ht="12.75" x14ac:dyDescent="0.2">
      <c r="A20" s="299"/>
      <c r="B20" s="2208"/>
      <c r="C20" s="2209"/>
      <c r="D20" s="2209"/>
      <c r="E20" s="2209"/>
      <c r="F20" s="2210" t="s">
        <v>59</v>
      </c>
      <c r="G20" s="2211">
        <f>SUM(G17:G18)</f>
        <v>23311859.420000002</v>
      </c>
      <c r="H20" s="2211">
        <f>SUM(H17:H18)</f>
        <v>23311859.420000002</v>
      </c>
      <c r="I20" s="2212"/>
      <c r="J20" s="2213"/>
      <c r="K20" s="299"/>
      <c r="L20" s="299"/>
    </row>
    <row r="21" spans="1:13" s="47" customFormat="1" x14ac:dyDescent="0.25">
      <c r="A21" s="299"/>
      <c r="B21" s="1722"/>
      <c r="C21" s="1709"/>
      <c r="D21" s="1709"/>
      <c r="E21" s="1709"/>
      <c r="F21" s="1714"/>
      <c r="G21" s="1723"/>
      <c r="H21" s="1723"/>
      <c r="I21" s="1723"/>
      <c r="J21" s="1724" t="s">
        <v>189</v>
      </c>
      <c r="K21" s="299"/>
      <c r="L21" s="299"/>
    </row>
    <row r="22" spans="1:13" s="47" customFormat="1" x14ac:dyDescent="0.25">
      <c r="A22" s="299"/>
      <c r="B22" s="1722"/>
      <c r="C22" s="1709"/>
      <c r="D22" s="1709"/>
      <c r="E22" s="1709"/>
      <c r="F22" s="1714"/>
      <c r="G22" s="1723"/>
      <c r="H22" s="1723"/>
      <c r="I22" s="1723"/>
      <c r="J22" s="1724"/>
      <c r="K22" s="299"/>
      <c r="L22" s="299"/>
    </row>
    <row r="23" spans="1:13" s="47" customFormat="1" ht="12.75" x14ac:dyDescent="0.2">
      <c r="A23" s="299"/>
      <c r="B23" s="51"/>
      <c r="C23" s="43"/>
      <c r="D23" s="43"/>
      <c r="E23" s="43"/>
      <c r="F23" s="75"/>
      <c r="G23" s="43"/>
      <c r="H23" s="43"/>
      <c r="I23" s="43"/>
      <c r="J23" s="75"/>
      <c r="K23" s="299"/>
      <c r="L23" s="299"/>
    </row>
    <row r="24" spans="1:13" s="47" customFormat="1" ht="15" customHeight="1" x14ac:dyDescent="0.25">
      <c r="A24" s="299"/>
      <c r="B24" s="51"/>
      <c r="C24" s="2461" t="s">
        <v>1688</v>
      </c>
      <c r="D24" s="2461"/>
      <c r="E24" s="1725"/>
      <c r="F24" s="1983" t="s">
        <v>1689</v>
      </c>
      <c r="G24" s="2121"/>
      <c r="H24" s="16"/>
      <c r="I24" s="2461" t="s">
        <v>1608</v>
      </c>
      <c r="J24" s="2461"/>
      <c r="K24" s="299"/>
      <c r="L24" s="299"/>
    </row>
    <row r="25" spans="1:13" s="47" customFormat="1" ht="15" customHeight="1" x14ac:dyDescent="0.25">
      <c r="A25" s="299"/>
      <c r="B25" s="51"/>
      <c r="C25" s="2653" t="str">
        <f>'[1]Datos Generales'!C16</f>
        <v>Preparado por</v>
      </c>
      <c r="D25" s="2653"/>
      <c r="E25" s="1725"/>
      <c r="F25" s="1984" t="str">
        <f>'[1]Datos Generales'!D16</f>
        <v>Revisado por</v>
      </c>
      <c r="G25" s="413"/>
      <c r="I25" s="2465" t="str">
        <f>'[1]Datos Generales'!E16</f>
        <v>Autorizado por</v>
      </c>
      <c r="J25" s="2465"/>
      <c r="K25" s="299"/>
      <c r="L25" s="299"/>
    </row>
    <row r="26" spans="1:13" s="47" customFormat="1" x14ac:dyDescent="0.25">
      <c r="A26" s="299"/>
      <c r="B26" s="51"/>
      <c r="C26" s="2461" t="s">
        <v>495</v>
      </c>
      <c r="D26" s="2461"/>
      <c r="E26" s="1725"/>
      <c r="F26" s="1983" t="s">
        <v>494</v>
      </c>
      <c r="G26" s="2121"/>
      <c r="H26" s="16"/>
      <c r="I26" s="2461" t="s">
        <v>1690</v>
      </c>
      <c r="J26" s="2461"/>
      <c r="K26" s="299"/>
      <c r="L26" s="299"/>
    </row>
    <row r="27" spans="1:13" s="47" customFormat="1" ht="15" customHeight="1" x14ac:dyDescent="0.25">
      <c r="A27" s="299"/>
      <c r="B27" s="51"/>
      <c r="C27" s="2653" t="str">
        <f>'[1]Datos Generales'!C17</f>
        <v>Puesto que ocupa</v>
      </c>
      <c r="D27" s="2653"/>
      <c r="E27" s="1725"/>
      <c r="F27" s="1984" t="str">
        <f>'[1]Datos Generales'!D17</f>
        <v>Puesto que ocupa</v>
      </c>
      <c r="G27" s="413"/>
      <c r="I27" s="2465" t="str">
        <f>'[1]Datos Generales'!E17</f>
        <v>Puesto que ocupa</v>
      </c>
      <c r="J27" s="2465"/>
      <c r="K27" s="299"/>
      <c r="L27" s="299"/>
    </row>
    <row r="28" spans="1:13" s="47" customFormat="1" x14ac:dyDescent="0.25">
      <c r="A28" s="299"/>
      <c r="B28" s="51"/>
      <c r="C28" s="2536">
        <v>45114</v>
      </c>
      <c r="D28" s="2536"/>
      <c r="E28" s="1725"/>
      <c r="F28" s="1986">
        <v>45114</v>
      </c>
      <c r="G28" s="2057"/>
      <c r="H28" s="1726"/>
      <c r="I28" s="2536">
        <v>45117</v>
      </c>
      <c r="J28" s="2536"/>
      <c r="K28" s="299"/>
      <c r="L28" s="299"/>
    </row>
    <row r="29" spans="1:13" s="47" customFormat="1" ht="15" customHeight="1" x14ac:dyDescent="0.25">
      <c r="A29" s="299"/>
      <c r="B29" s="51"/>
      <c r="C29" s="2653" t="s">
        <v>288</v>
      </c>
      <c r="D29" s="2653"/>
      <c r="E29" s="1725"/>
      <c r="F29" s="1984" t="s">
        <v>289</v>
      </c>
      <c r="G29" s="413"/>
      <c r="I29" s="2465" t="s">
        <v>301</v>
      </c>
      <c r="J29" s="2465"/>
      <c r="K29" s="299"/>
      <c r="L29" s="299"/>
    </row>
    <row r="30" spans="1:13" x14ac:dyDescent="0.25">
      <c r="A30" s="176"/>
      <c r="B30" s="585"/>
      <c r="C30" s="377"/>
      <c r="D30" s="41"/>
      <c r="E30" s="377"/>
      <c r="F30" s="2156"/>
      <c r="G30" s="2156"/>
      <c r="H30" s="377"/>
      <c r="I30" s="377"/>
      <c r="J30" s="378"/>
      <c r="K30" s="180"/>
      <c r="L30" s="176"/>
    </row>
  </sheetData>
  <mergeCells count="20">
    <mergeCell ref="E9:F9"/>
    <mergeCell ref="C25:D25"/>
    <mergeCell ref="I25:J25"/>
    <mergeCell ref="C26:D26"/>
    <mergeCell ref="I26:J26"/>
    <mergeCell ref="D13:E13"/>
    <mergeCell ref="F13:G13"/>
    <mergeCell ref="A4:K4"/>
    <mergeCell ref="A5:K5"/>
    <mergeCell ref="A6:K6"/>
    <mergeCell ref="A7:K7"/>
    <mergeCell ref="A8:K8"/>
    <mergeCell ref="C29:D29"/>
    <mergeCell ref="I29:J29"/>
    <mergeCell ref="C24:D24"/>
    <mergeCell ref="I24:J24"/>
    <mergeCell ref="C27:D27"/>
    <mergeCell ref="I27:J27"/>
    <mergeCell ref="C28:D28"/>
    <mergeCell ref="I28:J28"/>
  </mergeCells>
  <pageMargins left="0.34" right="0.28999999999999998" top="0.75" bottom="0.75" header="0.3" footer="0.3"/>
  <pageSetup paperSize="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H16" sqref="H16"/>
    </sheetView>
  </sheetViews>
  <sheetFormatPr baseColWidth="10" defaultRowHeight="15" x14ac:dyDescent="0.25"/>
  <cols>
    <col min="1" max="1" width="4.7109375" customWidth="1"/>
    <col min="2" max="2" width="11.42578125" customWidth="1"/>
    <col min="3" max="3" width="17.42578125" customWidth="1"/>
    <col min="4" max="4" width="18.28515625" customWidth="1"/>
    <col min="5" max="5" width="34.85546875" customWidth="1"/>
    <col min="6" max="6" width="13.140625" customWidth="1"/>
    <col min="7" max="7" width="14.7109375" customWidth="1"/>
    <col min="8" max="8" width="15.42578125" customWidth="1"/>
    <col min="9" max="9" width="17.42578125" customWidth="1"/>
  </cols>
  <sheetData>
    <row r="1" spans="1:11" x14ac:dyDescent="0.25">
      <c r="A1" s="811"/>
      <c r="B1" s="344"/>
      <c r="C1" s="344"/>
      <c r="D1" s="344"/>
      <c r="E1" s="369"/>
      <c r="F1" s="344"/>
      <c r="G1" s="344"/>
      <c r="H1" s="344"/>
      <c r="I1" s="369"/>
      <c r="J1" s="370"/>
    </row>
    <row r="2" spans="1:11" x14ac:dyDescent="0.25">
      <c r="A2" s="51"/>
      <c r="B2" s="43"/>
      <c r="C2" s="43"/>
      <c r="D2" s="82"/>
      <c r="E2" s="1707"/>
      <c r="F2" s="43"/>
      <c r="G2" s="43"/>
      <c r="H2" s="43"/>
      <c r="I2" s="75"/>
      <c r="J2" s="298"/>
    </row>
    <row r="3" spans="1:11" ht="18.75" x14ac:dyDescent="0.3">
      <c r="A3" s="2648"/>
      <c r="B3" s="2648"/>
      <c r="C3" s="2648"/>
      <c r="D3" s="2648"/>
      <c r="E3" s="2648"/>
      <c r="F3" s="2648"/>
      <c r="G3" s="2648"/>
      <c r="H3" s="2648"/>
      <c r="I3" s="2648"/>
      <c r="J3" s="2541"/>
    </row>
    <row r="4" spans="1:11" ht="18.75" x14ac:dyDescent="0.3">
      <c r="A4" s="2405" t="s">
        <v>29</v>
      </c>
      <c r="B4" s="2649"/>
      <c r="C4" s="2649"/>
      <c r="D4" s="2649"/>
      <c r="E4" s="2649"/>
      <c r="F4" s="2649"/>
      <c r="G4" s="2649"/>
      <c r="H4" s="2649"/>
      <c r="I4" s="2649"/>
      <c r="J4" s="2649"/>
      <c r="K4" s="2405"/>
    </row>
    <row r="5" spans="1:11" ht="15.75" x14ac:dyDescent="0.25">
      <c r="A5" s="2545" t="s">
        <v>383</v>
      </c>
      <c r="B5" s="2650"/>
      <c r="C5" s="2650"/>
      <c r="D5" s="2650"/>
      <c r="E5" s="2650"/>
      <c r="F5" s="2650"/>
      <c r="G5" s="2650"/>
      <c r="H5" s="2650"/>
      <c r="I5" s="2650"/>
      <c r="J5" s="2650"/>
      <c r="K5" s="2545"/>
    </row>
    <row r="6" spans="1:11" ht="15.75" x14ac:dyDescent="0.25">
      <c r="A6" s="2548" t="s">
        <v>158</v>
      </c>
      <c r="B6" s="2651"/>
      <c r="C6" s="2651"/>
      <c r="D6" s="2651"/>
      <c r="E6" s="2651"/>
      <c r="F6" s="2651"/>
      <c r="G6" s="2651"/>
      <c r="H6" s="2651"/>
      <c r="I6" s="2651"/>
      <c r="J6" s="2651"/>
      <c r="K6" s="2548"/>
    </row>
    <row r="7" spans="1:11" ht="15.75" x14ac:dyDescent="0.25">
      <c r="A7" s="2652"/>
      <c r="B7" s="2652"/>
      <c r="C7" s="2652"/>
      <c r="D7" s="2652"/>
      <c r="E7" s="2652"/>
      <c r="F7" s="2652"/>
      <c r="G7" s="2652"/>
      <c r="H7" s="2652"/>
      <c r="I7" s="2652"/>
      <c r="J7" s="2552"/>
    </row>
    <row r="8" spans="1:11" ht="18.75" x14ac:dyDescent="0.3">
      <c r="A8" s="1708"/>
      <c r="B8" s="31"/>
      <c r="C8" s="1709" t="s">
        <v>34</v>
      </c>
      <c r="D8" s="2656" t="s">
        <v>483</v>
      </c>
      <c r="E8" s="2656"/>
      <c r="F8" s="1709" t="s">
        <v>253</v>
      </c>
      <c r="G8" s="1710">
        <v>45107</v>
      </c>
      <c r="H8" s="212"/>
      <c r="I8" s="1711"/>
      <c r="J8" s="298"/>
    </row>
    <row r="9" spans="1:11" ht="18.75" x14ac:dyDescent="0.3">
      <c r="A9" s="1708"/>
      <c r="B9" s="31"/>
      <c r="C9" s="1709"/>
      <c r="D9" s="765"/>
      <c r="E9" s="765"/>
      <c r="F9" s="1709"/>
      <c r="G9" s="1712"/>
      <c r="H9" s="212"/>
      <c r="I9" s="1711"/>
      <c r="J9" s="298"/>
    </row>
    <row r="10" spans="1:11" ht="18.75" x14ac:dyDescent="0.3">
      <c r="A10" s="1708"/>
      <c r="B10" s="1709" t="s">
        <v>16</v>
      </c>
      <c r="C10" s="1713" t="s">
        <v>476</v>
      </c>
      <c r="D10" s="1730" t="s">
        <v>30</v>
      </c>
      <c r="E10" s="1713" t="s">
        <v>477</v>
      </c>
      <c r="F10" s="1730" t="s">
        <v>20</v>
      </c>
      <c r="G10" s="1713" t="s">
        <v>478</v>
      </c>
      <c r="H10" s="1730" t="s">
        <v>22</v>
      </c>
      <c r="I10" s="1713" t="s">
        <v>479</v>
      </c>
      <c r="J10" s="298"/>
    </row>
    <row r="11" spans="1:11" ht="18.75" x14ac:dyDescent="0.3">
      <c r="A11" s="1708"/>
      <c r="B11" s="31"/>
      <c r="C11" s="31"/>
      <c r="D11" s="31"/>
      <c r="E11" s="1714"/>
      <c r="F11" s="31"/>
      <c r="G11" s="31"/>
      <c r="H11" s="16"/>
      <c r="I11" s="1715"/>
      <c r="J11" s="298"/>
    </row>
    <row r="12" spans="1:11" ht="27.75" customHeight="1" x14ac:dyDescent="0.3">
      <c r="A12" s="1708"/>
      <c r="B12" s="1716" t="s">
        <v>271</v>
      </c>
      <c r="C12" s="2554"/>
      <c r="D12" s="2554"/>
      <c r="E12" s="2555" t="s">
        <v>384</v>
      </c>
      <c r="F12" s="2556"/>
      <c r="G12" s="1727" t="s">
        <v>686</v>
      </c>
      <c r="H12" s="16"/>
      <c r="I12" s="1715"/>
      <c r="J12" s="298"/>
    </row>
    <row r="13" spans="1:11" ht="18.75" x14ac:dyDescent="0.3">
      <c r="A13" s="1708"/>
      <c r="B13" s="47"/>
      <c r="C13" s="47"/>
      <c r="D13" s="47"/>
      <c r="E13" s="1714"/>
      <c r="F13" s="47"/>
      <c r="G13" s="47"/>
      <c r="H13" s="16"/>
      <c r="I13" s="1715"/>
      <c r="J13" s="298"/>
    </row>
    <row r="14" spans="1:11" ht="25.5" x14ac:dyDescent="0.25">
      <c r="A14" s="2102" t="s">
        <v>104</v>
      </c>
      <c r="B14" s="2103" t="s">
        <v>315</v>
      </c>
      <c r="C14" s="2104" t="s">
        <v>272</v>
      </c>
      <c r="D14" s="2103" t="s">
        <v>239</v>
      </c>
      <c r="E14" s="2105" t="s">
        <v>385</v>
      </c>
      <c r="F14" s="2106" t="s">
        <v>152</v>
      </c>
      <c r="G14" s="2106" t="s">
        <v>153</v>
      </c>
      <c r="H14" s="2107" t="s">
        <v>316</v>
      </c>
      <c r="I14" s="2108" t="s">
        <v>87</v>
      </c>
      <c r="J14" s="373"/>
    </row>
    <row r="15" spans="1:11" x14ac:dyDescent="0.25">
      <c r="A15" s="1720">
        <v>1</v>
      </c>
      <c r="B15" s="1176"/>
      <c r="C15" s="1177"/>
      <c r="D15" s="1611" t="s">
        <v>1622</v>
      </c>
      <c r="E15" s="1612" t="s">
        <v>1623</v>
      </c>
      <c r="F15" s="1613">
        <v>1360</v>
      </c>
      <c r="G15" s="1613"/>
      <c r="H15" s="1180"/>
      <c r="I15" s="1181"/>
      <c r="J15" s="298"/>
    </row>
    <row r="16" spans="1:11" x14ac:dyDescent="0.25">
      <c r="A16" s="1720"/>
      <c r="B16" s="1176" t="s">
        <v>526</v>
      </c>
      <c r="C16" s="1177"/>
      <c r="D16" s="1611" t="s">
        <v>1691</v>
      </c>
      <c r="E16" s="1612" t="s">
        <v>1692</v>
      </c>
      <c r="F16" s="1613"/>
      <c r="G16" s="1613">
        <v>1360</v>
      </c>
      <c r="H16" s="1616" t="s">
        <v>143</v>
      </c>
      <c r="I16" s="1181"/>
      <c r="J16" s="298"/>
    </row>
    <row r="17" spans="1:10" ht="60" x14ac:dyDescent="0.25">
      <c r="A17" s="1720"/>
      <c r="B17" s="1182"/>
      <c r="C17" s="1183"/>
      <c r="D17" s="2157" t="s">
        <v>1693</v>
      </c>
      <c r="E17" s="2178" t="s">
        <v>1694</v>
      </c>
      <c r="F17" s="1180"/>
      <c r="G17" s="1180"/>
      <c r="H17" s="1180"/>
      <c r="I17" s="1181"/>
      <c r="J17" s="298"/>
    </row>
    <row r="18" spans="1:10" s="196" customFormat="1" ht="12" x14ac:dyDescent="0.2">
      <c r="A18" s="2208"/>
      <c r="B18" s="2209"/>
      <c r="C18" s="2209"/>
      <c r="D18" s="2209"/>
      <c r="E18" s="2210" t="s">
        <v>59</v>
      </c>
      <c r="F18" s="2211">
        <f>SUM(F15:F16)</f>
        <v>1360</v>
      </c>
      <c r="G18" s="2211">
        <f>SUM(G15:G16)</f>
        <v>1360</v>
      </c>
      <c r="H18" s="2212"/>
      <c r="I18" s="2213"/>
      <c r="J18" s="636"/>
    </row>
    <row r="19" spans="1:10" x14ac:dyDescent="0.25">
      <c r="A19" s="1722"/>
      <c r="B19" s="49"/>
      <c r="C19" s="49"/>
      <c r="D19" s="1709"/>
      <c r="E19" s="2158"/>
      <c r="F19" s="2159"/>
      <c r="G19" s="1723"/>
      <c r="H19" s="1723"/>
      <c r="I19" s="1724" t="s">
        <v>189</v>
      </c>
      <c r="J19" s="298"/>
    </row>
    <row r="20" spans="1:10" x14ac:dyDescent="0.25">
      <c r="A20" s="1722"/>
      <c r="B20" s="49"/>
      <c r="C20" s="49"/>
      <c r="D20" s="1709"/>
      <c r="E20" s="2158"/>
      <c r="F20" s="2159"/>
      <c r="G20" s="1723"/>
      <c r="H20" s="1723"/>
      <c r="I20" s="1724"/>
      <c r="J20" s="298"/>
    </row>
    <row r="21" spans="1:10" x14ac:dyDescent="0.25">
      <c r="A21" s="51"/>
      <c r="B21" s="44"/>
      <c r="C21" s="44"/>
      <c r="D21" s="43"/>
      <c r="E21" s="2160"/>
      <c r="F21" s="2160"/>
      <c r="G21" s="43"/>
      <c r="H21" s="43"/>
      <c r="I21" s="75"/>
      <c r="J21" s="298"/>
    </row>
    <row r="22" spans="1:10" x14ac:dyDescent="0.25">
      <c r="A22" s="51"/>
      <c r="B22" s="2657" t="s">
        <v>1688</v>
      </c>
      <c r="C22" s="2657"/>
      <c r="D22" s="1725"/>
      <c r="E22" s="1983" t="s">
        <v>1695</v>
      </c>
      <c r="F22" s="2121"/>
      <c r="G22" s="16"/>
      <c r="H22" s="2461" t="s">
        <v>1696</v>
      </c>
      <c r="I22" s="2461"/>
      <c r="J22" s="298"/>
    </row>
    <row r="23" spans="1:10" x14ac:dyDescent="0.25">
      <c r="A23" s="51"/>
      <c r="B23" s="2658" t="s">
        <v>6</v>
      </c>
      <c r="C23" s="2658"/>
      <c r="D23" s="1725"/>
      <c r="E23" s="1984" t="s">
        <v>7</v>
      </c>
      <c r="F23" s="413"/>
      <c r="G23" s="47"/>
      <c r="H23" s="2465" t="s">
        <v>287</v>
      </c>
      <c r="I23" s="2465"/>
      <c r="J23" s="298"/>
    </row>
    <row r="24" spans="1:10" x14ac:dyDescent="0.25">
      <c r="A24" s="51"/>
      <c r="B24" s="2657" t="s">
        <v>495</v>
      </c>
      <c r="C24" s="2657"/>
      <c r="D24" s="1725"/>
      <c r="E24" s="1983" t="s">
        <v>494</v>
      </c>
      <c r="F24" s="2121"/>
      <c r="G24" s="16"/>
      <c r="H24" s="2461" t="s">
        <v>1690</v>
      </c>
      <c r="I24" s="2461"/>
      <c r="J24" s="298"/>
    </row>
    <row r="25" spans="1:10" x14ac:dyDescent="0.25">
      <c r="A25" s="51"/>
      <c r="B25" s="2653" t="s">
        <v>1697</v>
      </c>
      <c r="C25" s="2462"/>
      <c r="D25" s="1725"/>
      <c r="E25" s="1984" t="s">
        <v>1697</v>
      </c>
      <c r="F25" s="413"/>
      <c r="G25" s="47"/>
      <c r="H25" s="2465" t="str">
        <f>'[1]Datos Generales'!D16</f>
        <v>Revisado por</v>
      </c>
      <c r="I25" s="2465"/>
      <c r="J25" s="298"/>
    </row>
    <row r="26" spans="1:10" x14ac:dyDescent="0.25">
      <c r="A26" s="51"/>
      <c r="B26" s="2536">
        <v>45114</v>
      </c>
      <c r="C26" s="2536"/>
      <c r="D26" s="1725"/>
      <c r="E26" s="2161">
        <v>45114</v>
      </c>
      <c r="F26" s="2057"/>
      <c r="G26" s="1726"/>
      <c r="H26" s="2536">
        <v>45117</v>
      </c>
      <c r="I26" s="2536"/>
      <c r="J26" s="298"/>
    </row>
    <row r="27" spans="1:10" x14ac:dyDescent="0.25">
      <c r="A27" s="629"/>
      <c r="B27" s="2647" t="s">
        <v>288</v>
      </c>
      <c r="C27" s="2647"/>
      <c r="D27" s="2151"/>
      <c r="E27" s="2162" t="s">
        <v>289</v>
      </c>
      <c r="F27" s="2163"/>
      <c r="G27" s="45"/>
      <c r="H27" s="2647" t="s">
        <v>301</v>
      </c>
      <c r="I27" s="2647"/>
      <c r="J27" s="284"/>
    </row>
    <row r="28" spans="1:10" x14ac:dyDescent="0.25">
      <c r="A28" s="2"/>
      <c r="B28" s="47"/>
      <c r="C28" s="47"/>
      <c r="D28" s="47"/>
      <c r="E28" s="62"/>
      <c r="F28" s="47"/>
      <c r="G28" s="47"/>
      <c r="H28" s="47"/>
      <c r="I28" s="62"/>
      <c r="J28" s="168"/>
    </row>
  </sheetData>
  <mergeCells count="20">
    <mergeCell ref="B22:C22"/>
    <mergeCell ref="H22:I22"/>
    <mergeCell ref="B23:C23"/>
    <mergeCell ref="H23:I23"/>
    <mergeCell ref="A3:J3"/>
    <mergeCell ref="A7:J7"/>
    <mergeCell ref="D8:E8"/>
    <mergeCell ref="B27:C27"/>
    <mergeCell ref="H27:I27"/>
    <mergeCell ref="A4:K4"/>
    <mergeCell ref="A5:K5"/>
    <mergeCell ref="A6:K6"/>
    <mergeCell ref="B24:C24"/>
    <mergeCell ref="H24:I24"/>
    <mergeCell ref="B25:C25"/>
    <mergeCell ref="H25:I25"/>
    <mergeCell ref="B26:C26"/>
    <mergeCell ref="H26:I26"/>
    <mergeCell ref="C12:D12"/>
    <mergeCell ref="E12:F12"/>
  </mergeCells>
  <pageMargins left="0.77" right="0.23" top="0.75" bottom="0.75" header="0.3" footer="0.3"/>
  <pageSetup paperSize="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J14" sqref="J14"/>
    </sheetView>
  </sheetViews>
  <sheetFormatPr baseColWidth="10" defaultRowHeight="15" x14ac:dyDescent="0.25"/>
  <cols>
    <col min="1" max="1" width="1" customWidth="1"/>
    <col min="2" max="2" width="2" customWidth="1"/>
    <col min="3" max="3" width="7" customWidth="1"/>
    <col min="4" max="4" width="13.28515625" customWidth="1"/>
    <col min="5" max="5" width="15.85546875" customWidth="1"/>
    <col min="6" max="6" width="16.42578125" customWidth="1"/>
    <col min="7" max="7" width="36.28515625" customWidth="1"/>
    <col min="8" max="8" width="13.42578125" customWidth="1"/>
    <col min="9" max="9" width="15.42578125" customWidth="1"/>
    <col min="10" max="10" width="13.42578125" bestFit="1" customWidth="1"/>
    <col min="11" max="11" width="15.28515625" customWidth="1"/>
  </cols>
  <sheetData>
    <row r="1" spans="1:11" x14ac:dyDescent="0.25">
      <c r="A1" s="368"/>
      <c r="B1" s="811"/>
      <c r="C1" s="344"/>
      <c r="D1" s="344"/>
      <c r="E1" s="344"/>
      <c r="F1" s="369"/>
      <c r="G1" s="344"/>
      <c r="H1" s="344"/>
      <c r="I1" s="344"/>
      <c r="J1" s="369"/>
      <c r="K1" s="370"/>
    </row>
    <row r="2" spans="1:11" x14ac:dyDescent="0.25">
      <c r="A2" s="160"/>
      <c r="B2" s="51"/>
      <c r="C2" s="43"/>
      <c r="D2" s="43"/>
      <c r="E2" s="82"/>
      <c r="F2" s="1707"/>
      <c r="G2" s="43"/>
      <c r="H2" s="43"/>
      <c r="I2" s="43"/>
      <c r="J2" s="75"/>
      <c r="K2" s="298"/>
    </row>
    <row r="3" spans="1:11" ht="18.75" x14ac:dyDescent="0.3">
      <c r="A3" s="2539"/>
      <c r="B3" s="2648"/>
      <c r="C3" s="2648"/>
      <c r="D3" s="2648"/>
      <c r="E3" s="2648"/>
      <c r="F3" s="2648"/>
      <c r="G3" s="2648"/>
      <c r="H3" s="2648"/>
      <c r="I3" s="2648"/>
      <c r="J3" s="2648"/>
      <c r="K3" s="2541"/>
    </row>
    <row r="4" spans="1:11" ht="18.75" x14ac:dyDescent="0.3">
      <c r="A4" s="2405" t="s">
        <v>29</v>
      </c>
      <c r="B4" s="2405"/>
      <c r="C4" s="2405"/>
      <c r="D4" s="2405"/>
      <c r="E4" s="2405"/>
      <c r="F4" s="2405"/>
      <c r="G4" s="2405"/>
      <c r="H4" s="2405"/>
      <c r="I4" s="2405"/>
      <c r="J4" s="2405"/>
      <c r="K4" s="2405"/>
    </row>
    <row r="5" spans="1:11" ht="15.75" x14ac:dyDescent="0.25">
      <c r="A5" s="2544" t="s">
        <v>383</v>
      </c>
      <c r="B5" s="2545"/>
      <c r="C5" s="2545"/>
      <c r="D5" s="2545"/>
      <c r="E5" s="2545"/>
      <c r="F5" s="2545"/>
      <c r="G5" s="2545"/>
      <c r="H5" s="2545"/>
      <c r="I5" s="2545"/>
      <c r="J5" s="2545"/>
      <c r="K5" s="2546"/>
    </row>
    <row r="6" spans="1:11" ht="15.75" x14ac:dyDescent="0.25">
      <c r="A6" s="2547" t="s">
        <v>158</v>
      </c>
      <c r="B6" s="2548"/>
      <c r="C6" s="2548"/>
      <c r="D6" s="2548"/>
      <c r="E6" s="2548"/>
      <c r="F6" s="2548"/>
      <c r="G6" s="2548"/>
      <c r="H6" s="2548"/>
      <c r="I6" s="2548"/>
      <c r="J6" s="2548"/>
      <c r="K6" s="2549"/>
    </row>
    <row r="7" spans="1:11" ht="18.75" x14ac:dyDescent="0.3">
      <c r="A7" s="160"/>
      <c r="B7" s="299"/>
      <c r="C7" s="1168"/>
      <c r="D7" s="175"/>
      <c r="E7" s="49"/>
      <c r="F7" s="765"/>
      <c r="G7" s="765"/>
      <c r="H7" s="49"/>
      <c r="I7" s="766"/>
      <c r="J7" s="212"/>
      <c r="K7" s="2164"/>
    </row>
    <row r="8" spans="1:11" ht="18.75" x14ac:dyDescent="0.3">
      <c r="A8" s="160"/>
      <c r="B8" s="299"/>
      <c r="C8" s="1168"/>
      <c r="D8" s="49" t="s">
        <v>16</v>
      </c>
      <c r="E8" s="1713" t="s">
        <v>476</v>
      </c>
      <c r="F8" s="49" t="s">
        <v>30</v>
      </c>
      <c r="G8" s="1713" t="s">
        <v>477</v>
      </c>
      <c r="H8" s="49" t="s">
        <v>20</v>
      </c>
      <c r="I8" s="1713" t="s">
        <v>478</v>
      </c>
      <c r="J8" s="49" t="s">
        <v>22</v>
      </c>
      <c r="K8" s="1713" t="s">
        <v>479</v>
      </c>
    </row>
    <row r="9" spans="1:11" ht="18.75" x14ac:dyDescent="0.3">
      <c r="A9" s="160"/>
      <c r="B9" s="299"/>
      <c r="C9" s="1168"/>
      <c r="D9" s="175"/>
      <c r="E9" s="175"/>
      <c r="F9" s="175"/>
      <c r="G9" s="146"/>
      <c r="H9" s="175"/>
      <c r="I9" s="175"/>
      <c r="J9" s="14"/>
      <c r="K9" s="2165"/>
    </row>
    <row r="10" spans="1:11" ht="30.75" customHeight="1" x14ac:dyDescent="0.3">
      <c r="A10" s="160"/>
      <c r="B10" s="299"/>
      <c r="C10" s="1168"/>
      <c r="D10" s="764" t="s">
        <v>271</v>
      </c>
      <c r="E10" s="2554"/>
      <c r="F10" s="2554"/>
      <c r="G10" s="2555" t="s">
        <v>384</v>
      </c>
      <c r="H10" s="2556"/>
      <c r="I10" s="1727" t="s">
        <v>686</v>
      </c>
      <c r="J10" s="14"/>
      <c r="K10" s="2165"/>
    </row>
    <row r="11" spans="1:11" ht="18.75" x14ac:dyDescent="0.3">
      <c r="A11" s="160"/>
      <c r="B11" s="299"/>
      <c r="C11" s="1168"/>
      <c r="D11" s="299"/>
      <c r="E11" s="299"/>
      <c r="F11" s="299"/>
      <c r="G11" s="146"/>
      <c r="H11" s="299"/>
      <c r="I11" s="299"/>
      <c r="J11" s="14"/>
      <c r="K11" s="2165"/>
    </row>
    <row r="12" spans="1:11" ht="25.5" x14ac:dyDescent="0.25">
      <c r="A12" s="372"/>
      <c r="B12" s="2154"/>
      <c r="C12" s="2177" t="s">
        <v>104</v>
      </c>
      <c r="D12" s="2103" t="s">
        <v>315</v>
      </c>
      <c r="E12" s="2104" t="s">
        <v>272</v>
      </c>
      <c r="F12" s="2103" t="s">
        <v>239</v>
      </c>
      <c r="G12" s="2105" t="s">
        <v>385</v>
      </c>
      <c r="H12" s="2106" t="s">
        <v>152</v>
      </c>
      <c r="I12" s="2106" t="s">
        <v>153</v>
      </c>
      <c r="J12" s="2107" t="s">
        <v>316</v>
      </c>
      <c r="K12" s="2108" t="s">
        <v>87</v>
      </c>
    </row>
    <row r="13" spans="1:11" x14ac:dyDescent="0.25">
      <c r="A13" s="160"/>
      <c r="B13" s="299"/>
      <c r="C13" s="1720">
        <v>1</v>
      </c>
      <c r="D13" s="1728"/>
      <c r="E13" s="1729"/>
      <c r="F13" s="1611" t="s">
        <v>1622</v>
      </c>
      <c r="G13" s="1612" t="s">
        <v>1623</v>
      </c>
      <c r="H13" s="1613">
        <v>71885.600000000006</v>
      </c>
      <c r="I13" s="1613"/>
      <c r="J13" s="1180"/>
      <c r="K13" s="1181"/>
    </row>
    <row r="14" spans="1:11" ht="15" customHeight="1" x14ac:dyDescent="0.25">
      <c r="A14" s="160"/>
      <c r="B14" s="299"/>
      <c r="C14" s="1720">
        <v>2</v>
      </c>
      <c r="D14" s="1728" t="s">
        <v>526</v>
      </c>
      <c r="E14" s="1729"/>
      <c r="F14" s="1611" t="s">
        <v>1698</v>
      </c>
      <c r="G14" s="1612" t="s">
        <v>1699</v>
      </c>
      <c r="H14" s="1613"/>
      <c r="I14" s="1613">
        <v>71882.600000000006</v>
      </c>
      <c r="J14" s="1616" t="s">
        <v>143</v>
      </c>
      <c r="K14" s="1181"/>
    </row>
    <row r="15" spans="1:11" ht="60" x14ac:dyDescent="0.25">
      <c r="A15" s="160"/>
      <c r="B15" s="299"/>
      <c r="C15" s="1720"/>
      <c r="D15" s="1182"/>
      <c r="E15" s="1183"/>
      <c r="F15" s="2109" t="s">
        <v>1700</v>
      </c>
      <c r="G15" s="2178" t="s">
        <v>1701</v>
      </c>
      <c r="H15" s="1180"/>
      <c r="I15" s="1180"/>
      <c r="J15" s="1180"/>
      <c r="K15" s="1181"/>
    </row>
    <row r="16" spans="1:11" ht="15" customHeight="1" x14ac:dyDescent="0.25">
      <c r="A16" s="160"/>
      <c r="B16" s="299"/>
      <c r="C16" s="2145"/>
      <c r="D16" s="2146"/>
      <c r="E16" s="2146"/>
      <c r="F16" s="2146"/>
      <c r="G16" s="2147" t="s">
        <v>59</v>
      </c>
      <c r="H16" s="2100">
        <f>SUM(H13:H14)</f>
        <v>71885.600000000006</v>
      </c>
      <c r="I16" s="2100">
        <f>SUM(I13:I14)</f>
        <v>71882.600000000006</v>
      </c>
      <c r="J16" s="2148"/>
      <c r="K16" s="2149"/>
    </row>
    <row r="17" spans="1:11" x14ac:dyDescent="0.25">
      <c r="A17" s="160"/>
      <c r="B17" s="299"/>
      <c r="C17" s="1170"/>
      <c r="D17" s="49"/>
      <c r="E17" s="49"/>
      <c r="F17" s="49"/>
      <c r="G17" s="146"/>
      <c r="H17" s="119"/>
      <c r="I17" s="119"/>
      <c r="J17" s="119"/>
      <c r="K17" s="2166" t="s">
        <v>189</v>
      </c>
    </row>
    <row r="18" spans="1:11" x14ac:dyDescent="0.25">
      <c r="A18" s="160"/>
      <c r="B18" s="299"/>
      <c r="C18" s="585"/>
      <c r="D18" s="44"/>
      <c r="E18" s="44"/>
      <c r="F18" s="44"/>
      <c r="G18" s="2167"/>
      <c r="H18" s="44"/>
      <c r="I18" s="44"/>
      <c r="J18" s="44"/>
      <c r="K18" s="2168"/>
    </row>
    <row r="19" spans="1:11" x14ac:dyDescent="0.25">
      <c r="A19" s="160"/>
      <c r="B19" s="299"/>
      <c r="C19" s="585"/>
      <c r="D19" s="2461" t="s">
        <v>1688</v>
      </c>
      <c r="E19" s="2461"/>
      <c r="F19" s="54"/>
      <c r="G19" s="1983" t="s">
        <v>1607</v>
      </c>
      <c r="H19" s="2121"/>
      <c r="I19" s="2169"/>
      <c r="J19" s="2170" t="s">
        <v>1696</v>
      </c>
      <c r="K19" s="2171"/>
    </row>
    <row r="20" spans="1:11" x14ac:dyDescent="0.25">
      <c r="A20" s="160"/>
      <c r="B20" s="299"/>
      <c r="C20" s="585"/>
      <c r="D20" s="2462" t="s">
        <v>6</v>
      </c>
      <c r="E20" s="2462"/>
      <c r="F20" s="54"/>
      <c r="G20" s="1984" t="s">
        <v>6</v>
      </c>
      <c r="H20" s="413"/>
      <c r="I20" s="2172"/>
      <c r="J20" s="2173" t="s">
        <v>287</v>
      </c>
      <c r="K20" s="2174"/>
    </row>
    <row r="21" spans="1:11" x14ac:dyDescent="0.25">
      <c r="A21" s="160"/>
      <c r="B21" s="299"/>
      <c r="C21" s="585"/>
      <c r="D21" s="2461" t="s">
        <v>495</v>
      </c>
      <c r="E21" s="2461"/>
      <c r="F21" s="54"/>
      <c r="G21" s="1983" t="s">
        <v>494</v>
      </c>
      <c r="H21" s="2121"/>
      <c r="I21" s="2169"/>
      <c r="J21" s="2170" t="s">
        <v>1690</v>
      </c>
      <c r="K21" s="2171"/>
    </row>
    <row r="22" spans="1:11" x14ac:dyDescent="0.25">
      <c r="A22" s="160"/>
      <c r="B22" s="299"/>
      <c r="C22" s="585"/>
      <c r="D22" s="2462" t="s">
        <v>286</v>
      </c>
      <c r="E22" s="2462"/>
      <c r="F22" s="54"/>
      <c r="G22" s="1984" t="s">
        <v>286</v>
      </c>
      <c r="H22" s="413"/>
      <c r="I22" s="2172"/>
      <c r="J22" s="2173" t="s">
        <v>286</v>
      </c>
      <c r="K22" s="2174"/>
    </row>
    <row r="23" spans="1:11" x14ac:dyDescent="0.25">
      <c r="A23" s="160"/>
      <c r="B23" s="299"/>
      <c r="C23" s="585"/>
      <c r="D23" s="2536">
        <v>45114</v>
      </c>
      <c r="E23" s="2536"/>
      <c r="F23" s="54"/>
      <c r="G23" s="2161">
        <v>45114</v>
      </c>
      <c r="H23" s="2057"/>
      <c r="I23" s="2175"/>
      <c r="J23" s="2161">
        <v>45117</v>
      </c>
      <c r="K23" s="2176"/>
    </row>
    <row r="24" spans="1:11" x14ac:dyDescent="0.25">
      <c r="A24" s="160"/>
      <c r="B24" s="299"/>
      <c r="C24" s="585"/>
      <c r="D24" s="2462" t="s">
        <v>288</v>
      </c>
      <c r="E24" s="2462"/>
      <c r="F24" s="54"/>
      <c r="G24" s="1984" t="s">
        <v>289</v>
      </c>
      <c r="H24" s="413"/>
      <c r="I24" s="2172"/>
      <c r="J24" s="2173" t="s">
        <v>301</v>
      </c>
      <c r="K24" s="2174"/>
    </row>
    <row r="25" spans="1:11" x14ac:dyDescent="0.25">
      <c r="A25" s="161"/>
      <c r="B25" s="162"/>
      <c r="C25" s="162"/>
      <c r="D25" s="162"/>
      <c r="E25" s="162"/>
      <c r="F25" s="162"/>
      <c r="G25" s="162"/>
      <c r="H25" s="162"/>
      <c r="I25" s="162"/>
      <c r="J25" s="162"/>
      <c r="K25" s="163"/>
    </row>
  </sheetData>
  <mergeCells count="12">
    <mergeCell ref="D24:E24"/>
    <mergeCell ref="D19:E19"/>
    <mergeCell ref="D20:E20"/>
    <mergeCell ref="D21:E21"/>
    <mergeCell ref="D22:E22"/>
    <mergeCell ref="D23:E23"/>
    <mergeCell ref="A3:K3"/>
    <mergeCell ref="A4:K4"/>
    <mergeCell ref="A5:K5"/>
    <mergeCell ref="A6:K6"/>
    <mergeCell ref="E10:F10"/>
    <mergeCell ref="G10:H10"/>
  </mergeCells>
  <pageMargins left="0.7" right="0.47" top="0.75" bottom="0.75" header="0.3" footer="0.3"/>
  <pageSetup paperSize="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7" workbookViewId="0">
      <selection activeCell="H17" sqref="H17"/>
    </sheetView>
  </sheetViews>
  <sheetFormatPr baseColWidth="10" defaultRowHeight="15" x14ac:dyDescent="0.25"/>
  <cols>
    <col min="1" max="1" width="8.140625" customWidth="1"/>
    <col min="2" max="2" width="13.85546875" customWidth="1"/>
    <col min="3" max="3" width="16" customWidth="1"/>
    <col min="4" max="4" width="18.140625" customWidth="1"/>
    <col min="5" max="5" width="35" customWidth="1"/>
    <col min="6" max="6" width="13.5703125" customWidth="1"/>
    <col min="7" max="7" width="14.140625" customWidth="1"/>
    <col min="8" max="8" width="17.7109375" customWidth="1"/>
    <col min="9" max="9" width="17.42578125" customWidth="1"/>
  </cols>
  <sheetData>
    <row r="1" spans="1:11" x14ac:dyDescent="0.25">
      <c r="A1" s="811"/>
      <c r="B1" s="344"/>
      <c r="C1" s="344"/>
      <c r="D1" s="344"/>
      <c r="E1" s="369"/>
      <c r="F1" s="344"/>
      <c r="G1" s="344"/>
      <c r="H1" s="344"/>
      <c r="I1" s="369"/>
      <c r="J1" s="370"/>
    </row>
    <row r="2" spans="1:11" x14ac:dyDescent="0.25">
      <c r="A2" s="51"/>
      <c r="B2" s="43"/>
      <c r="C2" s="43"/>
      <c r="D2" s="82"/>
      <c r="E2" s="1707"/>
      <c r="F2" s="43"/>
      <c r="G2" s="43"/>
      <c r="H2" s="43"/>
      <c r="I2" s="75"/>
      <c r="J2" s="298"/>
    </row>
    <row r="3" spans="1:11" ht="18.75" x14ac:dyDescent="0.3">
      <c r="A3" s="2648"/>
      <c r="B3" s="2648"/>
      <c r="C3" s="2648"/>
      <c r="D3" s="2648"/>
      <c r="E3" s="2648"/>
      <c r="F3" s="2648"/>
      <c r="G3" s="2648"/>
      <c r="H3" s="2648"/>
      <c r="I3" s="2648"/>
      <c r="J3" s="2541"/>
    </row>
    <row r="4" spans="1:11" ht="18.75" x14ac:dyDescent="0.3">
      <c r="A4" s="2405" t="s">
        <v>29</v>
      </c>
      <c r="B4" s="2405"/>
      <c r="C4" s="2405"/>
      <c r="D4" s="2405"/>
      <c r="E4" s="2405"/>
      <c r="F4" s="2405"/>
      <c r="G4" s="2405"/>
      <c r="H4" s="2405"/>
      <c r="I4" s="2405"/>
      <c r="J4" s="2405"/>
      <c r="K4" s="2405"/>
    </row>
    <row r="5" spans="1:11" ht="15.75" x14ac:dyDescent="0.25">
      <c r="A5" s="2544" t="s">
        <v>383</v>
      </c>
      <c r="B5" s="2545"/>
      <c r="C5" s="2545"/>
      <c r="D5" s="2545"/>
      <c r="E5" s="2545"/>
      <c r="F5" s="2545"/>
      <c r="G5" s="2545"/>
      <c r="H5" s="2545"/>
      <c r="I5" s="2545"/>
      <c r="J5" s="2545"/>
      <c r="K5" s="2546"/>
    </row>
    <row r="6" spans="1:11" ht="15.75" x14ac:dyDescent="0.25">
      <c r="A6" s="2547" t="s">
        <v>158</v>
      </c>
      <c r="B6" s="2548"/>
      <c r="C6" s="2548"/>
      <c r="D6" s="2548"/>
      <c r="E6" s="2548"/>
      <c r="F6" s="2548"/>
      <c r="G6" s="2548"/>
      <c r="H6" s="2548"/>
      <c r="I6" s="2548"/>
      <c r="J6" s="2548"/>
      <c r="K6" s="2549"/>
    </row>
    <row r="7" spans="1:11" ht="15.75" x14ac:dyDescent="0.25">
      <c r="A7" s="2652"/>
      <c r="B7" s="2652"/>
      <c r="C7" s="2652"/>
      <c r="D7" s="2652"/>
      <c r="E7" s="2652"/>
      <c r="F7" s="2652"/>
      <c r="G7" s="2652"/>
      <c r="H7" s="2652"/>
      <c r="I7" s="2652"/>
      <c r="J7" s="2552"/>
    </row>
    <row r="8" spans="1:11" ht="18.75" x14ac:dyDescent="0.3">
      <c r="A8" s="1708"/>
      <c r="B8" s="31"/>
      <c r="C8" s="1709" t="s">
        <v>34</v>
      </c>
      <c r="D8" s="2553" t="s">
        <v>605</v>
      </c>
      <c r="E8" s="2553"/>
      <c r="F8" s="1709" t="s">
        <v>253</v>
      </c>
      <c r="G8" s="1710">
        <v>45107</v>
      </c>
      <c r="H8" s="212"/>
      <c r="I8" s="1711"/>
      <c r="J8" s="298"/>
    </row>
    <row r="9" spans="1:11" ht="18.75" x14ac:dyDescent="0.3">
      <c r="A9" s="1708"/>
      <c r="B9" s="31"/>
      <c r="C9" s="1709"/>
      <c r="D9" s="765"/>
      <c r="E9" s="765"/>
      <c r="F9" s="1709"/>
      <c r="G9" s="1712"/>
      <c r="H9" s="212"/>
      <c r="I9" s="1711"/>
      <c r="J9" s="298"/>
    </row>
    <row r="10" spans="1:11" ht="18.75" x14ac:dyDescent="0.3">
      <c r="A10" s="1708"/>
      <c r="B10" s="1709" t="s">
        <v>16</v>
      </c>
      <c r="C10" s="1713" t="s">
        <v>476</v>
      </c>
      <c r="D10" s="1709" t="s">
        <v>30</v>
      </c>
      <c r="E10" s="1713" t="s">
        <v>477</v>
      </c>
      <c r="F10" s="1709" t="s">
        <v>20</v>
      </c>
      <c r="G10" s="1713" t="s">
        <v>478</v>
      </c>
      <c r="H10" s="1709" t="s">
        <v>22</v>
      </c>
      <c r="I10" s="1713" t="s">
        <v>479</v>
      </c>
      <c r="J10" s="298"/>
    </row>
    <row r="11" spans="1:11" ht="18.75" x14ac:dyDescent="0.3">
      <c r="A11" s="1708"/>
      <c r="B11" s="31"/>
      <c r="C11" s="31"/>
      <c r="D11" s="31"/>
      <c r="E11" s="1714"/>
      <c r="F11" s="31"/>
      <c r="G11" s="31"/>
      <c r="H11" s="16"/>
      <c r="I11" s="1715"/>
      <c r="J11" s="298"/>
    </row>
    <row r="12" spans="1:11" ht="30" x14ac:dyDescent="0.3">
      <c r="A12" s="1708"/>
      <c r="B12" s="1716" t="s">
        <v>271</v>
      </c>
      <c r="C12" s="2554"/>
      <c r="D12" s="2554"/>
      <c r="E12" s="2555" t="s">
        <v>384</v>
      </c>
      <c r="F12" s="2556"/>
      <c r="G12" s="1727" t="s">
        <v>686</v>
      </c>
      <c r="H12" s="16"/>
      <c r="I12" s="1715"/>
      <c r="J12" s="298"/>
    </row>
    <row r="13" spans="1:11" ht="18.75" x14ac:dyDescent="0.3">
      <c r="A13" s="1708"/>
      <c r="B13" s="47"/>
      <c r="C13" s="47"/>
      <c r="D13" s="47"/>
      <c r="E13" s="1714"/>
      <c r="F13" s="47"/>
      <c r="G13" s="47"/>
      <c r="H13" s="16"/>
      <c r="I13" s="1715"/>
      <c r="J13" s="298"/>
    </row>
    <row r="14" spans="1:11" ht="18.75" x14ac:dyDescent="0.3">
      <c r="A14" s="1708"/>
      <c r="B14" s="47"/>
      <c r="C14" s="47"/>
      <c r="D14" s="16"/>
      <c r="E14" s="1717"/>
      <c r="F14" s="47"/>
      <c r="G14" s="47"/>
      <c r="H14" s="1718"/>
      <c r="I14" s="1719"/>
      <c r="J14" s="298"/>
    </row>
    <row r="15" spans="1:11" ht="28.5" x14ac:dyDescent="0.25">
      <c r="A15" s="2189" t="s">
        <v>104</v>
      </c>
      <c r="B15" s="2190" t="s">
        <v>315</v>
      </c>
      <c r="C15" s="2191" t="s">
        <v>272</v>
      </c>
      <c r="D15" s="2190" t="s">
        <v>239</v>
      </c>
      <c r="E15" s="2192" t="s">
        <v>385</v>
      </c>
      <c r="F15" s="2193" t="s">
        <v>152</v>
      </c>
      <c r="G15" s="2193" t="s">
        <v>153</v>
      </c>
      <c r="H15" s="2194" t="s">
        <v>316</v>
      </c>
      <c r="I15" s="2195" t="s">
        <v>87</v>
      </c>
      <c r="J15" s="373"/>
    </row>
    <row r="16" spans="1:11" x14ac:dyDescent="0.25">
      <c r="A16" s="1720">
        <v>1</v>
      </c>
      <c r="B16" s="1176"/>
      <c r="C16" s="1177"/>
      <c r="D16" s="1611" t="s">
        <v>1622</v>
      </c>
      <c r="E16" s="1612" t="s">
        <v>1623</v>
      </c>
      <c r="F16" s="1613">
        <v>143037.85</v>
      </c>
      <c r="G16" s="1613"/>
      <c r="H16" s="1180"/>
      <c r="I16" s="1181"/>
      <c r="J16" s="298"/>
    </row>
    <row r="17" spans="1:10" x14ac:dyDescent="0.25">
      <c r="A17" s="1720">
        <v>2</v>
      </c>
      <c r="B17" s="1176" t="s">
        <v>526</v>
      </c>
      <c r="C17" s="1177"/>
      <c r="D17" s="1611" t="s">
        <v>1702</v>
      </c>
      <c r="E17" s="2179" t="s">
        <v>1703</v>
      </c>
      <c r="F17" s="1613"/>
      <c r="G17" s="1613">
        <v>14000</v>
      </c>
      <c r="H17" s="1616" t="s">
        <v>143</v>
      </c>
      <c r="I17" s="1181"/>
      <c r="J17" s="298"/>
    </row>
    <row r="18" spans="1:10" x14ac:dyDescent="0.25">
      <c r="A18" s="1720">
        <v>2</v>
      </c>
      <c r="B18" s="1176"/>
      <c r="C18" s="1177"/>
      <c r="D18" s="1611" t="s">
        <v>1704</v>
      </c>
      <c r="E18" s="2179" t="s">
        <v>1705</v>
      </c>
      <c r="F18" s="1613"/>
      <c r="G18" s="1613">
        <v>129037.85</v>
      </c>
      <c r="H18" s="1180"/>
      <c r="I18" s="1181"/>
      <c r="J18" s="298"/>
    </row>
    <row r="19" spans="1:10" ht="60" x14ac:dyDescent="0.25">
      <c r="A19" s="1720"/>
      <c r="B19" s="1182"/>
      <c r="C19" s="1183"/>
      <c r="D19" s="2157" t="s">
        <v>1706</v>
      </c>
      <c r="E19" s="2178" t="s">
        <v>1707</v>
      </c>
      <c r="F19" s="1180"/>
      <c r="G19" s="1180"/>
      <c r="H19" s="1180"/>
      <c r="I19" s="1181"/>
      <c r="J19" s="298"/>
    </row>
    <row r="20" spans="1:10" x14ac:dyDescent="0.25">
      <c r="A20" s="2180"/>
      <c r="B20" s="2181"/>
      <c r="C20" s="2181"/>
      <c r="D20" s="2181"/>
      <c r="E20" s="2182" t="s">
        <v>59</v>
      </c>
      <c r="F20" s="2183">
        <f>SUM(F16:F18)</f>
        <v>143037.85</v>
      </c>
      <c r="G20" s="2183">
        <f>SUM(G16:G18)</f>
        <v>143037.85</v>
      </c>
      <c r="H20" s="2184"/>
      <c r="I20" s="2185"/>
      <c r="J20" s="298"/>
    </row>
    <row r="21" spans="1:10" x14ac:dyDescent="0.25">
      <c r="A21" s="2186"/>
      <c r="B21" s="1709"/>
      <c r="C21" s="1709"/>
      <c r="D21" s="1709"/>
      <c r="E21" s="1714"/>
      <c r="F21" s="1723"/>
      <c r="G21" s="1723"/>
      <c r="H21" s="1723"/>
      <c r="I21" s="1724" t="s">
        <v>189</v>
      </c>
      <c r="J21" s="298"/>
    </row>
    <row r="22" spans="1:10" x14ac:dyDescent="0.25">
      <c r="A22" s="2187"/>
      <c r="B22" s="1709"/>
      <c r="C22" s="1709"/>
      <c r="D22" s="1709"/>
      <c r="E22" s="1714"/>
      <c r="F22" s="1723"/>
      <c r="G22" s="1723"/>
      <c r="H22" s="1723"/>
      <c r="I22" s="1724"/>
      <c r="J22" s="298"/>
    </row>
    <row r="23" spans="1:10" x14ac:dyDescent="0.25">
      <c r="A23" s="333"/>
      <c r="B23" s="43"/>
      <c r="C23" s="43"/>
      <c r="D23" s="43"/>
      <c r="E23" s="75"/>
      <c r="F23" s="43"/>
      <c r="G23" s="43"/>
      <c r="H23" s="43"/>
      <c r="I23" s="75"/>
      <c r="J23" s="298"/>
    </row>
    <row r="24" spans="1:10" x14ac:dyDescent="0.25">
      <c r="A24" s="333"/>
      <c r="B24" s="2461" t="s">
        <v>528</v>
      </c>
      <c r="C24" s="2461"/>
      <c r="D24" s="1725"/>
      <c r="E24" s="1983" t="s">
        <v>1607</v>
      </c>
      <c r="F24" s="2121"/>
      <c r="G24" s="16"/>
      <c r="H24" s="2461" t="s">
        <v>1708</v>
      </c>
      <c r="I24" s="2461"/>
      <c r="J24" s="298"/>
    </row>
    <row r="25" spans="1:10" x14ac:dyDescent="0.25">
      <c r="A25" s="333"/>
      <c r="B25" s="2653" t="s">
        <v>6</v>
      </c>
      <c r="C25" s="2653"/>
      <c r="D25" s="1725"/>
      <c r="E25" s="1984" t="s">
        <v>7</v>
      </c>
      <c r="F25" s="413"/>
      <c r="G25" s="47"/>
      <c r="H25" s="2465" t="s">
        <v>287</v>
      </c>
      <c r="I25" s="2465"/>
      <c r="J25" s="298"/>
    </row>
    <row r="26" spans="1:10" x14ac:dyDescent="0.25">
      <c r="A26" s="333"/>
      <c r="B26" s="2461" t="s">
        <v>495</v>
      </c>
      <c r="C26" s="2461"/>
      <c r="D26" s="1725"/>
      <c r="E26" s="1983" t="s">
        <v>494</v>
      </c>
      <c r="F26" s="2121"/>
      <c r="G26" s="16"/>
      <c r="H26" s="2461" t="s">
        <v>1690</v>
      </c>
      <c r="I26" s="2461"/>
      <c r="J26" s="298"/>
    </row>
    <row r="27" spans="1:10" x14ac:dyDescent="0.25">
      <c r="A27" s="333"/>
      <c r="B27" s="2653" t="s">
        <v>286</v>
      </c>
      <c r="C27" s="2653"/>
      <c r="D27" s="1725"/>
      <c r="E27" s="1984" t="str">
        <f>'[1]Datos Generales'!C16</f>
        <v>Preparado por</v>
      </c>
      <c r="F27" s="413"/>
      <c r="G27" s="47"/>
      <c r="H27" s="2465" t="str">
        <f>'[1]Datos Generales'!D16</f>
        <v>Revisado por</v>
      </c>
      <c r="I27" s="2465"/>
      <c r="J27" s="298"/>
    </row>
    <row r="28" spans="1:10" x14ac:dyDescent="0.25">
      <c r="A28" s="333"/>
      <c r="B28" s="2536">
        <v>45114</v>
      </c>
      <c r="C28" s="2536"/>
      <c r="D28" s="1725"/>
      <c r="E28" s="1986">
        <v>45114</v>
      </c>
      <c r="F28" s="2057"/>
      <c r="G28" s="1726"/>
      <c r="H28" s="2536">
        <v>45117</v>
      </c>
      <c r="I28" s="2536"/>
      <c r="J28" s="298"/>
    </row>
    <row r="29" spans="1:10" x14ac:dyDescent="0.25">
      <c r="A29" s="2188"/>
      <c r="B29" s="2654" t="s">
        <v>288</v>
      </c>
      <c r="C29" s="2654"/>
      <c r="D29" s="2151"/>
      <c r="E29" s="2162" t="s">
        <v>289</v>
      </c>
      <c r="F29" s="2163"/>
      <c r="G29" s="45"/>
      <c r="H29" s="2647" t="s">
        <v>301</v>
      </c>
      <c r="I29" s="2647"/>
      <c r="J29" s="298"/>
    </row>
    <row r="30" spans="1:10" x14ac:dyDescent="0.25">
      <c r="A30" s="629"/>
      <c r="B30" s="377"/>
      <c r="C30" s="41"/>
      <c r="D30" s="377"/>
      <c r="E30" s="378"/>
      <c r="F30" s="377"/>
      <c r="G30" s="377"/>
      <c r="H30" s="377"/>
      <c r="I30" s="378"/>
      <c r="J30" s="181"/>
    </row>
  </sheetData>
  <mergeCells count="20">
    <mergeCell ref="A3:J3"/>
    <mergeCell ref="B27:C27"/>
    <mergeCell ref="H27:I27"/>
    <mergeCell ref="B28:C28"/>
    <mergeCell ref="H28:I28"/>
    <mergeCell ref="A7:J7"/>
    <mergeCell ref="D8:E8"/>
    <mergeCell ref="C12:D12"/>
    <mergeCell ref="E12:F12"/>
    <mergeCell ref="A4:K4"/>
    <mergeCell ref="A5:K5"/>
    <mergeCell ref="A6:K6"/>
    <mergeCell ref="B29:C29"/>
    <mergeCell ref="H29:I29"/>
    <mergeCell ref="B24:C24"/>
    <mergeCell ref="H24:I24"/>
    <mergeCell ref="B25:C25"/>
    <mergeCell ref="H25:I25"/>
    <mergeCell ref="B26:C26"/>
    <mergeCell ref="H26:I26"/>
  </mergeCells>
  <pageMargins left="0.7" right="0.7" top="0.55000000000000004" bottom="0.42" header="0.3" footer="0.3"/>
  <pageSetup paperSize="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H2" sqref="H2"/>
    </sheetView>
  </sheetViews>
  <sheetFormatPr baseColWidth="10" defaultRowHeight="15" x14ac:dyDescent="0.25"/>
  <cols>
    <col min="1" max="1" width="6.42578125" customWidth="1"/>
    <col min="2" max="2" width="14" customWidth="1"/>
    <col min="3" max="3" width="16.28515625" customWidth="1"/>
    <col min="4" max="4" width="17.85546875" customWidth="1"/>
    <col min="5" max="5" width="35.85546875" customWidth="1"/>
    <col min="6" max="6" width="13.85546875" customWidth="1"/>
    <col min="7" max="7" width="14.28515625" customWidth="1"/>
    <col min="8" max="8" width="16.42578125" customWidth="1"/>
    <col min="9" max="9" width="18" customWidth="1"/>
    <col min="10" max="10" width="11.42578125" style="81"/>
  </cols>
  <sheetData>
    <row r="1" spans="1:11" s="81" customFormat="1" x14ac:dyDescent="0.25">
      <c r="A1" s="812"/>
      <c r="B1" s="14"/>
      <c r="C1" s="14"/>
      <c r="D1" s="14"/>
      <c r="E1" s="1436"/>
      <c r="F1" s="14"/>
      <c r="G1" s="14"/>
      <c r="H1" s="14"/>
      <c r="I1" s="1436"/>
      <c r="J1" s="176"/>
    </row>
    <row r="2" spans="1:11" x14ac:dyDescent="0.25">
      <c r="A2" s="585"/>
      <c r="B2" s="44"/>
      <c r="C2" s="44"/>
      <c r="D2" s="328"/>
      <c r="E2" s="371"/>
      <c r="F2" s="44"/>
      <c r="G2" s="44"/>
      <c r="H2" s="44"/>
      <c r="I2" s="104"/>
      <c r="J2" s="299"/>
      <c r="K2" s="81"/>
    </row>
    <row r="3" spans="1:11" ht="18.75" x14ac:dyDescent="0.3">
      <c r="A3" s="2540"/>
      <c r="B3" s="2540"/>
      <c r="C3" s="2540"/>
      <c r="D3" s="2540"/>
      <c r="E3" s="2540"/>
      <c r="F3" s="2540"/>
      <c r="G3" s="2540"/>
      <c r="H3" s="2540"/>
      <c r="I3" s="2540"/>
      <c r="J3" s="2540"/>
      <c r="K3" s="81"/>
    </row>
    <row r="4" spans="1:11" ht="18.75" x14ac:dyDescent="0.3">
      <c r="A4" s="2405" t="s">
        <v>29</v>
      </c>
      <c r="B4" s="2405"/>
      <c r="C4" s="2405"/>
      <c r="D4" s="2405"/>
      <c r="E4" s="2405"/>
      <c r="F4" s="2405"/>
      <c r="G4" s="2405"/>
      <c r="H4" s="2405"/>
      <c r="I4" s="2405"/>
      <c r="J4" s="2405"/>
      <c r="K4" s="2405"/>
    </row>
    <row r="5" spans="1:11" ht="15.75" x14ac:dyDescent="0.25">
      <c r="A5" s="2544" t="s">
        <v>383</v>
      </c>
      <c r="B5" s="2545"/>
      <c r="C5" s="2545"/>
      <c r="D5" s="2545"/>
      <c r="E5" s="2545"/>
      <c r="F5" s="2545"/>
      <c r="G5" s="2545"/>
      <c r="H5" s="2545"/>
      <c r="I5" s="2545"/>
      <c r="J5" s="2545"/>
      <c r="K5" s="2546"/>
    </row>
    <row r="6" spans="1:11" ht="15.75" x14ac:dyDescent="0.25">
      <c r="A6" s="2547" t="s">
        <v>158</v>
      </c>
      <c r="B6" s="2548"/>
      <c r="C6" s="2548"/>
      <c r="D6" s="2548"/>
      <c r="E6" s="2548"/>
      <c r="F6" s="2548"/>
      <c r="G6" s="2548"/>
      <c r="H6" s="2548"/>
      <c r="I6" s="2548"/>
      <c r="J6" s="2548"/>
      <c r="K6" s="2549"/>
    </row>
    <row r="7" spans="1:11" ht="15.75" x14ac:dyDescent="0.25">
      <c r="A7" s="2652"/>
      <c r="B7" s="2652"/>
      <c r="C7" s="2652"/>
      <c r="D7" s="2652"/>
      <c r="E7" s="2652"/>
      <c r="F7" s="2652"/>
      <c r="G7" s="2652"/>
      <c r="H7" s="2652"/>
      <c r="I7" s="2652"/>
      <c r="J7" s="2551"/>
      <c r="K7" s="81"/>
    </row>
    <row r="8" spans="1:11" ht="18.75" x14ac:dyDescent="0.3">
      <c r="A8" s="1708"/>
      <c r="B8" s="31"/>
      <c r="C8" s="1709" t="s">
        <v>34</v>
      </c>
      <c r="D8" s="2553" t="s">
        <v>483</v>
      </c>
      <c r="E8" s="2553"/>
      <c r="F8" s="1709" t="s">
        <v>253</v>
      </c>
      <c r="G8" s="1710">
        <v>45107</v>
      </c>
      <c r="H8" s="212"/>
      <c r="I8" s="1711"/>
      <c r="J8" s="299"/>
      <c r="K8" s="81"/>
    </row>
    <row r="9" spans="1:11" ht="18.75" x14ac:dyDescent="0.3">
      <c r="A9" s="1708"/>
      <c r="B9" s="31"/>
      <c r="C9" s="1709"/>
      <c r="D9" s="765"/>
      <c r="E9" s="765"/>
      <c r="F9" s="1709"/>
      <c r="G9" s="1712"/>
      <c r="H9" s="212"/>
      <c r="I9" s="1711"/>
      <c r="J9" s="299"/>
      <c r="K9" s="81"/>
    </row>
    <row r="10" spans="1:11" ht="18.75" x14ac:dyDescent="0.3">
      <c r="A10" s="1708"/>
      <c r="B10" s="1709" t="s">
        <v>16</v>
      </c>
      <c r="C10" s="1713" t="s">
        <v>476</v>
      </c>
      <c r="D10" s="1730" t="s">
        <v>30</v>
      </c>
      <c r="E10" s="1713" t="s">
        <v>477</v>
      </c>
      <c r="F10" s="1730" t="s">
        <v>20</v>
      </c>
      <c r="G10" s="1713" t="s">
        <v>478</v>
      </c>
      <c r="H10" s="1730" t="s">
        <v>22</v>
      </c>
      <c r="I10" s="1713" t="s">
        <v>479</v>
      </c>
      <c r="J10" s="299"/>
      <c r="K10" s="81"/>
    </row>
    <row r="11" spans="1:11" ht="18.75" x14ac:dyDescent="0.3">
      <c r="A11" s="1708"/>
      <c r="B11" s="31"/>
      <c r="C11" s="31"/>
      <c r="D11" s="31"/>
      <c r="E11" s="1714"/>
      <c r="F11" s="31"/>
      <c r="G11" s="31"/>
      <c r="H11" s="16"/>
      <c r="I11" s="1715"/>
      <c r="J11" s="299"/>
      <c r="K11" s="81"/>
    </row>
    <row r="12" spans="1:11" ht="30" x14ac:dyDescent="0.3">
      <c r="A12" s="1708"/>
      <c r="B12" s="1716" t="s">
        <v>271</v>
      </c>
      <c r="C12" s="2554"/>
      <c r="D12" s="2554"/>
      <c r="E12" s="2555" t="s">
        <v>384</v>
      </c>
      <c r="F12" s="2556"/>
      <c r="G12" s="1727" t="s">
        <v>686</v>
      </c>
      <c r="H12" s="16"/>
      <c r="I12" s="1715"/>
      <c r="J12" s="299"/>
      <c r="K12" s="81"/>
    </row>
    <row r="13" spans="1:11" ht="18.75" x14ac:dyDescent="0.3">
      <c r="A13" s="1708"/>
      <c r="B13" s="47"/>
      <c r="C13" s="47"/>
      <c r="D13" s="47"/>
      <c r="E13" s="1714"/>
      <c r="F13" s="47"/>
      <c r="G13" s="47"/>
      <c r="H13" s="16"/>
      <c r="I13" s="1715"/>
      <c r="J13" s="299"/>
      <c r="K13" s="81"/>
    </row>
    <row r="14" spans="1:11" ht="18.75" x14ac:dyDescent="0.3">
      <c r="A14" s="1708"/>
      <c r="B14" s="47"/>
      <c r="C14" s="47"/>
      <c r="D14" s="16"/>
      <c r="E14" s="1717"/>
      <c r="F14" s="47"/>
      <c r="G14" s="47"/>
      <c r="H14" s="1718"/>
      <c r="I14" s="1719"/>
      <c r="J14" s="299"/>
      <c r="K14" s="81"/>
    </row>
    <row r="15" spans="1:11" ht="25.5" x14ac:dyDescent="0.25">
      <c r="A15" s="2088" t="s">
        <v>104</v>
      </c>
      <c r="B15" s="2089" t="s">
        <v>315</v>
      </c>
      <c r="C15" s="2090" t="s">
        <v>272</v>
      </c>
      <c r="D15" s="2089" t="s">
        <v>239</v>
      </c>
      <c r="E15" s="2091" t="s">
        <v>385</v>
      </c>
      <c r="F15" s="2092" t="s">
        <v>152</v>
      </c>
      <c r="G15" s="2092" t="s">
        <v>153</v>
      </c>
      <c r="H15" s="2093" t="s">
        <v>316</v>
      </c>
      <c r="I15" s="2091" t="s">
        <v>87</v>
      </c>
      <c r="J15" s="2154"/>
      <c r="K15" s="81"/>
    </row>
    <row r="16" spans="1:11" x14ac:dyDescent="0.25">
      <c r="A16" s="1720">
        <v>1</v>
      </c>
      <c r="B16" s="1728"/>
      <c r="C16" s="1729"/>
      <c r="D16" s="1611" t="s">
        <v>1622</v>
      </c>
      <c r="E16" s="1612" t="s">
        <v>1623</v>
      </c>
      <c r="F16" s="1613">
        <v>1931500</v>
      </c>
      <c r="G16" s="1613"/>
      <c r="H16" s="1180"/>
      <c r="I16" s="2196"/>
      <c r="J16" s="299"/>
      <c r="K16" s="81"/>
    </row>
    <row r="17" spans="1:11" x14ac:dyDescent="0.25">
      <c r="A17" s="1720">
        <v>2</v>
      </c>
      <c r="B17" s="1728" t="s">
        <v>526</v>
      </c>
      <c r="C17" s="1729"/>
      <c r="D17" s="1611" t="s">
        <v>1709</v>
      </c>
      <c r="E17" s="1612" t="s">
        <v>1710</v>
      </c>
      <c r="F17" s="1613"/>
      <c r="G17" s="1613">
        <v>1931500</v>
      </c>
      <c r="H17" s="1616" t="s">
        <v>143</v>
      </c>
      <c r="I17" s="2196"/>
      <c r="J17" s="299"/>
      <c r="K17" s="81"/>
    </row>
    <row r="18" spans="1:11" ht="60" x14ac:dyDescent="0.25">
      <c r="A18" s="1720"/>
      <c r="B18" s="1182"/>
      <c r="C18" s="1183"/>
      <c r="D18" s="2094" t="s">
        <v>1711</v>
      </c>
      <c r="E18" s="2095" t="s">
        <v>1712</v>
      </c>
      <c r="F18" s="1180"/>
      <c r="G18" s="1180"/>
      <c r="H18" s="1180"/>
      <c r="I18" s="2196"/>
      <c r="J18" s="299"/>
      <c r="K18" s="81"/>
    </row>
    <row r="19" spans="1:11" x14ac:dyDescent="0.25">
      <c r="A19" s="2145"/>
      <c r="B19" s="2146"/>
      <c r="C19" s="2146"/>
      <c r="D19" s="2146"/>
      <c r="E19" s="2147" t="s">
        <v>59</v>
      </c>
      <c r="F19" s="2100">
        <f>SUM(F16:F17)</f>
        <v>1931500</v>
      </c>
      <c r="G19" s="2100">
        <f>SUM(G16:G17)</f>
        <v>1931500</v>
      </c>
      <c r="H19" s="2148"/>
      <c r="I19" s="2197"/>
      <c r="J19" s="299"/>
      <c r="K19" s="81"/>
    </row>
    <row r="20" spans="1:11" x14ac:dyDescent="0.25">
      <c r="A20" s="1722"/>
      <c r="B20" s="1709"/>
      <c r="C20" s="1709"/>
      <c r="D20" s="1709"/>
      <c r="E20" s="1714"/>
      <c r="F20" s="1723"/>
      <c r="G20" s="1723"/>
      <c r="H20" s="1723"/>
      <c r="I20" s="1724" t="s">
        <v>189</v>
      </c>
      <c r="J20" s="299"/>
      <c r="K20" s="81"/>
    </row>
    <row r="21" spans="1:11" x14ac:dyDescent="0.25">
      <c r="A21" s="1722"/>
      <c r="B21" s="1709"/>
      <c r="C21" s="1709"/>
      <c r="D21" s="1709"/>
      <c r="E21" s="1714"/>
      <c r="F21" s="1723"/>
      <c r="G21" s="1723"/>
      <c r="H21" s="1723"/>
      <c r="I21" s="1724"/>
      <c r="J21" s="299"/>
      <c r="K21" s="81"/>
    </row>
    <row r="22" spans="1:11" x14ac:dyDescent="0.25">
      <c r="A22" s="51"/>
      <c r="B22" s="43"/>
      <c r="C22" s="43"/>
      <c r="D22" s="43"/>
      <c r="E22" s="75"/>
      <c r="F22" s="43"/>
      <c r="G22" s="43"/>
      <c r="H22" s="43"/>
      <c r="I22" s="75"/>
      <c r="J22" s="299"/>
      <c r="K22" s="81"/>
    </row>
    <row r="23" spans="1:11" x14ac:dyDescent="0.25">
      <c r="A23" s="51"/>
      <c r="B23" s="2461" t="s">
        <v>1688</v>
      </c>
      <c r="C23" s="2461"/>
      <c r="D23" s="1725"/>
      <c r="E23" s="1983" t="s">
        <v>1607</v>
      </c>
      <c r="F23" s="2121"/>
      <c r="G23" s="16"/>
      <c r="H23" s="2461" t="s">
        <v>1708</v>
      </c>
      <c r="I23" s="2461"/>
      <c r="J23" s="299"/>
      <c r="K23" s="81"/>
    </row>
    <row r="24" spans="1:11" x14ac:dyDescent="0.25">
      <c r="A24" s="51"/>
      <c r="B24" s="2653" t="s">
        <v>6</v>
      </c>
      <c r="C24" s="2653"/>
      <c r="D24" s="1725"/>
      <c r="E24" s="1984" t="s">
        <v>7</v>
      </c>
      <c r="F24" s="413"/>
      <c r="G24" s="47"/>
      <c r="H24" s="2465" t="s">
        <v>287</v>
      </c>
      <c r="I24" s="2465"/>
      <c r="J24" s="299"/>
      <c r="K24" s="81"/>
    </row>
    <row r="25" spans="1:11" x14ac:dyDescent="0.25">
      <c r="A25" s="51"/>
      <c r="B25" s="2461" t="s">
        <v>495</v>
      </c>
      <c r="C25" s="2461"/>
      <c r="D25" s="1725"/>
      <c r="E25" s="1983" t="s">
        <v>494</v>
      </c>
      <c r="F25" s="2121"/>
      <c r="G25" s="16"/>
      <c r="H25" s="2461" t="s">
        <v>1690</v>
      </c>
      <c r="I25" s="2461"/>
      <c r="J25" s="299"/>
      <c r="K25" s="81"/>
    </row>
    <row r="26" spans="1:11" x14ac:dyDescent="0.25">
      <c r="A26" s="51"/>
      <c r="B26" s="2653" t="s">
        <v>1697</v>
      </c>
      <c r="C26" s="2653"/>
      <c r="D26" s="1725"/>
      <c r="E26" s="1984" t="s">
        <v>1697</v>
      </c>
      <c r="F26" s="413"/>
      <c r="G26" s="47"/>
      <c r="H26" s="2465" t="s">
        <v>286</v>
      </c>
      <c r="I26" s="2465"/>
      <c r="J26" s="299"/>
      <c r="K26" s="81"/>
    </row>
    <row r="27" spans="1:11" x14ac:dyDescent="0.25">
      <c r="A27" s="51"/>
      <c r="B27" s="2536">
        <v>45114</v>
      </c>
      <c r="C27" s="2536"/>
      <c r="D27" s="1725"/>
      <c r="E27" s="1986">
        <v>45114</v>
      </c>
      <c r="F27" s="2057"/>
      <c r="G27" s="1726"/>
      <c r="H27" s="2536">
        <v>45117</v>
      </c>
      <c r="I27" s="2536"/>
      <c r="J27" s="299"/>
      <c r="K27" s="81"/>
    </row>
    <row r="28" spans="1:11" x14ac:dyDescent="0.25">
      <c r="A28" s="51"/>
      <c r="B28" s="2653" t="s">
        <v>288</v>
      </c>
      <c r="C28" s="2653"/>
      <c r="D28" s="1725"/>
      <c r="E28" s="1984" t="s">
        <v>289</v>
      </c>
      <c r="F28" s="413"/>
      <c r="G28" s="47"/>
      <c r="H28" s="2465" t="s">
        <v>301</v>
      </c>
      <c r="I28" s="2465"/>
      <c r="J28" s="299"/>
      <c r="K28" s="81"/>
    </row>
    <row r="29" spans="1:11" s="81" customFormat="1" x14ac:dyDescent="0.25">
      <c r="A29" s="585"/>
      <c r="B29" s="44"/>
      <c r="C29" s="14"/>
      <c r="D29" s="44"/>
      <c r="E29" s="104"/>
      <c r="F29" s="44"/>
      <c r="G29" s="44"/>
      <c r="H29" s="44"/>
      <c r="I29" s="104"/>
      <c r="J29" s="176"/>
    </row>
  </sheetData>
  <mergeCells count="20">
    <mergeCell ref="B25:C25"/>
    <mergeCell ref="H25:I25"/>
    <mergeCell ref="B28:C28"/>
    <mergeCell ref="H28:I28"/>
    <mergeCell ref="A3:J3"/>
    <mergeCell ref="B26:C26"/>
    <mergeCell ref="H26:I26"/>
    <mergeCell ref="B27:C27"/>
    <mergeCell ref="H27:I27"/>
    <mergeCell ref="A7:J7"/>
    <mergeCell ref="D8:E8"/>
    <mergeCell ref="C12:D12"/>
    <mergeCell ref="E12:F12"/>
    <mergeCell ref="A4:K4"/>
    <mergeCell ref="A5:K5"/>
    <mergeCell ref="A6:K6"/>
    <mergeCell ref="B23:C23"/>
    <mergeCell ref="H23:I23"/>
    <mergeCell ref="B24:C24"/>
    <mergeCell ref="H24:I24"/>
  </mergeCells>
  <pageMargins left="0.7" right="0.7" top="0.75" bottom="0.53"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workbookViewId="0">
      <selection activeCell="G54" sqref="G54"/>
    </sheetView>
  </sheetViews>
  <sheetFormatPr baseColWidth="10" defaultRowHeight="15" x14ac:dyDescent="0.25"/>
  <cols>
    <col min="1" max="1" width="15.140625" customWidth="1"/>
    <col min="2" max="2" width="11.140625" customWidth="1"/>
    <col min="3" max="3" width="34.85546875" customWidth="1"/>
    <col min="5" max="5" width="12.7109375" bestFit="1" customWidth="1"/>
    <col min="6" max="6" width="2.5703125" customWidth="1"/>
    <col min="7" max="7" width="14.140625" customWidth="1"/>
  </cols>
  <sheetData>
    <row r="1" spans="1:7" ht="20.25" x14ac:dyDescent="0.3">
      <c r="A1" s="2380" t="s">
        <v>737</v>
      </c>
      <c r="B1" s="2380"/>
      <c r="C1" s="2380"/>
      <c r="D1" s="2380"/>
      <c r="E1" s="2380"/>
      <c r="F1" s="2380"/>
      <c r="G1" s="2380"/>
    </row>
    <row r="2" spans="1:7" x14ac:dyDescent="0.25">
      <c r="A2" s="2381" t="s">
        <v>826</v>
      </c>
      <c r="B2" s="2381"/>
      <c r="C2" s="2381"/>
      <c r="D2" s="2381"/>
      <c r="E2" s="2381"/>
      <c r="F2" s="2381"/>
      <c r="G2" s="2381"/>
    </row>
    <row r="3" spans="1:7" x14ac:dyDescent="0.25">
      <c r="A3" s="2381" t="s">
        <v>827</v>
      </c>
      <c r="B3" s="2381"/>
      <c r="C3" s="2381"/>
      <c r="D3" s="2381"/>
      <c r="E3" s="2381"/>
      <c r="F3" s="2381"/>
      <c r="G3" s="2381"/>
    </row>
    <row r="4" spans="1:7" x14ac:dyDescent="0.25">
      <c r="A4" s="2382" t="s">
        <v>828</v>
      </c>
      <c r="B4" s="2382"/>
      <c r="C4" s="2382"/>
      <c r="D4" s="2382"/>
      <c r="E4" s="2382"/>
      <c r="F4" s="2382"/>
      <c r="G4" s="2382"/>
    </row>
    <row r="5" spans="1:7" x14ac:dyDescent="0.25">
      <c r="A5" s="2382" t="s">
        <v>829</v>
      </c>
      <c r="B5" s="2382"/>
      <c r="C5" s="2382"/>
      <c r="D5" s="2382"/>
      <c r="E5" s="2382"/>
      <c r="F5" s="2382"/>
      <c r="G5" s="2382"/>
    </row>
    <row r="6" spans="1:7" x14ac:dyDescent="0.25">
      <c r="A6" s="2376" t="s">
        <v>830</v>
      </c>
      <c r="B6" s="2376"/>
      <c r="C6" s="2376"/>
      <c r="D6" s="2376"/>
      <c r="E6" s="2376"/>
      <c r="F6" s="2376"/>
      <c r="G6" s="2376"/>
    </row>
    <row r="7" spans="1:7" x14ac:dyDescent="0.25">
      <c r="A7" s="1937"/>
      <c r="B7" s="1937"/>
      <c r="C7" s="1937"/>
      <c r="D7" s="1937"/>
      <c r="E7" s="1937"/>
      <c r="F7" s="1937"/>
      <c r="G7" s="1937"/>
    </row>
    <row r="8" spans="1:7" x14ac:dyDescent="0.25">
      <c r="E8" t="s">
        <v>14</v>
      </c>
    </row>
    <row r="9" spans="1:7" ht="15.75" thickBot="1" x14ac:dyDescent="0.3">
      <c r="A9" s="1938" t="s">
        <v>831</v>
      </c>
      <c r="B9" s="1939"/>
      <c r="C9" s="1939"/>
      <c r="D9" s="1939"/>
      <c r="E9" s="1939"/>
      <c r="F9" s="1939"/>
      <c r="G9" s="1940">
        <v>3984911.24</v>
      </c>
    </row>
    <row r="10" spans="1:7" ht="15.75" thickTop="1" x14ac:dyDescent="0.25">
      <c r="A10" s="1939"/>
      <c r="B10" s="1939"/>
      <c r="C10" s="1939"/>
      <c r="D10" s="1939"/>
      <c r="E10" s="1939"/>
      <c r="F10" s="1939"/>
      <c r="G10" s="1941"/>
    </row>
    <row r="11" spans="1:7" x14ac:dyDescent="0.25">
      <c r="A11" s="1942" t="s">
        <v>832</v>
      </c>
      <c r="B11" s="1939"/>
      <c r="C11" s="1939"/>
      <c r="D11" s="1939"/>
      <c r="E11" s="1939" t="s">
        <v>204</v>
      </c>
      <c r="F11" s="1939"/>
      <c r="G11" s="1941"/>
    </row>
    <row r="12" spans="1:7" x14ac:dyDescent="0.25">
      <c r="A12" s="1939"/>
      <c r="B12" s="1939" t="s">
        <v>833</v>
      </c>
      <c r="C12" s="1939"/>
      <c r="D12" s="1939"/>
      <c r="E12" s="1939"/>
      <c r="F12" s="1939"/>
      <c r="G12" s="1943">
        <v>170000</v>
      </c>
    </row>
    <row r="13" spans="1:7" x14ac:dyDescent="0.25">
      <c r="A13" s="1939"/>
      <c r="B13" s="1944"/>
      <c r="C13" s="1939"/>
      <c r="D13" s="1939"/>
      <c r="E13" s="1939"/>
      <c r="F13" s="1939"/>
      <c r="G13" s="1945"/>
    </row>
    <row r="14" spans="1:7" x14ac:dyDescent="0.25">
      <c r="A14" s="1939"/>
      <c r="B14" s="1939"/>
      <c r="G14" s="1946"/>
    </row>
    <row r="15" spans="1:7" x14ac:dyDescent="0.25">
      <c r="A15" s="1939"/>
      <c r="B15" s="1947"/>
      <c r="C15" s="1939"/>
      <c r="D15" s="1939"/>
      <c r="E15" s="1939"/>
      <c r="F15" s="1939"/>
      <c r="G15" s="1945"/>
    </row>
    <row r="16" spans="1:7" x14ac:dyDescent="0.25">
      <c r="A16" s="1939"/>
      <c r="B16" s="1939" t="s">
        <v>834</v>
      </c>
      <c r="C16" s="1939"/>
      <c r="D16" s="1939"/>
      <c r="E16" s="1939"/>
      <c r="F16" s="1939"/>
      <c r="G16" s="1948">
        <f>+G9+G12</f>
        <v>4154911.24</v>
      </c>
    </row>
    <row r="17" spans="1:7" x14ac:dyDescent="0.25">
      <c r="A17" s="1939"/>
      <c r="B17" s="1939"/>
      <c r="C17" s="1939"/>
      <c r="D17" s="1939"/>
      <c r="E17" s="1939"/>
      <c r="F17" s="1939"/>
      <c r="G17" s="1949"/>
    </row>
    <row r="18" spans="1:7" x14ac:dyDescent="0.25">
      <c r="A18" s="1939"/>
      <c r="B18" s="1939"/>
      <c r="C18" s="1939"/>
      <c r="D18" s="1939"/>
      <c r="E18" s="1939"/>
      <c r="F18" s="1939"/>
      <c r="G18" s="1949"/>
    </row>
    <row r="19" spans="1:7" x14ac:dyDescent="0.25">
      <c r="A19" s="1938" t="s">
        <v>43</v>
      </c>
      <c r="B19" s="1939" t="s">
        <v>835</v>
      </c>
      <c r="C19" s="1939"/>
      <c r="D19" s="1939"/>
      <c r="E19" s="1939"/>
      <c r="F19" s="1939" t="s">
        <v>836</v>
      </c>
      <c r="G19" s="1950">
        <v>342636.62</v>
      </c>
    </row>
    <row r="20" spans="1:7" x14ac:dyDescent="0.25">
      <c r="A20" s="1939"/>
      <c r="B20" s="1939" t="s">
        <v>837</v>
      </c>
      <c r="C20" s="1939"/>
      <c r="D20" s="1939"/>
      <c r="E20" s="1939"/>
      <c r="F20" s="1939"/>
      <c r="G20" s="1945">
        <v>373.95</v>
      </c>
    </row>
    <row r="21" spans="1:7" x14ac:dyDescent="0.25">
      <c r="A21" s="1939"/>
      <c r="B21" s="1944"/>
      <c r="G21" s="1945"/>
    </row>
    <row r="22" spans="1:7" x14ac:dyDescent="0.25">
      <c r="A22" s="1939"/>
      <c r="B22" s="1939"/>
      <c r="C22" s="1939"/>
      <c r="D22" s="1939"/>
      <c r="E22" s="1939"/>
      <c r="F22" s="1939"/>
      <c r="G22" s="1949"/>
    </row>
    <row r="23" spans="1:7" ht="15.75" thickBot="1" x14ac:dyDescent="0.3">
      <c r="A23" s="1938" t="s">
        <v>838</v>
      </c>
      <c r="B23" s="1938"/>
      <c r="C23" s="1938"/>
      <c r="D23" s="1938"/>
      <c r="E23" s="1939"/>
      <c r="F23" s="1939"/>
      <c r="G23" s="1940">
        <f>+G16-G20-G19+G13</f>
        <v>3811900.67</v>
      </c>
    </row>
    <row r="24" spans="1:7" ht="15.75" thickTop="1" x14ac:dyDescent="0.25">
      <c r="A24" s="1939"/>
      <c r="B24" s="1939"/>
      <c r="C24" s="1939"/>
      <c r="D24" s="1939"/>
      <c r="E24" s="1939"/>
      <c r="F24" s="1939"/>
      <c r="G24" s="1946"/>
    </row>
    <row r="25" spans="1:7" x14ac:dyDescent="0.25">
      <c r="A25" s="1939"/>
      <c r="B25" s="1939"/>
      <c r="C25" s="1939"/>
      <c r="D25" s="1939"/>
      <c r="E25" s="1939"/>
      <c r="F25" s="1939"/>
      <c r="G25" s="1946"/>
    </row>
    <row r="26" spans="1:7" x14ac:dyDescent="0.25">
      <c r="A26" s="1939"/>
      <c r="B26" s="1939"/>
      <c r="C26" s="1939"/>
      <c r="D26" s="1939"/>
      <c r="E26" s="1939"/>
      <c r="F26" s="1939" t="s">
        <v>14</v>
      </c>
      <c r="G26" s="1946"/>
    </row>
    <row r="27" spans="1:7" x14ac:dyDescent="0.25">
      <c r="A27" s="1942" t="s">
        <v>839</v>
      </c>
      <c r="B27" s="1939"/>
      <c r="C27" s="1939"/>
      <c r="D27" s="1939"/>
      <c r="E27" s="1939"/>
      <c r="F27" s="1939"/>
      <c r="G27" s="1945">
        <v>4021900.68</v>
      </c>
    </row>
    <row r="28" spans="1:7" x14ac:dyDescent="0.25">
      <c r="A28" s="1939"/>
      <c r="B28" s="1939"/>
      <c r="C28" s="1939"/>
      <c r="D28" s="1939"/>
      <c r="E28" s="1939"/>
      <c r="F28" s="1939"/>
      <c r="G28" s="1945"/>
    </row>
    <row r="29" spans="1:7" x14ac:dyDescent="0.25">
      <c r="A29" s="1939"/>
      <c r="B29" s="1939"/>
      <c r="C29" s="1939"/>
      <c r="D29" s="1939"/>
      <c r="E29" s="1939"/>
      <c r="F29" s="1939"/>
      <c r="G29" s="1945"/>
    </row>
    <row r="30" spans="1:7" x14ac:dyDescent="0.25">
      <c r="A30" s="1942" t="s">
        <v>41</v>
      </c>
      <c r="B30" s="1951" t="s">
        <v>840</v>
      </c>
      <c r="C30" s="1939"/>
      <c r="D30" s="1939"/>
      <c r="E30" s="1939"/>
      <c r="F30" s="1939"/>
      <c r="G30" s="1945"/>
    </row>
    <row r="31" spans="1:7" x14ac:dyDescent="0.25">
      <c r="A31" s="1939"/>
      <c r="B31" s="1939"/>
      <c r="C31" s="1939"/>
      <c r="D31" s="1939"/>
      <c r="E31" s="1939"/>
      <c r="F31" s="1939"/>
      <c r="G31" s="1945" t="s">
        <v>14</v>
      </c>
    </row>
    <row r="32" spans="1:7" x14ac:dyDescent="0.25">
      <c r="A32" s="1939"/>
      <c r="B32" s="1939"/>
      <c r="C32" s="1939"/>
      <c r="D32" s="1939"/>
      <c r="E32" s="1939"/>
      <c r="F32" s="1939"/>
      <c r="G32" s="1945"/>
    </row>
    <row r="33" spans="1:9" x14ac:dyDescent="0.25">
      <c r="A33" s="1942" t="s">
        <v>43</v>
      </c>
      <c r="B33" s="1939" t="s">
        <v>841</v>
      </c>
      <c r="C33" s="1939"/>
      <c r="D33" s="1939"/>
      <c r="E33" s="1939"/>
      <c r="F33" s="1939"/>
      <c r="G33" s="1945">
        <v>210000.01</v>
      </c>
    </row>
    <row r="34" spans="1:9" x14ac:dyDescent="0.25">
      <c r="A34" s="1939"/>
      <c r="B34" s="1944"/>
      <c r="C34" s="1939"/>
      <c r="D34" s="1939"/>
      <c r="E34" s="1939"/>
      <c r="F34" s="1939"/>
      <c r="G34" s="1945"/>
      <c r="I34" s="1733">
        <f>+G23-G37</f>
        <v>0</v>
      </c>
    </row>
    <row r="35" spans="1:9" x14ac:dyDescent="0.25">
      <c r="A35" s="1939"/>
      <c r="B35" s="1939"/>
      <c r="C35" s="1939"/>
      <c r="D35" s="1939"/>
      <c r="E35" s="1939"/>
      <c r="F35" s="1939"/>
      <c r="G35" s="1949"/>
    </row>
    <row r="36" spans="1:9" x14ac:dyDescent="0.25">
      <c r="A36" s="1939"/>
      <c r="B36" s="1939"/>
      <c r="C36" s="1939"/>
      <c r="D36" s="1939"/>
      <c r="E36" s="1939"/>
      <c r="F36" s="1939"/>
      <c r="G36" s="1945"/>
    </row>
    <row r="37" spans="1:9" ht="15.75" thickBot="1" x14ac:dyDescent="0.3">
      <c r="A37" s="1938" t="s">
        <v>842</v>
      </c>
      <c r="C37" s="1938"/>
      <c r="D37" s="1938"/>
      <c r="E37" s="1938"/>
      <c r="F37" s="1939"/>
      <c r="G37" s="1940">
        <f>+G27-G33</f>
        <v>3811900.67</v>
      </c>
    </row>
    <row r="38" spans="1:9" ht="15.75" thickTop="1" x14ac:dyDescent="0.25">
      <c r="A38" s="1939"/>
      <c r="B38" s="1939"/>
      <c r="C38" s="1939"/>
      <c r="D38" s="1939"/>
      <c r="E38" s="1939"/>
      <c r="F38" s="1939"/>
      <c r="G38" s="1949"/>
    </row>
    <row r="39" spans="1:9" x14ac:dyDescent="0.25">
      <c r="A39" s="1939"/>
      <c r="B39" s="1939"/>
      <c r="C39" s="1939"/>
      <c r="D39" s="1939"/>
      <c r="E39" s="1939"/>
      <c r="F39" s="1939"/>
      <c r="G39" s="1952"/>
    </row>
    <row r="40" spans="1:9" x14ac:dyDescent="0.25">
      <c r="A40" s="1939"/>
      <c r="B40" s="1939"/>
      <c r="C40" s="1939"/>
      <c r="D40" s="1939"/>
      <c r="E40" s="1939"/>
      <c r="F40" s="1939"/>
      <c r="G40" s="1952"/>
    </row>
    <row r="41" spans="1:9" x14ac:dyDescent="0.25">
      <c r="A41" s="1939"/>
      <c r="B41" s="1939"/>
      <c r="C41" s="1939"/>
      <c r="D41" s="1939"/>
      <c r="E41" s="1939"/>
      <c r="F41" s="1939"/>
      <c r="G41" s="1952"/>
    </row>
    <row r="42" spans="1:9" x14ac:dyDescent="0.25">
      <c r="A42" s="1939"/>
      <c r="B42" s="1938"/>
      <c r="C42" s="1938"/>
      <c r="D42" s="1938"/>
      <c r="E42" s="1938"/>
      <c r="F42" s="1939"/>
      <c r="G42" s="1953"/>
    </row>
    <row r="43" spans="1:9" x14ac:dyDescent="0.25">
      <c r="A43" s="162"/>
      <c r="C43" s="162"/>
      <c r="E43" s="162"/>
      <c r="F43" s="162"/>
      <c r="G43" s="1952"/>
    </row>
    <row r="44" spans="1:9" x14ac:dyDescent="0.25">
      <c r="A44" t="s">
        <v>853</v>
      </c>
      <c r="C44" s="1731"/>
      <c r="E44" t="s">
        <v>287</v>
      </c>
      <c r="F44" s="1954"/>
      <c r="G44" s="1952"/>
    </row>
    <row r="45" spans="1:9" x14ac:dyDescent="0.25">
      <c r="A45" s="1939"/>
      <c r="B45" s="1939"/>
      <c r="C45" s="1939"/>
      <c r="D45" s="1939"/>
      <c r="E45" s="1939"/>
      <c r="F45" s="1939"/>
      <c r="G45" s="1952"/>
    </row>
    <row r="50" spans="1:7" x14ac:dyDescent="0.25">
      <c r="A50" s="1955"/>
      <c r="B50" s="1955"/>
      <c r="C50" s="1955"/>
      <c r="D50" s="1955"/>
      <c r="E50" s="1955"/>
      <c r="F50" s="1955"/>
      <c r="G50" s="1955"/>
    </row>
    <row r="52" spans="1:7" x14ac:dyDescent="0.25">
      <c r="A52" s="2377" t="s">
        <v>843</v>
      </c>
      <c r="B52" s="2377"/>
      <c r="C52" s="2377"/>
      <c r="D52" s="2377"/>
      <c r="E52" s="2377"/>
    </row>
    <row r="53" spans="1:7" x14ac:dyDescent="0.25">
      <c r="A53" s="2378" t="s">
        <v>844</v>
      </c>
      <c r="B53" s="2378"/>
      <c r="C53" s="2378"/>
      <c r="D53" s="2378"/>
      <c r="E53" s="2378"/>
    </row>
    <row r="54" spans="1:7" x14ac:dyDescent="0.25">
      <c r="A54" s="2377" t="s">
        <v>845</v>
      </c>
      <c r="B54" s="2377"/>
      <c r="C54" s="2377"/>
      <c r="D54" s="2377"/>
      <c r="E54" s="2377"/>
    </row>
    <row r="55" spans="1:7" x14ac:dyDescent="0.25">
      <c r="A55" s="2379" t="s">
        <v>846</v>
      </c>
      <c r="B55" s="2379"/>
      <c r="C55" s="2379"/>
      <c r="D55" s="2379"/>
      <c r="E55" s="2379"/>
    </row>
    <row r="56" spans="1:7" x14ac:dyDescent="0.25">
      <c r="B56" s="1956" t="s">
        <v>607</v>
      </c>
      <c r="D56" s="1956" t="s">
        <v>608</v>
      </c>
      <c r="E56" s="1957"/>
    </row>
    <row r="57" spans="1:7" x14ac:dyDescent="0.25">
      <c r="B57" s="1958">
        <v>45106</v>
      </c>
      <c r="C57" s="1586"/>
      <c r="D57" s="1959">
        <v>170000</v>
      </c>
      <c r="E57" s="1957"/>
    </row>
    <row r="58" spans="1:7" x14ac:dyDescent="0.25">
      <c r="B58" s="1958"/>
      <c r="C58" s="1586"/>
      <c r="D58" s="1959"/>
      <c r="E58" s="1957"/>
    </row>
    <row r="59" spans="1:7" x14ac:dyDescent="0.25">
      <c r="B59" s="1960"/>
      <c r="D59" s="1961"/>
      <c r="E59" s="1957"/>
    </row>
    <row r="60" spans="1:7" ht="15.75" thickBot="1" x14ac:dyDescent="0.3">
      <c r="B60" s="1962" t="s">
        <v>611</v>
      </c>
      <c r="D60" s="1963">
        <f>SUM(D57:D59)</f>
        <v>170000</v>
      </c>
      <c r="E60" s="1957"/>
    </row>
    <row r="61" spans="1:7" ht="15.75" thickTop="1" x14ac:dyDescent="0.25"/>
    <row r="68" spans="1:7" x14ac:dyDescent="0.25">
      <c r="A68" s="1955"/>
      <c r="B68" s="1955"/>
      <c r="C68" s="1955"/>
      <c r="D68" s="1955"/>
      <c r="E68" s="1955"/>
      <c r="F68" s="1955"/>
      <c r="G68" s="1955"/>
    </row>
    <row r="71" spans="1:7" x14ac:dyDescent="0.25">
      <c r="A71" s="2377" t="s">
        <v>847</v>
      </c>
      <c r="B71" s="2377"/>
      <c r="C71" s="2377"/>
      <c r="D71" s="2377"/>
      <c r="E71" s="2377"/>
    </row>
    <row r="72" spans="1:7" x14ac:dyDescent="0.25">
      <c r="A72" s="2378" t="s">
        <v>844</v>
      </c>
      <c r="B72" s="2378"/>
      <c r="C72" s="2378"/>
      <c r="D72" s="2378"/>
      <c r="E72" s="2378"/>
    </row>
    <row r="73" spans="1:7" x14ac:dyDescent="0.25">
      <c r="A73" s="2377" t="s">
        <v>845</v>
      </c>
      <c r="B73" s="2377"/>
      <c r="C73" s="2377"/>
      <c r="D73" s="2377"/>
      <c r="E73" s="2377"/>
    </row>
    <row r="74" spans="1:7" x14ac:dyDescent="0.25">
      <c r="A74" s="2379" t="s">
        <v>846</v>
      </c>
      <c r="B74" s="2379"/>
      <c r="C74" s="2379"/>
      <c r="D74" s="2379"/>
      <c r="E74" s="2379"/>
    </row>
    <row r="75" spans="1:7" x14ac:dyDescent="0.25">
      <c r="B75" s="1956" t="s">
        <v>607</v>
      </c>
      <c r="D75" s="1956" t="s">
        <v>608</v>
      </c>
      <c r="E75" s="1957"/>
    </row>
    <row r="76" spans="1:7" x14ac:dyDescent="0.25">
      <c r="B76" s="1958">
        <v>45086</v>
      </c>
      <c r="C76" s="1586"/>
      <c r="D76" s="1959">
        <v>198.95</v>
      </c>
      <c r="E76" s="1957"/>
    </row>
    <row r="77" spans="1:7" x14ac:dyDescent="0.25">
      <c r="B77" s="1958">
        <v>45107</v>
      </c>
      <c r="C77" s="1586"/>
      <c r="D77" s="1959">
        <v>175</v>
      </c>
      <c r="E77" s="1957"/>
    </row>
    <row r="78" spans="1:7" x14ac:dyDescent="0.25">
      <c r="B78" s="1960"/>
      <c r="D78" s="1961"/>
      <c r="E78" s="1957"/>
    </row>
    <row r="79" spans="1:7" ht="15.75" thickBot="1" x14ac:dyDescent="0.3">
      <c r="B79" s="1962" t="s">
        <v>611</v>
      </c>
      <c r="D79" s="1963">
        <f>SUM(D76:D78)</f>
        <v>373.95</v>
      </c>
      <c r="E79" s="1957"/>
    </row>
    <row r="80" spans="1:7" ht="15.75" thickTop="1" x14ac:dyDescent="0.25"/>
    <row r="89" spans="1:7" x14ac:dyDescent="0.25">
      <c r="A89" s="1955"/>
      <c r="B89" s="1955"/>
      <c r="C89" s="1955"/>
      <c r="D89" s="1955"/>
      <c r="E89" s="1955"/>
      <c r="F89" s="1955"/>
      <c r="G89" s="1955"/>
    </row>
    <row r="92" spans="1:7" x14ac:dyDescent="0.25">
      <c r="A92" s="2383" t="s">
        <v>483</v>
      </c>
      <c r="B92" s="2383"/>
      <c r="C92" s="2383"/>
      <c r="D92" s="2383"/>
      <c r="E92" s="2383"/>
    </row>
    <row r="93" spans="1:7" x14ac:dyDescent="0.25">
      <c r="A93" s="2383" t="s">
        <v>848</v>
      </c>
      <c r="B93" s="2383"/>
      <c r="C93" s="2383"/>
      <c r="D93" s="2383"/>
      <c r="E93" s="2383"/>
    </row>
    <row r="94" spans="1:7" x14ac:dyDescent="0.25">
      <c r="A94" s="2384" t="s">
        <v>849</v>
      </c>
      <c r="B94" s="2384"/>
      <c r="C94" s="2384"/>
      <c r="D94" s="2384"/>
      <c r="E94" s="2384"/>
    </row>
    <row r="95" spans="1:7" x14ac:dyDescent="0.25">
      <c r="A95" s="2385" t="s">
        <v>610</v>
      </c>
      <c r="B95" s="2385"/>
      <c r="C95" s="2385"/>
      <c r="D95" s="2385"/>
      <c r="E95" s="2385"/>
    </row>
    <row r="96" spans="1:7" x14ac:dyDescent="0.25">
      <c r="A96" s="1734"/>
      <c r="B96" s="1734"/>
      <c r="C96" s="1734"/>
      <c r="D96" s="1734"/>
    </row>
    <row r="97" spans="1:7" ht="15.75" x14ac:dyDescent="0.25">
      <c r="A97" s="1964"/>
      <c r="B97" s="1779" t="s">
        <v>607</v>
      </c>
      <c r="C97" s="1780" t="s">
        <v>850</v>
      </c>
      <c r="D97" s="1780" t="s">
        <v>609</v>
      </c>
      <c r="E97" s="1781" t="s">
        <v>608</v>
      </c>
    </row>
    <row r="98" spans="1:7" x14ac:dyDescent="0.25">
      <c r="A98" s="1964"/>
      <c r="B98" s="1965">
        <v>45079</v>
      </c>
      <c r="C98" s="1966" t="s">
        <v>571</v>
      </c>
      <c r="D98" s="1967">
        <v>40542</v>
      </c>
      <c r="E98" s="1968">
        <v>132636.60999999999</v>
      </c>
    </row>
    <row r="99" spans="1:7" x14ac:dyDescent="0.25">
      <c r="A99" s="1964"/>
      <c r="B99" s="1965">
        <v>45089</v>
      </c>
      <c r="C99" s="1966" t="s">
        <v>821</v>
      </c>
      <c r="D99" s="1967">
        <v>40543</v>
      </c>
      <c r="E99" s="1968">
        <v>8898.31</v>
      </c>
    </row>
    <row r="100" spans="1:7" x14ac:dyDescent="0.25">
      <c r="A100" s="1964"/>
      <c r="B100" s="1965">
        <v>45098</v>
      </c>
      <c r="C100" s="1966" t="s">
        <v>782</v>
      </c>
      <c r="D100" s="1967">
        <v>40544</v>
      </c>
      <c r="E100" s="1968">
        <v>201101.7</v>
      </c>
    </row>
    <row r="101" spans="1:7" x14ac:dyDescent="0.25">
      <c r="A101" s="1964"/>
      <c r="B101" s="1965"/>
      <c r="C101" s="1966"/>
      <c r="D101" s="1967"/>
      <c r="E101" s="1968"/>
    </row>
    <row r="102" spans="1:7" ht="15.75" thickBot="1" x14ac:dyDescent="0.3">
      <c r="B102" s="1969"/>
      <c r="C102" s="1970" t="s">
        <v>611</v>
      </c>
      <c r="D102" s="1969"/>
      <c r="E102" s="1971">
        <f>SUM(E98:E101)</f>
        <v>342636.62</v>
      </c>
    </row>
    <row r="103" spans="1:7" x14ac:dyDescent="0.25">
      <c r="E103" s="1733"/>
    </row>
    <row r="109" spans="1:7" x14ac:dyDescent="0.25">
      <c r="A109" s="1955"/>
      <c r="B109" s="1955"/>
      <c r="C109" s="1955"/>
      <c r="D109" s="1955"/>
      <c r="E109" s="1955"/>
      <c r="F109" s="1955"/>
      <c r="G109" s="1955"/>
    </row>
    <row r="114" spans="1:5" x14ac:dyDescent="0.25">
      <c r="A114" s="2383" t="s">
        <v>483</v>
      </c>
      <c r="B114" s="2383"/>
      <c r="C114" s="2383"/>
      <c r="D114" s="2383"/>
      <c r="E114" s="2383"/>
    </row>
    <row r="115" spans="1:5" x14ac:dyDescent="0.25">
      <c r="A115" s="2383" t="s">
        <v>851</v>
      </c>
      <c r="B115" s="2383"/>
      <c r="C115" s="2383"/>
      <c r="D115" s="2383"/>
      <c r="E115" s="2383"/>
    </row>
    <row r="116" spans="1:5" x14ac:dyDescent="0.25">
      <c r="A116" s="2384" t="s">
        <v>852</v>
      </c>
      <c r="B116" s="2384"/>
      <c r="C116" s="2384"/>
      <c r="D116" s="2384"/>
      <c r="E116" s="2384"/>
    </row>
    <row r="117" spans="1:5" x14ac:dyDescent="0.25">
      <c r="A117" s="2385" t="s">
        <v>610</v>
      </c>
      <c r="B117" s="2385"/>
      <c r="C117" s="2385"/>
      <c r="D117" s="2385"/>
      <c r="E117" s="2385"/>
    </row>
    <row r="118" spans="1:5" x14ac:dyDescent="0.25">
      <c r="A118" s="1734"/>
      <c r="B118" s="1734"/>
      <c r="C118" s="1734"/>
      <c r="D118" s="1734"/>
    </row>
    <row r="119" spans="1:5" ht="15.75" x14ac:dyDescent="0.25">
      <c r="A119" s="1964"/>
      <c r="B119" s="1779" t="s">
        <v>607</v>
      </c>
      <c r="C119" s="1780" t="s">
        <v>612</v>
      </c>
      <c r="D119" s="1780" t="s">
        <v>609</v>
      </c>
      <c r="E119" s="1781" t="s">
        <v>608</v>
      </c>
    </row>
    <row r="120" spans="1:5" x14ac:dyDescent="0.25">
      <c r="A120" s="1964"/>
      <c r="B120" s="1965">
        <v>45089</v>
      </c>
      <c r="C120" s="1966" t="s">
        <v>821</v>
      </c>
      <c r="D120" s="1967">
        <v>40543</v>
      </c>
      <c r="E120" s="1968">
        <v>8898.31</v>
      </c>
    </row>
    <row r="121" spans="1:5" x14ac:dyDescent="0.25">
      <c r="A121" s="1964"/>
      <c r="B121" s="1965">
        <v>45098</v>
      </c>
      <c r="C121" s="1966" t="s">
        <v>782</v>
      </c>
      <c r="D121" s="1967">
        <v>40544</v>
      </c>
      <c r="E121" s="1968">
        <v>201101.7</v>
      </c>
    </row>
    <row r="122" spans="1:5" x14ac:dyDescent="0.25">
      <c r="A122" s="1964"/>
      <c r="B122" s="1965"/>
      <c r="C122" s="1966"/>
      <c r="D122" s="1967"/>
      <c r="E122" s="1968"/>
    </row>
    <row r="123" spans="1:5" ht="16.5" thickBot="1" x14ac:dyDescent="0.3">
      <c r="B123" s="1972"/>
      <c r="C123" s="1973" t="s">
        <v>611</v>
      </c>
      <c r="D123" s="1615"/>
      <c r="E123" s="1974">
        <f>SUM(E120:E122)</f>
        <v>210000.01</v>
      </c>
    </row>
    <row r="124" spans="1:5" ht="15.75" thickTop="1" x14ac:dyDescent="0.25">
      <c r="B124" s="1735"/>
      <c r="E124" s="1733"/>
    </row>
  </sheetData>
  <mergeCells count="22">
    <mergeCell ref="A116:E116"/>
    <mergeCell ref="A117:E117"/>
    <mergeCell ref="A93:E93"/>
    <mergeCell ref="A94:E94"/>
    <mergeCell ref="A95:E95"/>
    <mergeCell ref="A114:E114"/>
    <mergeCell ref="A115:E115"/>
    <mergeCell ref="A71:E71"/>
    <mergeCell ref="A72:E72"/>
    <mergeCell ref="A73:E73"/>
    <mergeCell ref="A74:E74"/>
    <mergeCell ref="A92:E92"/>
    <mergeCell ref="A1:G1"/>
    <mergeCell ref="A2:G2"/>
    <mergeCell ref="A3:G3"/>
    <mergeCell ref="A4:G4"/>
    <mergeCell ref="A5:G5"/>
    <mergeCell ref="A6:G6"/>
    <mergeCell ref="A52:E52"/>
    <mergeCell ref="A53:E53"/>
    <mergeCell ref="A54:E54"/>
    <mergeCell ref="A55:E5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4"/>
  <sheetViews>
    <sheetView showGridLines="0" topLeftCell="A13" zoomScaleNormal="100" workbookViewId="0">
      <selection activeCell="H4" sqref="H4"/>
    </sheetView>
  </sheetViews>
  <sheetFormatPr baseColWidth="10" defaultRowHeight="15" x14ac:dyDescent="0.25"/>
  <cols>
    <col min="1" max="1" width="2" style="254" customWidth="1"/>
    <col min="2" max="2" width="1.42578125" style="254" customWidth="1"/>
    <col min="3" max="3" width="7" style="254" customWidth="1"/>
    <col min="4" max="4" width="9" style="254" customWidth="1"/>
    <col min="5" max="5" width="13.7109375" style="256" customWidth="1"/>
    <col min="6" max="6" width="11.7109375" style="254" bestFit="1" customWidth="1"/>
    <col min="7" max="7" width="15.7109375" style="254" customWidth="1"/>
    <col min="8" max="8" width="11.7109375" style="254" customWidth="1"/>
    <col min="9" max="9" width="31.140625" style="254" customWidth="1"/>
    <col min="10" max="10" width="16" style="254" customWidth="1"/>
    <col min="11" max="11" width="15.5703125" style="254" customWidth="1"/>
    <col min="12" max="12" width="14.85546875" style="254" customWidth="1"/>
    <col min="13" max="13" width="20.28515625" style="256" customWidth="1"/>
    <col min="14" max="14" width="4.5703125" style="254" customWidth="1"/>
    <col min="15" max="16384" width="11.42578125" style="254"/>
  </cols>
  <sheetData>
    <row r="2" spans="2:15" s="147" customFormat="1" ht="11.25" customHeight="1" x14ac:dyDescent="0.25">
      <c r="B2" s="671"/>
      <c r="C2" s="612"/>
      <c r="D2" s="612"/>
      <c r="E2" s="672"/>
      <c r="F2" s="612"/>
      <c r="G2" s="612"/>
      <c r="H2" s="612"/>
      <c r="I2" s="612"/>
      <c r="J2" s="612"/>
      <c r="K2" s="612"/>
      <c r="L2" s="612"/>
      <c r="M2" s="672"/>
      <c r="N2" s="673"/>
    </row>
    <row r="3" spans="2:15" s="147" customFormat="1" ht="11.25" customHeight="1" x14ac:dyDescent="0.25">
      <c r="B3" s="257"/>
      <c r="C3" s="44"/>
      <c r="D3" s="44"/>
      <c r="E3" s="104"/>
      <c r="F3" s="44"/>
      <c r="G3" s="44"/>
      <c r="H3" s="44"/>
      <c r="I3" s="44"/>
      <c r="J3" s="44"/>
      <c r="K3" s="44"/>
      <c r="L3" s="44"/>
      <c r="M3" s="104"/>
      <c r="N3" s="265"/>
    </row>
    <row r="4" spans="2:15" s="147" customFormat="1" ht="20.25" x14ac:dyDescent="0.3">
      <c r="B4" s="257"/>
      <c r="C4" s="52"/>
      <c r="D4" s="52"/>
      <c r="E4" s="259"/>
      <c r="F4" s="52"/>
      <c r="G4" s="52"/>
      <c r="H4" s="52"/>
      <c r="I4" s="52"/>
      <c r="J4" s="53"/>
      <c r="K4" s="53"/>
      <c r="L4" s="53"/>
      <c r="M4" s="259"/>
      <c r="N4" s="265"/>
    </row>
    <row r="5" spans="2:15" s="147" customFormat="1" ht="20.25" x14ac:dyDescent="0.3">
      <c r="B5" s="257"/>
      <c r="C5" s="52"/>
      <c r="D5" s="52"/>
      <c r="E5" s="259"/>
      <c r="F5" s="52"/>
      <c r="G5" s="52"/>
      <c r="H5" s="52"/>
      <c r="I5" s="52"/>
      <c r="J5" s="53"/>
      <c r="K5" s="53"/>
      <c r="L5" s="53"/>
      <c r="M5" s="259"/>
      <c r="N5" s="265"/>
    </row>
    <row r="6" spans="2:15" s="147" customFormat="1" ht="18.75" x14ac:dyDescent="0.3">
      <c r="B6" s="2662" t="s">
        <v>29</v>
      </c>
      <c r="C6" s="2663"/>
      <c r="D6" s="2663"/>
      <c r="E6" s="2663"/>
      <c r="F6" s="2663"/>
      <c r="G6" s="2663"/>
      <c r="H6" s="2663"/>
      <c r="I6" s="2663"/>
      <c r="J6" s="2663"/>
      <c r="K6" s="2663"/>
      <c r="L6" s="2663"/>
      <c r="M6" s="2663"/>
      <c r="N6" s="2664"/>
      <c r="O6" s="149"/>
    </row>
    <row r="7" spans="2:15" s="147" customFormat="1" ht="15.75" x14ac:dyDescent="0.25">
      <c r="B7" s="2665" t="s">
        <v>296</v>
      </c>
      <c r="C7" s="2666"/>
      <c r="D7" s="2666"/>
      <c r="E7" s="2666"/>
      <c r="F7" s="2666"/>
      <c r="G7" s="2666"/>
      <c r="H7" s="2666"/>
      <c r="I7" s="2666"/>
      <c r="J7" s="2666"/>
      <c r="K7" s="2666"/>
      <c r="L7" s="2666"/>
      <c r="M7" s="2666"/>
      <c r="N7" s="2667"/>
      <c r="O7" s="150"/>
    </row>
    <row r="8" spans="2:15" s="147" customFormat="1" ht="15.75" x14ac:dyDescent="0.25">
      <c r="B8" s="2668" t="s">
        <v>158</v>
      </c>
      <c r="C8" s="2669"/>
      <c r="D8" s="2669"/>
      <c r="E8" s="2669"/>
      <c r="F8" s="2669"/>
      <c r="G8" s="2669"/>
      <c r="H8" s="2669"/>
      <c r="I8" s="2669"/>
      <c r="J8" s="2669"/>
      <c r="K8" s="2669"/>
      <c r="L8" s="2669"/>
      <c r="M8" s="2669"/>
      <c r="N8" s="2670"/>
      <c r="O8" s="150"/>
    </row>
    <row r="9" spans="2:15" s="147" customFormat="1" ht="12.75" customHeight="1" x14ac:dyDescent="0.3">
      <c r="B9" s="257"/>
      <c r="C9" s="148"/>
      <c r="D9" s="148"/>
      <c r="F9" s="148"/>
      <c r="G9" s="148"/>
      <c r="H9" s="148"/>
      <c r="I9" s="148"/>
      <c r="J9" s="148"/>
      <c r="K9" s="148"/>
      <c r="L9" s="148"/>
      <c r="M9" s="148"/>
      <c r="N9" s="265"/>
      <c r="O9" s="252"/>
    </row>
    <row r="10" spans="2:15" s="252" customFormat="1" x14ac:dyDescent="0.25">
      <c r="B10" s="257"/>
      <c r="D10" s="782" t="s">
        <v>253</v>
      </c>
      <c r="E10" s="883">
        <f>'[2]Datos Generales'!C6</f>
        <v>45107</v>
      </c>
      <c r="F10" s="783" t="s">
        <v>34</v>
      </c>
      <c r="G10" s="2671" t="s">
        <v>737</v>
      </c>
      <c r="H10" s="2672"/>
      <c r="I10" s="784" t="s">
        <v>16</v>
      </c>
      <c r="J10" s="1785" t="s">
        <v>476</v>
      </c>
      <c r="K10" s="782" t="s">
        <v>30</v>
      </c>
      <c r="L10" s="1785" t="s">
        <v>477</v>
      </c>
      <c r="M10" s="105"/>
      <c r="N10" s="265"/>
    </row>
    <row r="11" spans="2:15" s="252" customFormat="1" ht="9.75" customHeight="1" x14ac:dyDescent="0.25">
      <c r="B11" s="257"/>
      <c r="D11" s="1786"/>
      <c r="E11" s="253"/>
      <c r="F11" s="253"/>
      <c r="L11" s="50"/>
      <c r="M11" s="105"/>
      <c r="N11" s="265"/>
    </row>
    <row r="12" spans="2:15" s="252" customFormat="1" x14ac:dyDescent="0.25">
      <c r="B12" s="257"/>
      <c r="D12" s="1787"/>
      <c r="F12" s="782" t="s">
        <v>20</v>
      </c>
      <c r="G12" s="1785" t="s">
        <v>478</v>
      </c>
      <c r="H12" s="782" t="s">
        <v>22</v>
      </c>
      <c r="I12" s="1785" t="s">
        <v>479</v>
      </c>
      <c r="L12" s="50"/>
      <c r="M12" s="105"/>
      <c r="N12" s="265"/>
    </row>
    <row r="13" spans="2:15" s="252" customFormat="1" x14ac:dyDescent="0.25">
      <c r="B13" s="257"/>
      <c r="C13" s="55"/>
      <c r="D13" s="55"/>
      <c r="E13" s="76"/>
      <c r="F13" s="55"/>
      <c r="G13" s="55"/>
      <c r="H13" s="55"/>
      <c r="I13" s="55"/>
      <c r="J13" s="56"/>
      <c r="K13" s="56"/>
      <c r="L13" s="56"/>
      <c r="M13" s="106"/>
      <c r="N13" s="265"/>
    </row>
    <row r="14" spans="2:15" ht="15.75" x14ac:dyDescent="0.25">
      <c r="B14" s="260"/>
      <c r="C14" s="2673" t="s">
        <v>238</v>
      </c>
      <c r="D14" s="2673"/>
      <c r="E14" s="2673"/>
      <c r="F14" s="2673" t="s">
        <v>2</v>
      </c>
      <c r="G14" s="2673"/>
      <c r="H14" s="2673"/>
      <c r="I14" s="2673"/>
      <c r="J14" s="2673"/>
      <c r="K14" s="2673"/>
      <c r="L14" s="2404" t="s">
        <v>371</v>
      </c>
      <c r="M14" s="2404" t="s">
        <v>3</v>
      </c>
      <c r="N14" s="663"/>
    </row>
    <row r="15" spans="2:15" ht="78" x14ac:dyDescent="0.25">
      <c r="B15" s="260"/>
      <c r="C15" s="869" t="s">
        <v>93</v>
      </c>
      <c r="D15" s="869" t="s">
        <v>95</v>
      </c>
      <c r="E15" s="1758" t="s">
        <v>96</v>
      </c>
      <c r="F15" s="1758" t="s">
        <v>71</v>
      </c>
      <c r="G15" s="1758" t="s">
        <v>239</v>
      </c>
      <c r="H15" s="1755" t="s">
        <v>285</v>
      </c>
      <c r="I15" s="1758" t="s">
        <v>372</v>
      </c>
      <c r="J15" s="1758" t="s">
        <v>98</v>
      </c>
      <c r="K15" s="1758" t="s">
        <v>308</v>
      </c>
      <c r="L15" s="2404"/>
      <c r="M15" s="2404"/>
      <c r="N15" s="266"/>
    </row>
    <row r="16" spans="2:15" ht="15" customHeight="1" x14ac:dyDescent="0.25">
      <c r="B16" s="260"/>
      <c r="C16" s="1788" t="s">
        <v>738</v>
      </c>
      <c r="D16" s="964" t="s">
        <v>739</v>
      </c>
      <c r="E16" s="1789">
        <v>86791.99</v>
      </c>
      <c r="F16" s="1790" t="s">
        <v>738</v>
      </c>
      <c r="G16" s="1788" t="s">
        <v>740</v>
      </c>
      <c r="H16" s="1791" t="s">
        <v>739</v>
      </c>
      <c r="I16" s="1792" t="s">
        <v>741</v>
      </c>
      <c r="J16" s="965">
        <v>86791.99</v>
      </c>
      <c r="K16" s="975"/>
      <c r="L16" s="965">
        <f t="shared" ref="L16:L20" si="0">J16-E16+K16</f>
        <v>0</v>
      </c>
      <c r="M16" s="966"/>
      <c r="N16" s="266"/>
    </row>
    <row r="17" spans="2:14" ht="28.5" customHeight="1" x14ac:dyDescent="0.25">
      <c r="B17" s="260"/>
      <c r="C17" s="1788" t="s">
        <v>738</v>
      </c>
      <c r="D17" s="964" t="s">
        <v>742</v>
      </c>
      <c r="E17" s="1789">
        <v>138793.37</v>
      </c>
      <c r="F17" s="1790" t="s">
        <v>738</v>
      </c>
      <c r="G17" s="1788" t="s">
        <v>740</v>
      </c>
      <c r="H17" s="1793" t="s">
        <v>742</v>
      </c>
      <c r="I17" s="1794" t="s">
        <v>743</v>
      </c>
      <c r="J17" s="965">
        <v>138793.37</v>
      </c>
      <c r="K17" s="975"/>
      <c r="L17" s="965">
        <f t="shared" si="0"/>
        <v>0</v>
      </c>
      <c r="M17" s="966"/>
      <c r="N17" s="266"/>
    </row>
    <row r="18" spans="2:14" ht="15.75" x14ac:dyDescent="0.25">
      <c r="B18" s="260"/>
      <c r="C18" s="1788" t="s">
        <v>738</v>
      </c>
      <c r="D18" s="964" t="s">
        <v>744</v>
      </c>
      <c r="E18" s="1789">
        <v>5130050</v>
      </c>
      <c r="F18" s="1790" t="s">
        <v>738</v>
      </c>
      <c r="G18" s="1788" t="s">
        <v>745</v>
      </c>
      <c r="H18" s="1791" t="s">
        <v>744</v>
      </c>
      <c r="I18" s="1792" t="s">
        <v>746</v>
      </c>
      <c r="J18" s="965">
        <v>5130050</v>
      </c>
      <c r="K18" s="975"/>
      <c r="L18" s="965">
        <f t="shared" si="0"/>
        <v>0</v>
      </c>
      <c r="M18" s="966"/>
      <c r="N18" s="266"/>
    </row>
    <row r="19" spans="2:14" x14ac:dyDescent="0.25">
      <c r="B19" s="260"/>
      <c r="C19" s="1795"/>
      <c r="D19" s="964"/>
      <c r="E19" s="1789"/>
      <c r="F19" s="1790"/>
      <c r="G19" s="1788"/>
      <c r="H19" s="1788"/>
      <c r="I19" s="1796"/>
      <c r="J19" s="965"/>
      <c r="K19" s="975"/>
      <c r="L19" s="965">
        <f t="shared" si="0"/>
        <v>0</v>
      </c>
      <c r="M19" s="966"/>
      <c r="N19" s="266"/>
    </row>
    <row r="20" spans="2:14" x14ac:dyDescent="0.25">
      <c r="B20" s="260"/>
      <c r="C20" s="1795"/>
      <c r="D20" s="964"/>
      <c r="E20" s="1789"/>
      <c r="F20" s="1790"/>
      <c r="G20" s="1788"/>
      <c r="H20" s="1788"/>
      <c r="I20" s="1796"/>
      <c r="J20" s="965"/>
      <c r="K20" s="975"/>
      <c r="L20" s="965">
        <f t="shared" si="0"/>
        <v>0</v>
      </c>
      <c r="M20" s="966"/>
      <c r="N20" s="266"/>
    </row>
    <row r="21" spans="2:14" x14ac:dyDescent="0.25">
      <c r="B21" s="663"/>
      <c r="C21" s="970"/>
      <c r="D21" s="971"/>
      <c r="E21" s="972">
        <f>SUM(E16:E20)</f>
        <v>5355635.3600000003</v>
      </c>
      <c r="F21" s="970"/>
      <c r="G21" s="970"/>
      <c r="H21" s="970"/>
      <c r="I21" s="973"/>
      <c r="J21" s="972">
        <f>SUM(J16:J20)</f>
        <v>5355635.3600000003</v>
      </c>
      <c r="K21" s="972">
        <f>SUM(K16:K20)</f>
        <v>0</v>
      </c>
      <c r="L21" s="972">
        <f>SUM(L16:L20)</f>
        <v>0</v>
      </c>
      <c r="M21" s="974"/>
      <c r="N21" s="266"/>
    </row>
    <row r="22" spans="2:14" x14ac:dyDescent="0.25">
      <c r="B22" s="260"/>
      <c r="C22" s="299"/>
      <c r="D22" s="299"/>
      <c r="E22" s="261"/>
      <c r="F22" s="299"/>
      <c r="G22" s="299"/>
      <c r="H22" s="299"/>
      <c r="I22" s="299"/>
      <c r="J22" s="299"/>
      <c r="K22" s="299"/>
      <c r="L22" s="299"/>
      <c r="M22" s="1038" t="s">
        <v>279</v>
      </c>
      <c r="N22" s="266"/>
    </row>
    <row r="23" spans="2:14" x14ac:dyDescent="0.25">
      <c r="B23" s="260"/>
      <c r="C23" s="299"/>
      <c r="D23" s="299"/>
      <c r="E23" s="261"/>
      <c r="F23" s="299"/>
      <c r="G23" s="299"/>
      <c r="H23" s="299"/>
      <c r="I23" s="299"/>
      <c r="J23" s="299"/>
      <c r="K23" s="299"/>
      <c r="L23" s="299"/>
      <c r="M23" s="872"/>
      <c r="N23" s="266"/>
    </row>
    <row r="24" spans="2:14" s="415" customFormat="1" ht="12.75" x14ac:dyDescent="0.2">
      <c r="B24" s="424"/>
      <c r="C24" s="299"/>
      <c r="D24" s="299"/>
      <c r="E24" s="261"/>
      <c r="F24" s="299"/>
      <c r="G24" s="299"/>
      <c r="H24" s="299"/>
      <c r="I24" s="299"/>
      <c r="J24" s="299"/>
      <c r="K24" s="299"/>
      <c r="L24" s="299"/>
      <c r="M24" s="46"/>
      <c r="N24" s="425"/>
    </row>
    <row r="25" spans="2:14" s="415" customFormat="1" ht="27" customHeight="1" x14ac:dyDescent="0.25">
      <c r="B25" s="424"/>
      <c r="C25" s="2373" t="s">
        <v>747</v>
      </c>
      <c r="D25" s="2373"/>
      <c r="E25" s="2373"/>
      <c r="F25" s="2373"/>
      <c r="G25" s="175"/>
      <c r="H25" s="2373" t="s">
        <v>748</v>
      </c>
      <c r="I25" s="2373"/>
      <c r="J25" s="299"/>
      <c r="K25" s="2373" t="s">
        <v>575</v>
      </c>
      <c r="L25" s="2373"/>
      <c r="M25" s="2373"/>
      <c r="N25" s="425"/>
    </row>
    <row r="26" spans="2:14" s="415" customFormat="1" x14ac:dyDescent="0.25">
      <c r="B26" s="424"/>
      <c r="C26" s="2558" t="s">
        <v>6</v>
      </c>
      <c r="D26" s="2558"/>
      <c r="E26" s="2558"/>
      <c r="F26" s="2558"/>
      <c r="G26" s="1050"/>
      <c r="H26" s="2558" t="s">
        <v>7</v>
      </c>
      <c r="I26" s="2558"/>
      <c r="J26" s="299"/>
      <c r="K26" s="2599" t="s">
        <v>287</v>
      </c>
      <c r="L26" s="2599"/>
      <c r="M26" s="2599"/>
      <c r="N26" s="425"/>
    </row>
    <row r="27" spans="2:14" s="676" customFormat="1" ht="20.25" customHeight="1" x14ac:dyDescent="0.25">
      <c r="B27" s="674"/>
      <c r="C27" s="2373" t="s">
        <v>576</v>
      </c>
      <c r="D27" s="2373"/>
      <c r="E27" s="2373"/>
      <c r="F27" s="2373"/>
      <c r="G27" s="498"/>
      <c r="H27" s="2661" t="s">
        <v>749</v>
      </c>
      <c r="I27" s="2661"/>
      <c r="J27" s="299"/>
      <c r="K27" s="2373" t="s">
        <v>750</v>
      </c>
      <c r="L27" s="2373"/>
      <c r="M27" s="2373"/>
      <c r="N27" s="675"/>
    </row>
    <row r="28" spans="2:14" s="676" customFormat="1" ht="15" customHeight="1" x14ac:dyDescent="0.2">
      <c r="B28" s="674"/>
      <c r="C28" s="2558" t="s">
        <v>286</v>
      </c>
      <c r="D28" s="2558"/>
      <c r="E28" s="2558"/>
      <c r="F28" s="2558"/>
      <c r="G28" s="498"/>
      <c r="H28" s="2558" t="s">
        <v>286</v>
      </c>
      <c r="I28" s="2558"/>
      <c r="J28" s="299"/>
      <c r="K28" s="2599" t="s">
        <v>286</v>
      </c>
      <c r="L28" s="2599"/>
      <c r="M28" s="2599"/>
      <c r="N28" s="675"/>
    </row>
    <row r="29" spans="2:14" s="676" customFormat="1" ht="20.25" customHeight="1" x14ac:dyDescent="0.25">
      <c r="B29" s="674"/>
      <c r="C29" s="2659">
        <v>45110</v>
      </c>
      <c r="D29" s="2659"/>
      <c r="E29" s="2659"/>
      <c r="F29" s="2659"/>
      <c r="G29" s="498"/>
      <c r="H29" s="2659">
        <v>45111</v>
      </c>
      <c r="I29" s="2659"/>
      <c r="J29" s="299"/>
      <c r="K29" s="2659">
        <v>45112</v>
      </c>
      <c r="L29" s="2659"/>
      <c r="M29" s="2659"/>
      <c r="N29" s="675"/>
    </row>
    <row r="30" spans="2:14" s="679" customFormat="1" ht="15" customHeight="1" x14ac:dyDescent="0.2">
      <c r="B30" s="677"/>
      <c r="C30" s="2660" t="s">
        <v>288</v>
      </c>
      <c r="D30" s="2660"/>
      <c r="E30" s="2660"/>
      <c r="F30" s="2660"/>
      <c r="G30" s="967"/>
      <c r="H30" s="2558" t="s">
        <v>289</v>
      </c>
      <c r="I30" s="2558"/>
      <c r="J30" s="299"/>
      <c r="K30" s="2599" t="s">
        <v>301</v>
      </c>
      <c r="L30" s="2599"/>
      <c r="M30" s="2599"/>
      <c r="N30" s="678"/>
    </row>
    <row r="31" spans="2:14" s="415" customFormat="1" ht="17.25" customHeight="1" x14ac:dyDescent="0.2">
      <c r="B31" s="680"/>
      <c r="C31" s="681"/>
      <c r="D31" s="681"/>
      <c r="E31" s="682"/>
      <c r="F31" s="681"/>
      <c r="G31" s="681"/>
      <c r="H31" s="681"/>
      <c r="I31" s="681"/>
      <c r="J31" s="681"/>
      <c r="K31" s="681"/>
      <c r="L31" s="681"/>
      <c r="M31" s="682"/>
      <c r="N31" s="683"/>
    </row>
    <row r="44" spans="14:15" x14ac:dyDescent="0.25">
      <c r="N44" s="244"/>
      <c r="O44" s="244"/>
    </row>
  </sheetData>
  <sheetProtection formatColumns="0" formatRows="0" insertColumns="0" insertRows="0"/>
  <mergeCells count="26">
    <mergeCell ref="B6:N6"/>
    <mergeCell ref="B7:N7"/>
    <mergeCell ref="B8:N8"/>
    <mergeCell ref="G10:H10"/>
    <mergeCell ref="C14:E14"/>
    <mergeCell ref="F14:K14"/>
    <mergeCell ref="L14:L15"/>
    <mergeCell ref="M14:M15"/>
    <mergeCell ref="C25:F25"/>
    <mergeCell ref="C26:F26"/>
    <mergeCell ref="H25:I25"/>
    <mergeCell ref="K25:M25"/>
    <mergeCell ref="H26:I26"/>
    <mergeCell ref="K26:M26"/>
    <mergeCell ref="C27:F27"/>
    <mergeCell ref="C28:F28"/>
    <mergeCell ref="H27:I27"/>
    <mergeCell ref="K27:M27"/>
    <mergeCell ref="H28:I28"/>
    <mergeCell ref="K28:M28"/>
    <mergeCell ref="C29:F29"/>
    <mergeCell ref="C30:F30"/>
    <mergeCell ref="H29:I29"/>
    <mergeCell ref="K29:M29"/>
    <mergeCell ref="H30:I30"/>
    <mergeCell ref="K30:M3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42"/>
  <sheetViews>
    <sheetView showGridLines="0" topLeftCell="E19" zoomScaleNormal="100" zoomScaleSheetLayoutView="75" workbookViewId="0">
      <selection activeCell="D1" sqref="A1:XFD1048576"/>
    </sheetView>
  </sheetViews>
  <sheetFormatPr baseColWidth="10" defaultColWidth="11.42578125" defaultRowHeight="12.75" x14ac:dyDescent="0.2"/>
  <cols>
    <col min="1" max="1" width="2.5703125" style="591" customWidth="1"/>
    <col min="2" max="2" width="2.28515625" style="591" customWidth="1"/>
    <col min="3" max="3" width="26.85546875" style="684" customWidth="1"/>
    <col min="4" max="4" width="15.5703125" style="591" customWidth="1"/>
    <col min="5" max="5" width="15.42578125" style="591" customWidth="1"/>
    <col min="6" max="6" width="18.140625" style="591" customWidth="1"/>
    <col min="7" max="7" width="15.5703125" style="591" customWidth="1"/>
    <col min="8" max="8" width="15.42578125" style="591" customWidth="1"/>
    <col min="9" max="9" width="12.140625" style="591" customWidth="1"/>
    <col min="10" max="10" width="11.28515625" style="591" customWidth="1"/>
    <col min="11" max="11" width="11.85546875" style="591" customWidth="1"/>
    <col min="12" max="12" width="13.5703125" style="591" customWidth="1"/>
    <col min="13" max="13" width="20.28515625" style="591" customWidth="1"/>
    <col min="14" max="14" width="10" style="591" customWidth="1"/>
    <col min="15" max="15" width="17.140625" style="591" customWidth="1"/>
    <col min="16" max="16" width="22.85546875" style="684" customWidth="1"/>
    <col min="17" max="17" width="2.140625" style="591" customWidth="1"/>
    <col min="18" max="16384" width="11.42578125" style="591"/>
  </cols>
  <sheetData>
    <row r="2" spans="2:30" x14ac:dyDescent="0.2">
      <c r="N2" s="590"/>
      <c r="O2" s="590"/>
      <c r="P2" s="685"/>
    </row>
    <row r="3" spans="2:30" x14ac:dyDescent="0.2">
      <c r="B3" s="686"/>
      <c r="C3" s="689"/>
      <c r="D3" s="687"/>
      <c r="E3" s="687"/>
      <c r="F3" s="687"/>
      <c r="G3" s="687"/>
      <c r="H3" s="687"/>
      <c r="I3" s="687"/>
      <c r="J3" s="687"/>
      <c r="K3" s="687"/>
      <c r="L3" s="687"/>
      <c r="M3" s="687"/>
      <c r="N3" s="1562"/>
      <c r="O3" s="1562"/>
      <c r="P3" s="689"/>
      <c r="Q3" s="690"/>
    </row>
    <row r="4" spans="2:30" x14ac:dyDescent="0.2">
      <c r="B4" s="691"/>
      <c r="C4" s="685"/>
      <c r="D4" s="590"/>
      <c r="E4" s="590"/>
      <c r="F4" s="590"/>
      <c r="G4" s="590"/>
      <c r="H4" s="590"/>
      <c r="I4" s="590"/>
      <c r="J4" s="590"/>
      <c r="K4" s="590"/>
      <c r="L4" s="590"/>
      <c r="M4" s="590"/>
      <c r="N4" s="590"/>
      <c r="O4" s="590"/>
      <c r="P4" s="685"/>
      <c r="Q4" s="692"/>
    </row>
    <row r="5" spans="2:30" s="699" customFormat="1" ht="18.75" customHeight="1" x14ac:dyDescent="0.3">
      <c r="B5" s="693"/>
      <c r="C5" s="696"/>
      <c r="D5" s="694"/>
      <c r="E5" s="694"/>
      <c r="F5" s="694"/>
      <c r="G5" s="694"/>
      <c r="H5" s="694"/>
      <c r="I5" s="694"/>
      <c r="J5" s="694"/>
      <c r="K5" s="694"/>
      <c r="L5" s="694"/>
      <c r="M5" s="694"/>
      <c r="N5" s="694"/>
      <c r="O5" s="694"/>
      <c r="P5" s="696"/>
      <c r="Q5" s="698"/>
    </row>
    <row r="6" spans="2:30" s="699" customFormat="1" ht="18.75" customHeight="1" x14ac:dyDescent="0.3">
      <c r="B6" s="693"/>
      <c r="C6" s="696"/>
      <c r="D6" s="694"/>
      <c r="E6" s="694"/>
      <c r="F6" s="694"/>
      <c r="G6" s="694"/>
      <c r="H6" s="694"/>
      <c r="I6" s="694"/>
      <c r="J6" s="694"/>
      <c r="K6" s="694"/>
      <c r="L6" s="694"/>
      <c r="M6" s="694"/>
      <c r="N6" s="694"/>
      <c r="O6" s="694"/>
      <c r="P6" s="696"/>
      <c r="Q6" s="698"/>
    </row>
    <row r="7" spans="2:30" s="699" customFormat="1" ht="20.25" x14ac:dyDescent="0.3">
      <c r="B7" s="2683" t="s">
        <v>29</v>
      </c>
      <c r="C7" s="2684"/>
      <c r="D7" s="2684"/>
      <c r="E7" s="2684"/>
      <c r="F7" s="2684"/>
      <c r="G7" s="2684"/>
      <c r="H7" s="2684"/>
      <c r="I7" s="2684"/>
      <c r="J7" s="2684"/>
      <c r="K7" s="2684"/>
      <c r="L7" s="2684"/>
      <c r="M7" s="2684"/>
      <c r="N7" s="2684"/>
      <c r="O7" s="2684"/>
      <c r="P7" s="2684"/>
      <c r="Q7" s="2685"/>
      <c r="R7" s="1563"/>
      <c r="S7" s="1563"/>
      <c r="T7" s="1563"/>
      <c r="U7" s="1563"/>
      <c r="V7" s="1563"/>
      <c r="W7" s="1563"/>
      <c r="X7" s="1563"/>
      <c r="Y7" s="1563"/>
      <c r="Z7" s="1563"/>
      <c r="AA7" s="1563"/>
      <c r="AB7" s="1563"/>
    </row>
    <row r="8" spans="2:30" s="699" customFormat="1" ht="20.25" x14ac:dyDescent="0.3">
      <c r="B8" s="2686" t="s">
        <v>290</v>
      </c>
      <c r="C8" s="2687"/>
      <c r="D8" s="2687"/>
      <c r="E8" s="2687"/>
      <c r="F8" s="2687"/>
      <c r="G8" s="2687"/>
      <c r="H8" s="2687"/>
      <c r="I8" s="2687"/>
      <c r="J8" s="2687"/>
      <c r="K8" s="2687"/>
      <c r="L8" s="2687"/>
      <c r="M8" s="2687"/>
      <c r="N8" s="2687"/>
      <c r="O8" s="2687"/>
      <c r="P8" s="2687"/>
      <c r="Q8" s="2688"/>
      <c r="R8" s="1563"/>
      <c r="S8" s="1563"/>
      <c r="T8" s="1563"/>
      <c r="U8" s="1563"/>
      <c r="V8" s="1563"/>
      <c r="W8" s="1563"/>
      <c r="X8" s="1563"/>
      <c r="Y8" s="1563"/>
      <c r="Z8" s="1563"/>
      <c r="AA8" s="1563"/>
      <c r="AB8" s="1563"/>
    </row>
    <row r="9" spans="2:30" s="699" customFormat="1" ht="20.25" x14ac:dyDescent="0.3">
      <c r="B9" s="693"/>
      <c r="C9" s="2689" t="s">
        <v>0</v>
      </c>
      <c r="D9" s="2689"/>
      <c r="E9" s="2689"/>
      <c r="F9" s="2689"/>
      <c r="G9" s="2689"/>
      <c r="H9" s="2689"/>
      <c r="I9" s="2689"/>
      <c r="J9" s="2689"/>
      <c r="K9" s="2689"/>
      <c r="L9" s="2689"/>
      <c r="M9" s="2689"/>
      <c r="N9" s="2689"/>
      <c r="O9" s="2689"/>
      <c r="P9" s="2689"/>
      <c r="Q9" s="698"/>
    </row>
    <row r="10" spans="2:30" s="699" customFormat="1" ht="20.25" x14ac:dyDescent="0.3">
      <c r="B10" s="693"/>
      <c r="E10" s="694"/>
      <c r="F10" s="694"/>
      <c r="G10" s="1797"/>
      <c r="H10" s="1797"/>
      <c r="I10" s="1797"/>
      <c r="J10" s="1797"/>
      <c r="K10" s="1797"/>
      <c r="L10" s="1797"/>
      <c r="M10" s="1797"/>
      <c r="N10" s="1797"/>
      <c r="O10" s="1798"/>
      <c r="P10" s="696"/>
      <c r="Q10" s="698"/>
    </row>
    <row r="11" spans="2:30" s="699" customFormat="1" ht="20.25" x14ac:dyDescent="0.3">
      <c r="B11" s="693"/>
      <c r="C11" s="788" t="s">
        <v>253</v>
      </c>
      <c r="D11" s="1799">
        <f>+'[2]Datos Generales'!C6</f>
        <v>45107</v>
      </c>
      <c r="E11" s="788" t="s">
        <v>34</v>
      </c>
      <c r="F11" s="2690" t="s">
        <v>483</v>
      </c>
      <c r="G11" s="2691"/>
      <c r="H11" s="788" t="s">
        <v>16</v>
      </c>
      <c r="I11" s="824" t="str">
        <f>+'[2]Datos Generales'!C8</f>
        <v>0202</v>
      </c>
      <c r="K11" s="788" t="s">
        <v>30</v>
      </c>
      <c r="L11" s="824" t="str">
        <f>+'[2]Datos Generales'!C9</f>
        <v>02</v>
      </c>
      <c r="M11" s="788" t="s">
        <v>20</v>
      </c>
      <c r="N11" s="824" t="str">
        <f>+'[2]Datos Generales'!C10</f>
        <v>01</v>
      </c>
      <c r="O11" s="788" t="s">
        <v>22</v>
      </c>
      <c r="P11" s="1800" t="str">
        <f>'[2]Datos Generales'!C11</f>
        <v>0005</v>
      </c>
      <c r="Q11" s="698"/>
      <c r="S11" s="1564"/>
      <c r="T11" s="1564"/>
      <c r="U11" s="1564"/>
      <c r="V11" s="1564"/>
      <c r="W11" s="1564"/>
      <c r="X11" s="1564"/>
      <c r="Y11" s="1564"/>
      <c r="Z11" s="1564"/>
      <c r="AA11" s="1564"/>
      <c r="AB11" s="1564"/>
      <c r="AC11" s="1564"/>
      <c r="AD11" s="1564"/>
    </row>
    <row r="12" spans="2:30" s="699" customFormat="1" ht="20.25" x14ac:dyDescent="0.3">
      <c r="B12" s="693"/>
      <c r="C12" s="788"/>
      <c r="D12" s="245"/>
      <c r="E12" s="788"/>
      <c r="F12" s="1301"/>
      <c r="G12" s="1301"/>
      <c r="H12" s="788"/>
      <c r="I12" s="1302"/>
      <c r="K12" s="788"/>
      <c r="L12" s="1302"/>
      <c r="M12" s="788"/>
      <c r="N12" s="1302"/>
      <c r="O12" s="788"/>
      <c r="P12" s="1303"/>
      <c r="Q12" s="698"/>
      <c r="S12" s="1564"/>
      <c r="T12" s="1564"/>
      <c r="U12" s="1564"/>
      <c r="V12" s="1564"/>
      <c r="W12" s="1564"/>
      <c r="X12" s="1564"/>
      <c r="Y12" s="1564"/>
      <c r="Z12" s="1564"/>
      <c r="AA12" s="1564"/>
      <c r="AB12" s="1564"/>
      <c r="AC12" s="1564"/>
      <c r="AD12" s="1564"/>
    </row>
    <row r="13" spans="2:30" s="699" customFormat="1" ht="20.25" x14ac:dyDescent="0.3">
      <c r="B13" s="693"/>
      <c r="C13" s="1801" t="s">
        <v>475</v>
      </c>
      <c r="D13" s="1802" t="s">
        <v>751</v>
      </c>
      <c r="E13" s="271"/>
      <c r="F13" s="14"/>
      <c r="G13" s="14"/>
      <c r="H13" s="14"/>
      <c r="I13" s="14"/>
      <c r="J13" s="14"/>
      <c r="K13" s="14"/>
      <c r="L13" s="14"/>
      <c r="M13" s="14"/>
      <c r="N13" s="57"/>
      <c r="O13" s="268"/>
      <c r="P13" s="696"/>
      <c r="Q13" s="698"/>
      <c r="S13" s="1564"/>
      <c r="T13" s="1564"/>
      <c r="U13" s="1564"/>
      <c r="V13" s="1564"/>
      <c r="W13" s="1564"/>
      <c r="X13" s="1564"/>
      <c r="Y13" s="1564"/>
      <c r="Z13" s="1564"/>
      <c r="AA13" s="1564"/>
      <c r="AB13" s="1564"/>
      <c r="AC13" s="1564"/>
      <c r="AD13" s="1564"/>
    </row>
    <row r="14" spans="2:30" x14ac:dyDescent="0.2">
      <c r="B14" s="691"/>
      <c r="C14" s="1565"/>
      <c r="D14" s="594"/>
      <c r="E14" s="594"/>
      <c r="F14" s="594"/>
      <c r="G14" s="594"/>
      <c r="H14" s="594"/>
      <c r="I14" s="594"/>
      <c r="J14" s="590"/>
      <c r="K14" s="590"/>
      <c r="L14" s="590"/>
      <c r="M14" s="590"/>
      <c r="N14" s="1566"/>
      <c r="O14" s="1566"/>
      <c r="P14" s="1567" t="s">
        <v>8</v>
      </c>
      <c r="Q14" s="692"/>
    </row>
    <row r="15" spans="2:30" ht="15.75" customHeight="1" x14ac:dyDescent="0.25">
      <c r="B15" s="691"/>
      <c r="C15" s="2692" t="s">
        <v>9</v>
      </c>
      <c r="D15" s="2693"/>
      <c r="E15" s="2693"/>
      <c r="F15" s="2693"/>
      <c r="G15" s="2693"/>
      <c r="H15" s="2693"/>
      <c r="I15" s="2693"/>
      <c r="J15" s="2693"/>
      <c r="K15" s="2693"/>
      <c r="L15" s="2693"/>
      <c r="M15" s="2694" t="s">
        <v>10</v>
      </c>
      <c r="N15" s="2694"/>
      <c r="O15" s="2694"/>
      <c r="P15" s="2695" t="s">
        <v>3</v>
      </c>
      <c r="Q15" s="210"/>
      <c r="R15" s="168"/>
      <c r="S15" s="168"/>
    </row>
    <row r="16" spans="2:30" s="1570" customFormat="1" ht="51.75" customHeight="1" x14ac:dyDescent="0.25">
      <c r="B16" s="1568"/>
      <c r="C16" s="1767" t="s">
        <v>114</v>
      </c>
      <c r="D16" s="1767" t="s">
        <v>241</v>
      </c>
      <c r="E16" s="1767" t="s">
        <v>242</v>
      </c>
      <c r="F16" s="1767" t="s">
        <v>108</v>
      </c>
      <c r="G16" s="1767" t="s">
        <v>115</v>
      </c>
      <c r="H16" s="1767" t="s">
        <v>262</v>
      </c>
      <c r="I16" s="1767" t="s">
        <v>240</v>
      </c>
      <c r="J16" s="1767" t="s">
        <v>71</v>
      </c>
      <c r="K16" s="1767" t="s">
        <v>100</v>
      </c>
      <c r="L16" s="1569" t="s">
        <v>239</v>
      </c>
      <c r="M16" s="1569" t="s">
        <v>467</v>
      </c>
      <c r="N16" s="1569" t="s">
        <v>31</v>
      </c>
      <c r="O16" s="1569" t="s">
        <v>117</v>
      </c>
      <c r="P16" s="2696"/>
      <c r="Q16" s="210"/>
      <c r="R16" s="168"/>
      <c r="S16" s="168"/>
    </row>
    <row r="17" spans="2:20" s="708" customFormat="1" ht="50.25" customHeight="1" x14ac:dyDescent="0.25">
      <c r="B17" s="707"/>
      <c r="C17" s="1803" t="s">
        <v>752</v>
      </c>
      <c r="D17" s="1571" t="s">
        <v>753</v>
      </c>
      <c r="E17" s="1571">
        <v>475</v>
      </c>
      <c r="F17" s="1572">
        <v>43815</v>
      </c>
      <c r="G17" s="1804">
        <v>1929984</v>
      </c>
      <c r="H17" s="1804">
        <v>1318821.72</v>
      </c>
      <c r="I17" s="1804">
        <v>611162.28</v>
      </c>
      <c r="J17" s="1571">
        <v>10</v>
      </c>
      <c r="K17" s="1571" t="s">
        <v>754</v>
      </c>
      <c r="L17" s="1571" t="s">
        <v>755</v>
      </c>
      <c r="M17" s="1571" t="s">
        <v>756</v>
      </c>
      <c r="N17" s="1572">
        <v>45019</v>
      </c>
      <c r="O17" s="1573" t="s">
        <v>757</v>
      </c>
      <c r="P17" s="1805" t="s">
        <v>758</v>
      </c>
      <c r="Q17" s="210"/>
      <c r="R17" s="168"/>
      <c r="S17" s="168"/>
    </row>
    <row r="18" spans="2:20" s="708" customFormat="1" ht="14.25" customHeight="1" x14ac:dyDescent="0.25">
      <c r="B18" s="707"/>
      <c r="C18" s="1803"/>
      <c r="D18" s="1571"/>
      <c r="E18" s="1571"/>
      <c r="F18" s="1572"/>
      <c r="G18" s="1804"/>
      <c r="H18" s="1804"/>
      <c r="I18" s="1804"/>
      <c r="J18" s="1571"/>
      <c r="K18" s="1571"/>
      <c r="L18" s="1571"/>
      <c r="M18" s="1571"/>
      <c r="N18" s="1572"/>
      <c r="O18" s="1573"/>
      <c r="P18" s="1573"/>
      <c r="Q18" s="709"/>
    </row>
    <row r="19" spans="2:20" s="708" customFormat="1" ht="15.75" x14ac:dyDescent="0.25">
      <c r="B19" s="707"/>
      <c r="C19" s="1803"/>
      <c r="D19" s="1571"/>
      <c r="E19" s="1571"/>
      <c r="F19" s="1572"/>
      <c r="G19" s="1804"/>
      <c r="H19" s="1804"/>
      <c r="I19" s="1804"/>
      <c r="J19" s="1571"/>
      <c r="K19" s="1571"/>
      <c r="L19" s="1571"/>
      <c r="M19" s="1571"/>
      <c r="N19" s="1572"/>
      <c r="O19" s="1573"/>
      <c r="P19" s="1573"/>
      <c r="Q19" s="709"/>
    </row>
    <row r="20" spans="2:20" s="712" customFormat="1" ht="15.75" x14ac:dyDescent="0.25">
      <c r="B20" s="710"/>
      <c r="C20" s="1574"/>
      <c r="D20" s="1575"/>
      <c r="E20" s="1575"/>
      <c r="F20" s="1806"/>
      <c r="G20" s="1576">
        <f>SUM(G17:G19)</f>
        <v>1929984</v>
      </c>
      <c r="H20" s="1577"/>
      <c r="I20" s="1577"/>
      <c r="J20" s="1578"/>
      <c r="K20" s="1577"/>
      <c r="L20" s="1577"/>
      <c r="M20" s="1577"/>
      <c r="N20" s="1579"/>
      <c r="O20" s="1580"/>
      <c r="P20" s="1581"/>
      <c r="Q20" s="711"/>
    </row>
    <row r="21" spans="2:20" x14ac:dyDescent="0.2">
      <c r="B21" s="691"/>
      <c r="C21" s="685"/>
      <c r="D21" s="590"/>
      <c r="E21" s="590"/>
      <c r="F21" s="590"/>
      <c r="G21" s="590"/>
      <c r="H21" s="590"/>
      <c r="I21" s="590"/>
      <c r="J21" s="590"/>
      <c r="K21" s="590"/>
      <c r="L21" s="590"/>
      <c r="M21" s="590"/>
      <c r="N21" s="590"/>
      <c r="O21" s="590"/>
      <c r="P21" s="1582" t="s">
        <v>280</v>
      </c>
      <c r="Q21" s="692"/>
    </row>
    <row r="22" spans="2:20" x14ac:dyDescent="0.2">
      <c r="B22" s="691"/>
      <c r="C22" s="685"/>
      <c r="D22" s="590"/>
      <c r="E22" s="590"/>
      <c r="F22" s="590"/>
      <c r="G22" s="590"/>
      <c r="H22" s="590"/>
      <c r="I22" s="590"/>
      <c r="J22" s="590"/>
      <c r="K22" s="590"/>
      <c r="L22" s="590"/>
      <c r="M22" s="590"/>
      <c r="N22" s="590"/>
      <c r="O22" s="590"/>
      <c r="P22" s="685"/>
      <c r="Q22" s="692"/>
    </row>
    <row r="23" spans="2:20" x14ac:dyDescent="0.2">
      <c r="B23" s="691"/>
      <c r="C23" s="685"/>
      <c r="D23" s="590"/>
      <c r="E23" s="590"/>
      <c r="F23" s="590"/>
      <c r="G23" s="590"/>
      <c r="H23" s="590"/>
      <c r="I23" s="590"/>
      <c r="J23" s="590"/>
      <c r="K23" s="590"/>
      <c r="L23" s="590"/>
      <c r="M23" s="590"/>
      <c r="N23" s="590"/>
      <c r="O23" s="590"/>
      <c r="P23" s="685"/>
      <c r="Q23" s="692"/>
    </row>
    <row r="24" spans="2:20" s="1811" customFormat="1" ht="18.75" x14ac:dyDescent="0.3">
      <c r="B24" s="1807"/>
      <c r="C24" s="1808"/>
      <c r="D24" s="1809"/>
      <c r="E24" s="1809"/>
      <c r="F24" s="1809"/>
      <c r="G24" s="1809"/>
      <c r="H24" s="1809"/>
      <c r="I24" s="1809"/>
      <c r="J24" s="1809"/>
      <c r="K24" s="1809"/>
      <c r="L24" s="1809"/>
      <c r="M24" s="1809"/>
      <c r="N24" s="1809"/>
      <c r="O24" s="1809"/>
      <c r="P24" s="1808"/>
      <c r="Q24" s="1810"/>
    </row>
    <row r="25" spans="2:20" s="1811" customFormat="1" ht="18.75" customHeight="1" x14ac:dyDescent="0.3">
      <c r="B25" s="1807"/>
      <c r="C25" s="1812"/>
      <c r="D25" s="2682" t="s">
        <v>759</v>
      </c>
      <c r="E25" s="2682"/>
      <c r="F25" s="2682"/>
      <c r="G25" s="1813"/>
      <c r="H25" s="2678" t="s">
        <v>748</v>
      </c>
      <c r="I25" s="2678"/>
      <c r="J25" s="2678"/>
      <c r="K25" s="2678"/>
      <c r="L25" s="1813"/>
      <c r="M25" s="2680" t="s">
        <v>575</v>
      </c>
      <c r="N25" s="2680"/>
      <c r="O25" s="2680"/>
      <c r="P25" s="1808"/>
      <c r="Q25" s="1810"/>
    </row>
    <row r="26" spans="2:20" s="1815" customFormat="1" ht="18.75" x14ac:dyDescent="0.3">
      <c r="B26" s="1814"/>
      <c r="D26" s="2677" t="s">
        <v>6</v>
      </c>
      <c r="E26" s="2677"/>
      <c r="F26" s="2677"/>
      <c r="G26" s="602"/>
      <c r="H26" s="2681" t="s">
        <v>7</v>
      </c>
      <c r="I26" s="2681"/>
      <c r="J26" s="2681"/>
      <c r="K26" s="2681"/>
      <c r="L26" s="1816"/>
      <c r="M26" s="2677" t="s">
        <v>287</v>
      </c>
      <c r="N26" s="2677"/>
      <c r="O26" s="2677"/>
      <c r="P26" s="602"/>
      <c r="Q26" s="1817"/>
      <c r="R26" s="1818"/>
      <c r="S26" s="1818"/>
      <c r="T26" s="1818"/>
    </row>
    <row r="27" spans="2:20" s="1811" customFormat="1" ht="26.25" customHeight="1" x14ac:dyDescent="0.3">
      <c r="B27" s="1807"/>
      <c r="D27" s="2678" t="s">
        <v>576</v>
      </c>
      <c r="E27" s="2678"/>
      <c r="F27" s="2678"/>
      <c r="G27" s="1819"/>
      <c r="H27" s="2679" t="s">
        <v>749</v>
      </c>
      <c r="I27" s="2679"/>
      <c r="J27" s="2679"/>
      <c r="K27" s="2679"/>
      <c r="L27" s="1809"/>
      <c r="M27" s="2680" t="s">
        <v>750</v>
      </c>
      <c r="N27" s="2680"/>
      <c r="O27" s="2680"/>
      <c r="P27" s="1813"/>
      <c r="Q27" s="1820"/>
      <c r="R27" s="1821"/>
      <c r="S27" s="1821"/>
      <c r="T27" s="1821"/>
    </row>
    <row r="28" spans="2:20" s="1811" customFormat="1" ht="18.75" x14ac:dyDescent="0.3">
      <c r="B28" s="1807"/>
      <c r="D28" s="2675" t="s">
        <v>286</v>
      </c>
      <c r="E28" s="2675"/>
      <c r="F28" s="2675"/>
      <c r="G28" s="1822"/>
      <c r="H28" s="2681" t="s">
        <v>286</v>
      </c>
      <c r="I28" s="2681"/>
      <c r="J28" s="2681"/>
      <c r="K28" s="2681"/>
      <c r="L28" s="1809"/>
      <c r="M28" s="2677" t="s">
        <v>286</v>
      </c>
      <c r="N28" s="2677"/>
      <c r="O28" s="2677"/>
      <c r="P28" s="602"/>
      <c r="Q28" s="1820"/>
      <c r="R28" s="1821"/>
      <c r="S28" s="1821"/>
      <c r="T28" s="1821"/>
    </row>
    <row r="29" spans="2:20" s="1811" customFormat="1" ht="24.75" customHeight="1" x14ac:dyDescent="0.3">
      <c r="B29" s="1807"/>
      <c r="D29" s="2674">
        <v>45110</v>
      </c>
      <c r="E29" s="2674"/>
      <c r="F29" s="2674"/>
      <c r="G29" s="1823"/>
      <c r="H29" s="2674">
        <v>45111</v>
      </c>
      <c r="I29" s="2674"/>
      <c r="J29" s="2674"/>
      <c r="K29" s="2674"/>
      <c r="L29" s="1809"/>
      <c r="M29" s="2674">
        <v>45112</v>
      </c>
      <c r="N29" s="2674"/>
      <c r="O29" s="2674"/>
      <c r="P29" s="1824"/>
      <c r="Q29" s="1820"/>
      <c r="R29" s="1821"/>
      <c r="S29" s="1821"/>
      <c r="T29" s="1821"/>
    </row>
    <row r="30" spans="2:20" s="1811" customFormat="1" ht="18.75" x14ac:dyDescent="0.3">
      <c r="B30" s="1807"/>
      <c r="C30" s="1825"/>
      <c r="D30" s="2675" t="s">
        <v>288</v>
      </c>
      <c r="E30" s="2675"/>
      <c r="F30" s="2675"/>
      <c r="G30" s="1822"/>
      <c r="H30" s="2676" t="s">
        <v>289</v>
      </c>
      <c r="I30" s="2676"/>
      <c r="J30" s="2676"/>
      <c r="K30" s="2676"/>
      <c r="L30" s="1809"/>
      <c r="M30" s="2677" t="s">
        <v>301</v>
      </c>
      <c r="N30" s="2677"/>
      <c r="O30" s="2677"/>
      <c r="P30" s="602"/>
      <c r="Q30" s="1820"/>
      <c r="R30" s="1821"/>
      <c r="S30" s="1821"/>
      <c r="T30" s="1821"/>
    </row>
    <row r="31" spans="2:20" ht="15" x14ac:dyDescent="0.25">
      <c r="B31" s="1583"/>
      <c r="C31" s="1584"/>
      <c r="D31" s="180"/>
      <c r="E31" s="180"/>
      <c r="F31" s="180"/>
      <c r="G31" s="180"/>
      <c r="H31" s="180"/>
      <c r="I31" s="180"/>
      <c r="J31" s="180"/>
      <c r="K31" s="180"/>
      <c r="L31" s="180"/>
      <c r="M31" s="180"/>
      <c r="N31" s="180"/>
      <c r="O31" s="180"/>
      <c r="P31" s="180"/>
      <c r="Q31" s="181"/>
      <c r="R31" s="168"/>
      <c r="S31" s="168"/>
      <c r="T31" s="168"/>
    </row>
    <row r="32" spans="2:20" ht="15" x14ac:dyDescent="0.25">
      <c r="D32" s="168"/>
      <c r="E32" s="168"/>
      <c r="F32" s="168"/>
      <c r="G32" s="168"/>
      <c r="H32" s="168"/>
      <c r="I32" s="168"/>
      <c r="J32" s="168"/>
      <c r="K32" s="168"/>
      <c r="L32" s="168"/>
      <c r="M32" s="168"/>
      <c r="N32" s="168"/>
      <c r="O32" s="168"/>
      <c r="P32" s="168"/>
      <c r="Q32" s="168"/>
      <c r="R32" s="168"/>
      <c r="S32" s="168"/>
      <c r="T32" s="168"/>
    </row>
    <row r="34" spans="21:25" ht="15" x14ac:dyDescent="0.25">
      <c r="U34" s="168"/>
      <c r="V34" s="168"/>
      <c r="W34" s="168"/>
      <c r="X34" s="168"/>
      <c r="Y34" s="168"/>
    </row>
    <row r="35" spans="21:25" ht="15" x14ac:dyDescent="0.25">
      <c r="Y35" s="168"/>
    </row>
    <row r="36" spans="21:25" ht="15" x14ac:dyDescent="0.25">
      <c r="Y36" s="168"/>
    </row>
    <row r="37" spans="21:25" ht="15" x14ac:dyDescent="0.25">
      <c r="Y37" s="168"/>
    </row>
    <row r="38" spans="21:25" ht="15" x14ac:dyDescent="0.25">
      <c r="Y38" s="168"/>
    </row>
    <row r="39" spans="21:25" ht="15" x14ac:dyDescent="0.25">
      <c r="Y39" s="168"/>
    </row>
    <row r="40" spans="21:25" ht="15" x14ac:dyDescent="0.25">
      <c r="Y40" s="168"/>
    </row>
    <row r="41" spans="21:25" ht="15" x14ac:dyDescent="0.25">
      <c r="Y41" s="168"/>
    </row>
    <row r="42" spans="21:25" ht="15" x14ac:dyDescent="0.25">
      <c r="Y42" s="168"/>
    </row>
  </sheetData>
  <sheetProtection formatColumns="0" formatRows="0" insertRows="0"/>
  <sortState ref="C12:C13">
    <sortCondition ref="C12:C13"/>
  </sortState>
  <mergeCells count="25">
    <mergeCell ref="B7:Q7"/>
    <mergeCell ref="B8:Q8"/>
    <mergeCell ref="C9:P9"/>
    <mergeCell ref="F11:G11"/>
    <mergeCell ref="C15:L15"/>
    <mergeCell ref="M15:O15"/>
    <mergeCell ref="P15:P16"/>
    <mergeCell ref="D25:F25"/>
    <mergeCell ref="H25:K25"/>
    <mergeCell ref="M25:O25"/>
    <mergeCell ref="D26:F26"/>
    <mergeCell ref="H26:K26"/>
    <mergeCell ref="M26:O26"/>
    <mergeCell ref="D27:F27"/>
    <mergeCell ref="H27:K27"/>
    <mergeCell ref="M27:O27"/>
    <mergeCell ref="D28:F28"/>
    <mergeCell ref="H28:K28"/>
    <mergeCell ref="M28:O28"/>
    <mergeCell ref="D29:F29"/>
    <mergeCell ref="H29:K29"/>
    <mergeCell ref="M29:O29"/>
    <mergeCell ref="D30:F30"/>
    <mergeCell ref="H30:K30"/>
    <mergeCell ref="M30:O30"/>
  </mergeCells>
  <printOptions horizontalCentered="1"/>
  <pageMargins left="0" right="0" top="0.15748031496062992" bottom="0.19685039370078741" header="0.11811023622047245" footer="0.11811023622047245"/>
  <pageSetup paperSize="5" scale="90" orientation="landscape" r:id="rId1"/>
  <headerFooter>
    <oddFooter>&amp;R&amp;P/&amp;N  &amp;D  &amp;T</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0"/>
  <sheetViews>
    <sheetView topLeftCell="A13" workbookViewId="0">
      <selection activeCell="G41" sqref="G41"/>
    </sheetView>
  </sheetViews>
  <sheetFormatPr baseColWidth="10" defaultRowHeight="15" x14ac:dyDescent="0.25"/>
  <sheetData>
    <row r="40" spans="7:7" x14ac:dyDescent="0.25">
      <c r="G40" t="s">
        <v>204</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5"/>
  <sheetViews>
    <sheetView showGridLines="0" topLeftCell="A10" zoomScale="73" zoomScaleNormal="73" zoomScaleSheetLayoutView="75" workbookViewId="0">
      <selection sqref="A1:XFD1048576"/>
    </sheetView>
  </sheetViews>
  <sheetFormatPr baseColWidth="10" defaultRowHeight="12.75" x14ac:dyDescent="0.2"/>
  <cols>
    <col min="1" max="1" width="3.5703125" style="591" customWidth="1"/>
    <col min="2" max="2" width="2.7109375" style="591" customWidth="1"/>
    <col min="3" max="3" width="6.5703125" style="591" customWidth="1"/>
    <col min="4" max="4" width="8.85546875" style="591" customWidth="1"/>
    <col min="5" max="5" width="12.85546875" style="591" customWidth="1"/>
    <col min="6" max="6" width="8.7109375" style="591" customWidth="1"/>
    <col min="7" max="7" width="9.28515625" style="621" customWidth="1"/>
    <col min="8" max="8" width="8.42578125" style="621" customWidth="1"/>
    <col min="9" max="10" width="9" style="591" customWidth="1"/>
    <col min="11" max="11" width="12.7109375" style="684" customWidth="1"/>
    <col min="12" max="12" width="12.85546875" style="591" customWidth="1"/>
    <col min="13" max="13" width="9.85546875" style="591" customWidth="1"/>
    <col min="14" max="14" width="11.28515625" style="591" customWidth="1"/>
    <col min="15" max="15" width="9.7109375" style="591" customWidth="1"/>
    <col min="16" max="16" width="19" style="591" customWidth="1"/>
    <col min="17" max="17" width="16.7109375" style="591" customWidth="1"/>
    <col min="18" max="18" width="16" style="591" customWidth="1"/>
    <col min="19" max="19" width="21" style="591" customWidth="1"/>
    <col min="20" max="20" width="19.42578125" style="591" customWidth="1"/>
    <col min="21" max="21" width="15" style="591" customWidth="1"/>
    <col min="22" max="22" width="17.5703125" style="684" customWidth="1"/>
    <col min="23" max="23" width="2.140625" style="591" customWidth="1"/>
    <col min="24" max="24" width="26.5703125" style="591" hidden="1" customWidth="1"/>
    <col min="25" max="252" width="11.42578125" style="591"/>
    <col min="253" max="253" width="5.42578125" style="591" customWidth="1"/>
    <col min="254" max="254" width="13.42578125" style="591" customWidth="1"/>
    <col min="255" max="255" width="8" style="591" bestFit="1" customWidth="1"/>
    <col min="256" max="256" width="6.42578125" style="591" customWidth="1"/>
    <col min="257" max="257" width="5.28515625" style="591" customWidth="1"/>
    <col min="258" max="258" width="23" style="591" customWidth="1"/>
    <col min="259" max="259" width="9.42578125" style="591" customWidth="1"/>
    <col min="260" max="260" width="10.28515625" style="591" customWidth="1"/>
    <col min="261" max="261" width="16.85546875" style="591" customWidth="1"/>
    <col min="262" max="262" width="10" style="591" bestFit="1" customWidth="1"/>
    <col min="263" max="263" width="13.5703125" style="591" customWidth="1"/>
    <col min="264" max="264" width="8.42578125" style="591" bestFit="1" customWidth="1"/>
    <col min="265" max="265" width="12.140625" style="591" customWidth="1"/>
    <col min="266" max="266" width="14.42578125" style="591" customWidth="1"/>
    <col min="267" max="267" width="23.140625" style="591" customWidth="1"/>
    <col min="268" max="271" width="16.140625" style="591" customWidth="1"/>
    <col min="272" max="276" width="18.7109375" style="591" customWidth="1"/>
    <col min="277" max="277" width="33.140625" style="591" customWidth="1"/>
    <col min="278" max="508" width="11.42578125" style="591"/>
    <col min="509" max="509" width="5.42578125" style="591" customWidth="1"/>
    <col min="510" max="510" width="13.42578125" style="591" customWidth="1"/>
    <col min="511" max="511" width="8" style="591" bestFit="1" customWidth="1"/>
    <col min="512" max="512" width="6.42578125" style="591" customWidth="1"/>
    <col min="513" max="513" width="5.28515625" style="591" customWidth="1"/>
    <col min="514" max="514" width="23" style="591" customWidth="1"/>
    <col min="515" max="515" width="9.42578125" style="591" customWidth="1"/>
    <col min="516" max="516" width="10.28515625" style="591" customWidth="1"/>
    <col min="517" max="517" width="16.85546875" style="591" customWidth="1"/>
    <col min="518" max="518" width="10" style="591" bestFit="1" customWidth="1"/>
    <col min="519" max="519" width="13.5703125" style="591" customWidth="1"/>
    <col min="520" max="520" width="8.42578125" style="591" bestFit="1" customWidth="1"/>
    <col min="521" max="521" width="12.140625" style="591" customWidth="1"/>
    <col min="522" max="522" width="14.42578125" style="591" customWidth="1"/>
    <col min="523" max="523" width="23.140625" style="591" customWidth="1"/>
    <col min="524" max="527" width="16.140625" style="591" customWidth="1"/>
    <col min="528" max="532" width="18.7109375" style="591" customWidth="1"/>
    <col min="533" max="533" width="33.140625" style="591" customWidth="1"/>
    <col min="534" max="764" width="11.42578125" style="591"/>
    <col min="765" max="765" width="5.42578125" style="591" customWidth="1"/>
    <col min="766" max="766" width="13.42578125" style="591" customWidth="1"/>
    <col min="767" max="767" width="8" style="591" bestFit="1" customWidth="1"/>
    <col min="768" max="768" width="6.42578125" style="591" customWidth="1"/>
    <col min="769" max="769" width="5.28515625" style="591" customWidth="1"/>
    <col min="770" max="770" width="23" style="591" customWidth="1"/>
    <col min="771" max="771" width="9.42578125" style="591" customWidth="1"/>
    <col min="772" max="772" width="10.28515625" style="591" customWidth="1"/>
    <col min="773" max="773" width="16.85546875" style="591" customWidth="1"/>
    <col min="774" max="774" width="10" style="591" bestFit="1" customWidth="1"/>
    <col min="775" max="775" width="13.5703125" style="591" customWidth="1"/>
    <col min="776" max="776" width="8.42578125" style="591" bestFit="1" customWidth="1"/>
    <col min="777" max="777" width="12.140625" style="591" customWidth="1"/>
    <col min="778" max="778" width="14.42578125" style="591" customWidth="1"/>
    <col min="779" max="779" width="23.140625" style="591" customWidth="1"/>
    <col min="780" max="783" width="16.140625" style="591" customWidth="1"/>
    <col min="784" max="788" width="18.7109375" style="591" customWidth="1"/>
    <col min="789" max="789" width="33.140625" style="591" customWidth="1"/>
    <col min="790" max="1020" width="11.42578125" style="591"/>
    <col min="1021" max="1021" width="5.42578125" style="591" customWidth="1"/>
    <col min="1022" max="1022" width="13.42578125" style="591" customWidth="1"/>
    <col min="1023" max="1023" width="8" style="591" bestFit="1" customWidth="1"/>
    <col min="1024" max="1024" width="6.42578125" style="591" customWidth="1"/>
    <col min="1025" max="1025" width="5.28515625" style="591" customWidth="1"/>
    <col min="1026" max="1026" width="23" style="591" customWidth="1"/>
    <col min="1027" max="1027" width="9.42578125" style="591" customWidth="1"/>
    <col min="1028" max="1028" width="10.28515625" style="591" customWidth="1"/>
    <col min="1029" max="1029" width="16.85546875" style="591" customWidth="1"/>
    <col min="1030" max="1030" width="10" style="591" bestFit="1" customWidth="1"/>
    <col min="1031" max="1031" width="13.5703125" style="591" customWidth="1"/>
    <col min="1032" max="1032" width="8.42578125" style="591" bestFit="1" customWidth="1"/>
    <col min="1033" max="1033" width="12.140625" style="591" customWidth="1"/>
    <col min="1034" max="1034" width="14.42578125" style="591" customWidth="1"/>
    <col min="1035" max="1035" width="23.140625" style="591" customWidth="1"/>
    <col min="1036" max="1039" width="16.140625" style="591" customWidth="1"/>
    <col min="1040" max="1044" width="18.7109375" style="591" customWidth="1"/>
    <col min="1045" max="1045" width="33.140625" style="591" customWidth="1"/>
    <col min="1046" max="1276" width="11.42578125" style="591"/>
    <col min="1277" max="1277" width="5.42578125" style="591" customWidth="1"/>
    <col min="1278" max="1278" width="13.42578125" style="591" customWidth="1"/>
    <col min="1279" max="1279" width="8" style="591" bestFit="1" customWidth="1"/>
    <col min="1280" max="1280" width="6.42578125" style="591" customWidth="1"/>
    <col min="1281" max="1281" width="5.28515625" style="591" customWidth="1"/>
    <col min="1282" max="1282" width="23" style="591" customWidth="1"/>
    <col min="1283" max="1283" width="9.42578125" style="591" customWidth="1"/>
    <col min="1284" max="1284" width="10.28515625" style="591" customWidth="1"/>
    <col min="1285" max="1285" width="16.85546875" style="591" customWidth="1"/>
    <col min="1286" max="1286" width="10" style="591" bestFit="1" customWidth="1"/>
    <col min="1287" max="1287" width="13.5703125" style="591" customWidth="1"/>
    <col min="1288" max="1288" width="8.42578125" style="591" bestFit="1" customWidth="1"/>
    <col min="1289" max="1289" width="12.140625" style="591" customWidth="1"/>
    <col min="1290" max="1290" width="14.42578125" style="591" customWidth="1"/>
    <col min="1291" max="1291" width="23.140625" style="591" customWidth="1"/>
    <col min="1292" max="1295" width="16.140625" style="591" customWidth="1"/>
    <col min="1296" max="1300" width="18.7109375" style="591" customWidth="1"/>
    <col min="1301" max="1301" width="33.140625" style="591" customWidth="1"/>
    <col min="1302" max="1532" width="11.42578125" style="591"/>
    <col min="1533" max="1533" width="5.42578125" style="591" customWidth="1"/>
    <col min="1534" max="1534" width="13.42578125" style="591" customWidth="1"/>
    <col min="1535" max="1535" width="8" style="591" bestFit="1" customWidth="1"/>
    <col min="1536" max="1536" width="6.42578125" style="591" customWidth="1"/>
    <col min="1537" max="1537" width="5.28515625" style="591" customWidth="1"/>
    <col min="1538" max="1538" width="23" style="591" customWidth="1"/>
    <col min="1539" max="1539" width="9.42578125" style="591" customWidth="1"/>
    <col min="1540" max="1540" width="10.28515625" style="591" customWidth="1"/>
    <col min="1541" max="1541" width="16.85546875" style="591" customWidth="1"/>
    <col min="1542" max="1542" width="10" style="591" bestFit="1" customWidth="1"/>
    <col min="1543" max="1543" width="13.5703125" style="591" customWidth="1"/>
    <col min="1544" max="1544" width="8.42578125" style="591" bestFit="1" customWidth="1"/>
    <col min="1545" max="1545" width="12.140625" style="591" customWidth="1"/>
    <col min="1546" max="1546" width="14.42578125" style="591" customWidth="1"/>
    <col min="1547" max="1547" width="23.140625" style="591" customWidth="1"/>
    <col min="1548" max="1551" width="16.140625" style="591" customWidth="1"/>
    <col min="1552" max="1556" width="18.7109375" style="591" customWidth="1"/>
    <col min="1557" max="1557" width="33.140625" style="591" customWidth="1"/>
    <col min="1558" max="1788" width="11.42578125" style="591"/>
    <col min="1789" max="1789" width="5.42578125" style="591" customWidth="1"/>
    <col min="1790" max="1790" width="13.42578125" style="591" customWidth="1"/>
    <col min="1791" max="1791" width="8" style="591" bestFit="1" customWidth="1"/>
    <col min="1792" max="1792" width="6.42578125" style="591" customWidth="1"/>
    <col min="1793" max="1793" width="5.28515625" style="591" customWidth="1"/>
    <col min="1794" max="1794" width="23" style="591" customWidth="1"/>
    <col min="1795" max="1795" width="9.42578125" style="591" customWidth="1"/>
    <col min="1796" max="1796" width="10.28515625" style="591" customWidth="1"/>
    <col min="1797" max="1797" width="16.85546875" style="591" customWidth="1"/>
    <col min="1798" max="1798" width="10" style="591" bestFit="1" customWidth="1"/>
    <col min="1799" max="1799" width="13.5703125" style="591" customWidth="1"/>
    <col min="1800" max="1800" width="8.42578125" style="591" bestFit="1" customWidth="1"/>
    <col min="1801" max="1801" width="12.140625" style="591" customWidth="1"/>
    <col min="1802" max="1802" width="14.42578125" style="591" customWidth="1"/>
    <col min="1803" max="1803" width="23.140625" style="591" customWidth="1"/>
    <col min="1804" max="1807" width="16.140625" style="591" customWidth="1"/>
    <col min="1808" max="1812" width="18.7109375" style="591" customWidth="1"/>
    <col min="1813" max="1813" width="33.140625" style="591" customWidth="1"/>
    <col min="1814" max="2044" width="11.42578125" style="591"/>
    <col min="2045" max="2045" width="5.42578125" style="591" customWidth="1"/>
    <col min="2046" max="2046" width="13.42578125" style="591" customWidth="1"/>
    <col min="2047" max="2047" width="8" style="591" bestFit="1" customWidth="1"/>
    <col min="2048" max="2048" width="6.42578125" style="591" customWidth="1"/>
    <col min="2049" max="2049" width="5.28515625" style="591" customWidth="1"/>
    <col min="2050" max="2050" width="23" style="591" customWidth="1"/>
    <col min="2051" max="2051" width="9.42578125" style="591" customWidth="1"/>
    <col min="2052" max="2052" width="10.28515625" style="591" customWidth="1"/>
    <col min="2053" max="2053" width="16.85546875" style="591" customWidth="1"/>
    <col min="2054" max="2054" width="10" style="591" bestFit="1" customWidth="1"/>
    <col min="2055" max="2055" width="13.5703125" style="591" customWidth="1"/>
    <col min="2056" max="2056" width="8.42578125" style="591" bestFit="1" customWidth="1"/>
    <col min="2057" max="2057" width="12.140625" style="591" customWidth="1"/>
    <col min="2058" max="2058" width="14.42578125" style="591" customWidth="1"/>
    <col min="2059" max="2059" width="23.140625" style="591" customWidth="1"/>
    <col min="2060" max="2063" width="16.140625" style="591" customWidth="1"/>
    <col min="2064" max="2068" width="18.7109375" style="591" customWidth="1"/>
    <col min="2069" max="2069" width="33.140625" style="591" customWidth="1"/>
    <col min="2070" max="2300" width="11.42578125" style="591"/>
    <col min="2301" max="2301" width="5.42578125" style="591" customWidth="1"/>
    <col min="2302" max="2302" width="13.42578125" style="591" customWidth="1"/>
    <col min="2303" max="2303" width="8" style="591" bestFit="1" customWidth="1"/>
    <col min="2304" max="2304" width="6.42578125" style="591" customWidth="1"/>
    <col min="2305" max="2305" width="5.28515625" style="591" customWidth="1"/>
    <col min="2306" max="2306" width="23" style="591" customWidth="1"/>
    <col min="2307" max="2307" width="9.42578125" style="591" customWidth="1"/>
    <col min="2308" max="2308" width="10.28515625" style="591" customWidth="1"/>
    <col min="2309" max="2309" width="16.85546875" style="591" customWidth="1"/>
    <col min="2310" max="2310" width="10" style="591" bestFit="1" customWidth="1"/>
    <col min="2311" max="2311" width="13.5703125" style="591" customWidth="1"/>
    <col min="2312" max="2312" width="8.42578125" style="591" bestFit="1" customWidth="1"/>
    <col min="2313" max="2313" width="12.140625" style="591" customWidth="1"/>
    <col min="2314" max="2314" width="14.42578125" style="591" customWidth="1"/>
    <col min="2315" max="2315" width="23.140625" style="591" customWidth="1"/>
    <col min="2316" max="2319" width="16.140625" style="591" customWidth="1"/>
    <col min="2320" max="2324" width="18.7109375" style="591" customWidth="1"/>
    <col min="2325" max="2325" width="33.140625" style="591" customWidth="1"/>
    <col min="2326" max="2556" width="11.42578125" style="591"/>
    <col min="2557" max="2557" width="5.42578125" style="591" customWidth="1"/>
    <col min="2558" max="2558" width="13.42578125" style="591" customWidth="1"/>
    <col min="2559" max="2559" width="8" style="591" bestFit="1" customWidth="1"/>
    <col min="2560" max="2560" width="6.42578125" style="591" customWidth="1"/>
    <col min="2561" max="2561" width="5.28515625" style="591" customWidth="1"/>
    <col min="2562" max="2562" width="23" style="591" customWidth="1"/>
    <col min="2563" max="2563" width="9.42578125" style="591" customWidth="1"/>
    <col min="2564" max="2564" width="10.28515625" style="591" customWidth="1"/>
    <col min="2565" max="2565" width="16.85546875" style="591" customWidth="1"/>
    <col min="2566" max="2566" width="10" style="591" bestFit="1" customWidth="1"/>
    <col min="2567" max="2567" width="13.5703125" style="591" customWidth="1"/>
    <col min="2568" max="2568" width="8.42578125" style="591" bestFit="1" customWidth="1"/>
    <col min="2569" max="2569" width="12.140625" style="591" customWidth="1"/>
    <col min="2570" max="2570" width="14.42578125" style="591" customWidth="1"/>
    <col min="2571" max="2571" width="23.140625" style="591" customWidth="1"/>
    <col min="2572" max="2575" width="16.140625" style="591" customWidth="1"/>
    <col min="2576" max="2580" width="18.7109375" style="591" customWidth="1"/>
    <col min="2581" max="2581" width="33.140625" style="591" customWidth="1"/>
    <col min="2582" max="2812" width="11.42578125" style="591"/>
    <col min="2813" max="2813" width="5.42578125" style="591" customWidth="1"/>
    <col min="2814" max="2814" width="13.42578125" style="591" customWidth="1"/>
    <col min="2815" max="2815" width="8" style="591" bestFit="1" customWidth="1"/>
    <col min="2816" max="2816" width="6.42578125" style="591" customWidth="1"/>
    <col min="2817" max="2817" width="5.28515625" style="591" customWidth="1"/>
    <col min="2818" max="2818" width="23" style="591" customWidth="1"/>
    <col min="2819" max="2819" width="9.42578125" style="591" customWidth="1"/>
    <col min="2820" max="2820" width="10.28515625" style="591" customWidth="1"/>
    <col min="2821" max="2821" width="16.85546875" style="591" customWidth="1"/>
    <col min="2822" max="2822" width="10" style="591" bestFit="1" customWidth="1"/>
    <col min="2823" max="2823" width="13.5703125" style="591" customWidth="1"/>
    <col min="2824" max="2824" width="8.42578125" style="591" bestFit="1" customWidth="1"/>
    <col min="2825" max="2825" width="12.140625" style="591" customWidth="1"/>
    <col min="2826" max="2826" width="14.42578125" style="591" customWidth="1"/>
    <col min="2827" max="2827" width="23.140625" style="591" customWidth="1"/>
    <col min="2828" max="2831" width="16.140625" style="591" customWidth="1"/>
    <col min="2832" max="2836" width="18.7109375" style="591" customWidth="1"/>
    <col min="2837" max="2837" width="33.140625" style="591" customWidth="1"/>
    <col min="2838" max="3068" width="11.42578125" style="591"/>
    <col min="3069" max="3069" width="5.42578125" style="591" customWidth="1"/>
    <col min="3070" max="3070" width="13.42578125" style="591" customWidth="1"/>
    <col min="3071" max="3071" width="8" style="591" bestFit="1" customWidth="1"/>
    <col min="3072" max="3072" width="6.42578125" style="591" customWidth="1"/>
    <col min="3073" max="3073" width="5.28515625" style="591" customWidth="1"/>
    <col min="3074" max="3074" width="23" style="591" customWidth="1"/>
    <col min="3075" max="3075" width="9.42578125" style="591" customWidth="1"/>
    <col min="3076" max="3076" width="10.28515625" style="591" customWidth="1"/>
    <col min="3077" max="3077" width="16.85546875" style="591" customWidth="1"/>
    <col min="3078" max="3078" width="10" style="591" bestFit="1" customWidth="1"/>
    <col min="3079" max="3079" width="13.5703125" style="591" customWidth="1"/>
    <col min="3080" max="3080" width="8.42578125" style="591" bestFit="1" customWidth="1"/>
    <col min="3081" max="3081" width="12.140625" style="591" customWidth="1"/>
    <col min="3082" max="3082" width="14.42578125" style="591" customWidth="1"/>
    <col min="3083" max="3083" width="23.140625" style="591" customWidth="1"/>
    <col min="3084" max="3087" width="16.140625" style="591" customWidth="1"/>
    <col min="3088" max="3092" width="18.7109375" style="591" customWidth="1"/>
    <col min="3093" max="3093" width="33.140625" style="591" customWidth="1"/>
    <col min="3094" max="3324" width="11.42578125" style="591"/>
    <col min="3325" max="3325" width="5.42578125" style="591" customWidth="1"/>
    <col min="3326" max="3326" width="13.42578125" style="591" customWidth="1"/>
    <col min="3327" max="3327" width="8" style="591" bestFit="1" customWidth="1"/>
    <col min="3328" max="3328" width="6.42578125" style="591" customWidth="1"/>
    <col min="3329" max="3329" width="5.28515625" style="591" customWidth="1"/>
    <col min="3330" max="3330" width="23" style="591" customWidth="1"/>
    <col min="3331" max="3331" width="9.42578125" style="591" customWidth="1"/>
    <col min="3332" max="3332" width="10.28515625" style="591" customWidth="1"/>
    <col min="3333" max="3333" width="16.85546875" style="591" customWidth="1"/>
    <col min="3334" max="3334" width="10" style="591" bestFit="1" customWidth="1"/>
    <col min="3335" max="3335" width="13.5703125" style="591" customWidth="1"/>
    <col min="3336" max="3336" width="8.42578125" style="591" bestFit="1" customWidth="1"/>
    <col min="3337" max="3337" width="12.140625" style="591" customWidth="1"/>
    <col min="3338" max="3338" width="14.42578125" style="591" customWidth="1"/>
    <col min="3339" max="3339" width="23.140625" style="591" customWidth="1"/>
    <col min="3340" max="3343" width="16.140625" style="591" customWidth="1"/>
    <col min="3344" max="3348" width="18.7109375" style="591" customWidth="1"/>
    <col min="3349" max="3349" width="33.140625" style="591" customWidth="1"/>
    <col min="3350" max="3580" width="11.42578125" style="591"/>
    <col min="3581" max="3581" width="5.42578125" style="591" customWidth="1"/>
    <col min="3582" max="3582" width="13.42578125" style="591" customWidth="1"/>
    <col min="3583" max="3583" width="8" style="591" bestFit="1" customWidth="1"/>
    <col min="3584" max="3584" width="6.42578125" style="591" customWidth="1"/>
    <col min="3585" max="3585" width="5.28515625" style="591" customWidth="1"/>
    <col min="3586" max="3586" width="23" style="591" customWidth="1"/>
    <col min="3587" max="3587" width="9.42578125" style="591" customWidth="1"/>
    <col min="3588" max="3588" width="10.28515625" style="591" customWidth="1"/>
    <col min="3589" max="3589" width="16.85546875" style="591" customWidth="1"/>
    <col min="3590" max="3590" width="10" style="591" bestFit="1" customWidth="1"/>
    <col min="3591" max="3591" width="13.5703125" style="591" customWidth="1"/>
    <col min="3592" max="3592" width="8.42578125" style="591" bestFit="1" customWidth="1"/>
    <col min="3593" max="3593" width="12.140625" style="591" customWidth="1"/>
    <col min="3594" max="3594" width="14.42578125" style="591" customWidth="1"/>
    <col min="3595" max="3595" width="23.140625" style="591" customWidth="1"/>
    <col min="3596" max="3599" width="16.140625" style="591" customWidth="1"/>
    <col min="3600" max="3604" width="18.7109375" style="591" customWidth="1"/>
    <col min="3605" max="3605" width="33.140625" style="591" customWidth="1"/>
    <col min="3606" max="3836" width="11.42578125" style="591"/>
    <col min="3837" max="3837" width="5.42578125" style="591" customWidth="1"/>
    <col min="3838" max="3838" width="13.42578125" style="591" customWidth="1"/>
    <col min="3839" max="3839" width="8" style="591" bestFit="1" customWidth="1"/>
    <col min="3840" max="3840" width="6.42578125" style="591" customWidth="1"/>
    <col min="3841" max="3841" width="5.28515625" style="591" customWidth="1"/>
    <col min="3842" max="3842" width="23" style="591" customWidth="1"/>
    <col min="3843" max="3843" width="9.42578125" style="591" customWidth="1"/>
    <col min="3844" max="3844" width="10.28515625" style="591" customWidth="1"/>
    <col min="3845" max="3845" width="16.85546875" style="591" customWidth="1"/>
    <col min="3846" max="3846" width="10" style="591" bestFit="1" customWidth="1"/>
    <col min="3847" max="3847" width="13.5703125" style="591" customWidth="1"/>
    <col min="3848" max="3848" width="8.42578125" style="591" bestFit="1" customWidth="1"/>
    <col min="3849" max="3849" width="12.140625" style="591" customWidth="1"/>
    <col min="3850" max="3850" width="14.42578125" style="591" customWidth="1"/>
    <col min="3851" max="3851" width="23.140625" style="591" customWidth="1"/>
    <col min="3852" max="3855" width="16.140625" style="591" customWidth="1"/>
    <col min="3856" max="3860" width="18.7109375" style="591" customWidth="1"/>
    <col min="3861" max="3861" width="33.140625" style="591" customWidth="1"/>
    <col min="3862" max="4092" width="11.42578125" style="591"/>
    <col min="4093" max="4093" width="5.42578125" style="591" customWidth="1"/>
    <col min="4094" max="4094" width="13.42578125" style="591" customWidth="1"/>
    <col min="4095" max="4095" width="8" style="591" bestFit="1" customWidth="1"/>
    <col min="4096" max="4096" width="6.42578125" style="591" customWidth="1"/>
    <col min="4097" max="4097" width="5.28515625" style="591" customWidth="1"/>
    <col min="4098" max="4098" width="23" style="591" customWidth="1"/>
    <col min="4099" max="4099" width="9.42578125" style="591" customWidth="1"/>
    <col min="4100" max="4100" width="10.28515625" style="591" customWidth="1"/>
    <col min="4101" max="4101" width="16.85546875" style="591" customWidth="1"/>
    <col min="4102" max="4102" width="10" style="591" bestFit="1" customWidth="1"/>
    <col min="4103" max="4103" width="13.5703125" style="591" customWidth="1"/>
    <col min="4104" max="4104" width="8.42578125" style="591" bestFit="1" customWidth="1"/>
    <col min="4105" max="4105" width="12.140625" style="591" customWidth="1"/>
    <col min="4106" max="4106" width="14.42578125" style="591" customWidth="1"/>
    <col min="4107" max="4107" width="23.140625" style="591" customWidth="1"/>
    <col min="4108" max="4111" width="16.140625" style="591" customWidth="1"/>
    <col min="4112" max="4116" width="18.7109375" style="591" customWidth="1"/>
    <col min="4117" max="4117" width="33.140625" style="591" customWidth="1"/>
    <col min="4118" max="4348" width="11.42578125" style="591"/>
    <col min="4349" max="4349" width="5.42578125" style="591" customWidth="1"/>
    <col min="4350" max="4350" width="13.42578125" style="591" customWidth="1"/>
    <col min="4351" max="4351" width="8" style="591" bestFit="1" customWidth="1"/>
    <col min="4352" max="4352" width="6.42578125" style="591" customWidth="1"/>
    <col min="4353" max="4353" width="5.28515625" style="591" customWidth="1"/>
    <col min="4354" max="4354" width="23" style="591" customWidth="1"/>
    <col min="4355" max="4355" width="9.42578125" style="591" customWidth="1"/>
    <col min="4356" max="4356" width="10.28515625" style="591" customWidth="1"/>
    <col min="4357" max="4357" width="16.85546875" style="591" customWidth="1"/>
    <col min="4358" max="4358" width="10" style="591" bestFit="1" customWidth="1"/>
    <col min="4359" max="4359" width="13.5703125" style="591" customWidth="1"/>
    <col min="4360" max="4360" width="8.42578125" style="591" bestFit="1" customWidth="1"/>
    <col min="4361" max="4361" width="12.140625" style="591" customWidth="1"/>
    <col min="4362" max="4362" width="14.42578125" style="591" customWidth="1"/>
    <col min="4363" max="4363" width="23.140625" style="591" customWidth="1"/>
    <col min="4364" max="4367" width="16.140625" style="591" customWidth="1"/>
    <col min="4368" max="4372" width="18.7109375" style="591" customWidth="1"/>
    <col min="4373" max="4373" width="33.140625" style="591" customWidth="1"/>
    <col min="4374" max="4604" width="11.42578125" style="591"/>
    <col min="4605" max="4605" width="5.42578125" style="591" customWidth="1"/>
    <col min="4606" max="4606" width="13.42578125" style="591" customWidth="1"/>
    <col min="4607" max="4607" width="8" style="591" bestFit="1" customWidth="1"/>
    <col min="4608" max="4608" width="6.42578125" style="591" customWidth="1"/>
    <col min="4609" max="4609" width="5.28515625" style="591" customWidth="1"/>
    <col min="4610" max="4610" width="23" style="591" customWidth="1"/>
    <col min="4611" max="4611" width="9.42578125" style="591" customWidth="1"/>
    <col min="4612" max="4612" width="10.28515625" style="591" customWidth="1"/>
    <col min="4613" max="4613" width="16.85546875" style="591" customWidth="1"/>
    <col min="4614" max="4614" width="10" style="591" bestFit="1" customWidth="1"/>
    <col min="4615" max="4615" width="13.5703125" style="591" customWidth="1"/>
    <col min="4616" max="4616" width="8.42578125" style="591" bestFit="1" customWidth="1"/>
    <col min="4617" max="4617" width="12.140625" style="591" customWidth="1"/>
    <col min="4618" max="4618" width="14.42578125" style="591" customWidth="1"/>
    <col min="4619" max="4619" width="23.140625" style="591" customWidth="1"/>
    <col min="4620" max="4623" width="16.140625" style="591" customWidth="1"/>
    <col min="4624" max="4628" width="18.7109375" style="591" customWidth="1"/>
    <col min="4629" max="4629" width="33.140625" style="591" customWidth="1"/>
    <col min="4630" max="4860" width="11.42578125" style="591"/>
    <col min="4861" max="4861" width="5.42578125" style="591" customWidth="1"/>
    <col min="4862" max="4862" width="13.42578125" style="591" customWidth="1"/>
    <col min="4863" max="4863" width="8" style="591" bestFit="1" customWidth="1"/>
    <col min="4864" max="4864" width="6.42578125" style="591" customWidth="1"/>
    <col min="4865" max="4865" width="5.28515625" style="591" customWidth="1"/>
    <col min="4866" max="4866" width="23" style="591" customWidth="1"/>
    <col min="4867" max="4867" width="9.42578125" style="591" customWidth="1"/>
    <col min="4868" max="4868" width="10.28515625" style="591" customWidth="1"/>
    <col min="4869" max="4869" width="16.85546875" style="591" customWidth="1"/>
    <col min="4870" max="4870" width="10" style="591" bestFit="1" customWidth="1"/>
    <col min="4871" max="4871" width="13.5703125" style="591" customWidth="1"/>
    <col min="4872" max="4872" width="8.42578125" style="591" bestFit="1" customWidth="1"/>
    <col min="4873" max="4873" width="12.140625" style="591" customWidth="1"/>
    <col min="4874" max="4874" width="14.42578125" style="591" customWidth="1"/>
    <col min="4875" max="4875" width="23.140625" style="591" customWidth="1"/>
    <col min="4876" max="4879" width="16.140625" style="591" customWidth="1"/>
    <col min="4880" max="4884" width="18.7109375" style="591" customWidth="1"/>
    <col min="4885" max="4885" width="33.140625" style="591" customWidth="1"/>
    <col min="4886" max="5116" width="11.42578125" style="591"/>
    <col min="5117" max="5117" width="5.42578125" style="591" customWidth="1"/>
    <col min="5118" max="5118" width="13.42578125" style="591" customWidth="1"/>
    <col min="5119" max="5119" width="8" style="591" bestFit="1" customWidth="1"/>
    <col min="5120" max="5120" width="6.42578125" style="591" customWidth="1"/>
    <col min="5121" max="5121" width="5.28515625" style="591" customWidth="1"/>
    <col min="5122" max="5122" width="23" style="591" customWidth="1"/>
    <col min="5123" max="5123" width="9.42578125" style="591" customWidth="1"/>
    <col min="5124" max="5124" width="10.28515625" style="591" customWidth="1"/>
    <col min="5125" max="5125" width="16.85546875" style="591" customWidth="1"/>
    <col min="5126" max="5126" width="10" style="591" bestFit="1" customWidth="1"/>
    <col min="5127" max="5127" width="13.5703125" style="591" customWidth="1"/>
    <col min="5128" max="5128" width="8.42578125" style="591" bestFit="1" customWidth="1"/>
    <col min="5129" max="5129" width="12.140625" style="591" customWidth="1"/>
    <col min="5130" max="5130" width="14.42578125" style="591" customWidth="1"/>
    <col min="5131" max="5131" width="23.140625" style="591" customWidth="1"/>
    <col min="5132" max="5135" width="16.140625" style="591" customWidth="1"/>
    <col min="5136" max="5140" width="18.7109375" style="591" customWidth="1"/>
    <col min="5141" max="5141" width="33.140625" style="591" customWidth="1"/>
    <col min="5142" max="5372" width="11.42578125" style="591"/>
    <col min="5373" max="5373" width="5.42578125" style="591" customWidth="1"/>
    <col min="5374" max="5374" width="13.42578125" style="591" customWidth="1"/>
    <col min="5375" max="5375" width="8" style="591" bestFit="1" customWidth="1"/>
    <col min="5376" max="5376" width="6.42578125" style="591" customWidth="1"/>
    <col min="5377" max="5377" width="5.28515625" style="591" customWidth="1"/>
    <col min="5378" max="5378" width="23" style="591" customWidth="1"/>
    <col min="5379" max="5379" width="9.42578125" style="591" customWidth="1"/>
    <col min="5380" max="5380" width="10.28515625" style="591" customWidth="1"/>
    <col min="5381" max="5381" width="16.85546875" style="591" customWidth="1"/>
    <col min="5382" max="5382" width="10" style="591" bestFit="1" customWidth="1"/>
    <col min="5383" max="5383" width="13.5703125" style="591" customWidth="1"/>
    <col min="5384" max="5384" width="8.42578125" style="591" bestFit="1" customWidth="1"/>
    <col min="5385" max="5385" width="12.140625" style="591" customWidth="1"/>
    <col min="5386" max="5386" width="14.42578125" style="591" customWidth="1"/>
    <col min="5387" max="5387" width="23.140625" style="591" customWidth="1"/>
    <col min="5388" max="5391" width="16.140625" style="591" customWidth="1"/>
    <col min="5392" max="5396" width="18.7109375" style="591" customWidth="1"/>
    <col min="5397" max="5397" width="33.140625" style="591" customWidth="1"/>
    <col min="5398" max="5628" width="11.42578125" style="591"/>
    <col min="5629" max="5629" width="5.42578125" style="591" customWidth="1"/>
    <col min="5630" max="5630" width="13.42578125" style="591" customWidth="1"/>
    <col min="5631" max="5631" width="8" style="591" bestFit="1" customWidth="1"/>
    <col min="5632" max="5632" width="6.42578125" style="591" customWidth="1"/>
    <col min="5633" max="5633" width="5.28515625" style="591" customWidth="1"/>
    <col min="5634" max="5634" width="23" style="591" customWidth="1"/>
    <col min="5635" max="5635" width="9.42578125" style="591" customWidth="1"/>
    <col min="5636" max="5636" width="10.28515625" style="591" customWidth="1"/>
    <col min="5637" max="5637" width="16.85546875" style="591" customWidth="1"/>
    <col min="5638" max="5638" width="10" style="591" bestFit="1" customWidth="1"/>
    <col min="5639" max="5639" width="13.5703125" style="591" customWidth="1"/>
    <col min="5640" max="5640" width="8.42578125" style="591" bestFit="1" customWidth="1"/>
    <col min="5641" max="5641" width="12.140625" style="591" customWidth="1"/>
    <col min="5642" max="5642" width="14.42578125" style="591" customWidth="1"/>
    <col min="5643" max="5643" width="23.140625" style="591" customWidth="1"/>
    <col min="5644" max="5647" width="16.140625" style="591" customWidth="1"/>
    <col min="5648" max="5652" width="18.7109375" style="591" customWidth="1"/>
    <col min="5653" max="5653" width="33.140625" style="591" customWidth="1"/>
    <col min="5654" max="5884" width="11.42578125" style="591"/>
    <col min="5885" max="5885" width="5.42578125" style="591" customWidth="1"/>
    <col min="5886" max="5886" width="13.42578125" style="591" customWidth="1"/>
    <col min="5887" max="5887" width="8" style="591" bestFit="1" customWidth="1"/>
    <col min="5888" max="5888" width="6.42578125" style="591" customWidth="1"/>
    <col min="5889" max="5889" width="5.28515625" style="591" customWidth="1"/>
    <col min="5890" max="5890" width="23" style="591" customWidth="1"/>
    <col min="5891" max="5891" width="9.42578125" style="591" customWidth="1"/>
    <col min="5892" max="5892" width="10.28515625" style="591" customWidth="1"/>
    <col min="5893" max="5893" width="16.85546875" style="591" customWidth="1"/>
    <col min="5894" max="5894" width="10" style="591" bestFit="1" customWidth="1"/>
    <col min="5895" max="5895" width="13.5703125" style="591" customWidth="1"/>
    <col min="5896" max="5896" width="8.42578125" style="591" bestFit="1" customWidth="1"/>
    <col min="5897" max="5897" width="12.140625" style="591" customWidth="1"/>
    <col min="5898" max="5898" width="14.42578125" style="591" customWidth="1"/>
    <col min="5899" max="5899" width="23.140625" style="591" customWidth="1"/>
    <col min="5900" max="5903" width="16.140625" style="591" customWidth="1"/>
    <col min="5904" max="5908" width="18.7109375" style="591" customWidth="1"/>
    <col min="5909" max="5909" width="33.140625" style="591" customWidth="1"/>
    <col min="5910" max="6140" width="11.42578125" style="591"/>
    <col min="6141" max="6141" width="5.42578125" style="591" customWidth="1"/>
    <col min="6142" max="6142" width="13.42578125" style="591" customWidth="1"/>
    <col min="6143" max="6143" width="8" style="591" bestFit="1" customWidth="1"/>
    <col min="6144" max="6144" width="6.42578125" style="591" customWidth="1"/>
    <col min="6145" max="6145" width="5.28515625" style="591" customWidth="1"/>
    <col min="6146" max="6146" width="23" style="591" customWidth="1"/>
    <col min="6147" max="6147" width="9.42578125" style="591" customWidth="1"/>
    <col min="6148" max="6148" width="10.28515625" style="591" customWidth="1"/>
    <col min="6149" max="6149" width="16.85546875" style="591" customWidth="1"/>
    <col min="6150" max="6150" width="10" style="591" bestFit="1" customWidth="1"/>
    <col min="6151" max="6151" width="13.5703125" style="591" customWidth="1"/>
    <col min="6152" max="6152" width="8.42578125" style="591" bestFit="1" customWidth="1"/>
    <col min="6153" max="6153" width="12.140625" style="591" customWidth="1"/>
    <col min="6154" max="6154" width="14.42578125" style="591" customWidth="1"/>
    <col min="6155" max="6155" width="23.140625" style="591" customWidth="1"/>
    <col min="6156" max="6159" width="16.140625" style="591" customWidth="1"/>
    <col min="6160" max="6164" width="18.7109375" style="591" customWidth="1"/>
    <col min="6165" max="6165" width="33.140625" style="591" customWidth="1"/>
    <col min="6166" max="6396" width="11.42578125" style="591"/>
    <col min="6397" max="6397" width="5.42578125" style="591" customWidth="1"/>
    <col min="6398" max="6398" width="13.42578125" style="591" customWidth="1"/>
    <col min="6399" max="6399" width="8" style="591" bestFit="1" customWidth="1"/>
    <col min="6400" max="6400" width="6.42578125" style="591" customWidth="1"/>
    <col min="6401" max="6401" width="5.28515625" style="591" customWidth="1"/>
    <col min="6402" max="6402" width="23" style="591" customWidth="1"/>
    <col min="6403" max="6403" width="9.42578125" style="591" customWidth="1"/>
    <col min="6404" max="6404" width="10.28515625" style="591" customWidth="1"/>
    <col min="6405" max="6405" width="16.85546875" style="591" customWidth="1"/>
    <col min="6406" max="6406" width="10" style="591" bestFit="1" customWidth="1"/>
    <col min="6407" max="6407" width="13.5703125" style="591" customWidth="1"/>
    <col min="6408" max="6408" width="8.42578125" style="591" bestFit="1" customWidth="1"/>
    <col min="6409" max="6409" width="12.140625" style="591" customWidth="1"/>
    <col min="6410" max="6410" width="14.42578125" style="591" customWidth="1"/>
    <col min="6411" max="6411" width="23.140625" style="591" customWidth="1"/>
    <col min="6412" max="6415" width="16.140625" style="591" customWidth="1"/>
    <col min="6416" max="6420" width="18.7109375" style="591" customWidth="1"/>
    <col min="6421" max="6421" width="33.140625" style="591" customWidth="1"/>
    <col min="6422" max="6652" width="11.42578125" style="591"/>
    <col min="6653" max="6653" width="5.42578125" style="591" customWidth="1"/>
    <col min="6654" max="6654" width="13.42578125" style="591" customWidth="1"/>
    <col min="6655" max="6655" width="8" style="591" bestFit="1" customWidth="1"/>
    <col min="6656" max="6656" width="6.42578125" style="591" customWidth="1"/>
    <col min="6657" max="6657" width="5.28515625" style="591" customWidth="1"/>
    <col min="6658" max="6658" width="23" style="591" customWidth="1"/>
    <col min="6659" max="6659" width="9.42578125" style="591" customWidth="1"/>
    <col min="6660" max="6660" width="10.28515625" style="591" customWidth="1"/>
    <col min="6661" max="6661" width="16.85546875" style="591" customWidth="1"/>
    <col min="6662" max="6662" width="10" style="591" bestFit="1" customWidth="1"/>
    <col min="6663" max="6663" width="13.5703125" style="591" customWidth="1"/>
    <col min="6664" max="6664" width="8.42578125" style="591" bestFit="1" customWidth="1"/>
    <col min="6665" max="6665" width="12.140625" style="591" customWidth="1"/>
    <col min="6666" max="6666" width="14.42578125" style="591" customWidth="1"/>
    <col min="6667" max="6667" width="23.140625" style="591" customWidth="1"/>
    <col min="6668" max="6671" width="16.140625" style="591" customWidth="1"/>
    <col min="6672" max="6676" width="18.7109375" style="591" customWidth="1"/>
    <col min="6677" max="6677" width="33.140625" style="591" customWidth="1"/>
    <col min="6678" max="6908" width="11.42578125" style="591"/>
    <col min="6909" max="6909" width="5.42578125" style="591" customWidth="1"/>
    <col min="6910" max="6910" width="13.42578125" style="591" customWidth="1"/>
    <col min="6911" max="6911" width="8" style="591" bestFit="1" customWidth="1"/>
    <col min="6912" max="6912" width="6.42578125" style="591" customWidth="1"/>
    <col min="6913" max="6913" width="5.28515625" style="591" customWidth="1"/>
    <col min="6914" max="6914" width="23" style="591" customWidth="1"/>
    <col min="6915" max="6915" width="9.42578125" style="591" customWidth="1"/>
    <col min="6916" max="6916" width="10.28515625" style="591" customWidth="1"/>
    <col min="6917" max="6917" width="16.85546875" style="591" customWidth="1"/>
    <col min="6918" max="6918" width="10" style="591" bestFit="1" customWidth="1"/>
    <col min="6919" max="6919" width="13.5703125" style="591" customWidth="1"/>
    <col min="6920" max="6920" width="8.42578125" style="591" bestFit="1" customWidth="1"/>
    <col min="6921" max="6921" width="12.140625" style="591" customWidth="1"/>
    <col min="6922" max="6922" width="14.42578125" style="591" customWidth="1"/>
    <col min="6923" max="6923" width="23.140625" style="591" customWidth="1"/>
    <col min="6924" max="6927" width="16.140625" style="591" customWidth="1"/>
    <col min="6928" max="6932" width="18.7109375" style="591" customWidth="1"/>
    <col min="6933" max="6933" width="33.140625" style="591" customWidth="1"/>
    <col min="6934" max="7164" width="11.42578125" style="591"/>
    <col min="7165" max="7165" width="5.42578125" style="591" customWidth="1"/>
    <col min="7166" max="7166" width="13.42578125" style="591" customWidth="1"/>
    <col min="7167" max="7167" width="8" style="591" bestFit="1" customWidth="1"/>
    <col min="7168" max="7168" width="6.42578125" style="591" customWidth="1"/>
    <col min="7169" max="7169" width="5.28515625" style="591" customWidth="1"/>
    <col min="7170" max="7170" width="23" style="591" customWidth="1"/>
    <col min="7171" max="7171" width="9.42578125" style="591" customWidth="1"/>
    <col min="7172" max="7172" width="10.28515625" style="591" customWidth="1"/>
    <col min="7173" max="7173" width="16.85546875" style="591" customWidth="1"/>
    <col min="7174" max="7174" width="10" style="591" bestFit="1" customWidth="1"/>
    <col min="7175" max="7175" width="13.5703125" style="591" customWidth="1"/>
    <col min="7176" max="7176" width="8.42578125" style="591" bestFit="1" customWidth="1"/>
    <col min="7177" max="7177" width="12.140625" style="591" customWidth="1"/>
    <col min="7178" max="7178" width="14.42578125" style="591" customWidth="1"/>
    <col min="7179" max="7179" width="23.140625" style="591" customWidth="1"/>
    <col min="7180" max="7183" width="16.140625" style="591" customWidth="1"/>
    <col min="7184" max="7188" width="18.7109375" style="591" customWidth="1"/>
    <col min="7189" max="7189" width="33.140625" style="591" customWidth="1"/>
    <col min="7190" max="7420" width="11.42578125" style="591"/>
    <col min="7421" max="7421" width="5.42578125" style="591" customWidth="1"/>
    <col min="7422" max="7422" width="13.42578125" style="591" customWidth="1"/>
    <col min="7423" max="7423" width="8" style="591" bestFit="1" customWidth="1"/>
    <col min="7424" max="7424" width="6.42578125" style="591" customWidth="1"/>
    <col min="7425" max="7425" width="5.28515625" style="591" customWidth="1"/>
    <col min="7426" max="7426" width="23" style="591" customWidth="1"/>
    <col min="7427" max="7427" width="9.42578125" style="591" customWidth="1"/>
    <col min="7428" max="7428" width="10.28515625" style="591" customWidth="1"/>
    <col min="7429" max="7429" width="16.85546875" style="591" customWidth="1"/>
    <col min="7430" max="7430" width="10" style="591" bestFit="1" customWidth="1"/>
    <col min="7431" max="7431" width="13.5703125" style="591" customWidth="1"/>
    <col min="7432" max="7432" width="8.42578125" style="591" bestFit="1" customWidth="1"/>
    <col min="7433" max="7433" width="12.140625" style="591" customWidth="1"/>
    <col min="7434" max="7434" width="14.42578125" style="591" customWidth="1"/>
    <col min="7435" max="7435" width="23.140625" style="591" customWidth="1"/>
    <col min="7436" max="7439" width="16.140625" style="591" customWidth="1"/>
    <col min="7440" max="7444" width="18.7109375" style="591" customWidth="1"/>
    <col min="7445" max="7445" width="33.140625" style="591" customWidth="1"/>
    <col min="7446" max="7676" width="11.42578125" style="591"/>
    <col min="7677" max="7677" width="5.42578125" style="591" customWidth="1"/>
    <col min="7678" max="7678" width="13.42578125" style="591" customWidth="1"/>
    <col min="7679" max="7679" width="8" style="591" bestFit="1" customWidth="1"/>
    <col min="7680" max="7680" width="6.42578125" style="591" customWidth="1"/>
    <col min="7681" max="7681" width="5.28515625" style="591" customWidth="1"/>
    <col min="7682" max="7682" width="23" style="591" customWidth="1"/>
    <col min="7683" max="7683" width="9.42578125" style="591" customWidth="1"/>
    <col min="7684" max="7684" width="10.28515625" style="591" customWidth="1"/>
    <col min="7685" max="7685" width="16.85546875" style="591" customWidth="1"/>
    <col min="7686" max="7686" width="10" style="591" bestFit="1" customWidth="1"/>
    <col min="7687" max="7687" width="13.5703125" style="591" customWidth="1"/>
    <col min="7688" max="7688" width="8.42578125" style="591" bestFit="1" customWidth="1"/>
    <col min="7689" max="7689" width="12.140625" style="591" customWidth="1"/>
    <col min="7690" max="7690" width="14.42578125" style="591" customWidth="1"/>
    <col min="7691" max="7691" width="23.140625" style="591" customWidth="1"/>
    <col min="7692" max="7695" width="16.140625" style="591" customWidth="1"/>
    <col min="7696" max="7700" width="18.7109375" style="591" customWidth="1"/>
    <col min="7701" max="7701" width="33.140625" style="591" customWidth="1"/>
    <col min="7702" max="7932" width="11.42578125" style="591"/>
    <col min="7933" max="7933" width="5.42578125" style="591" customWidth="1"/>
    <col min="7934" max="7934" width="13.42578125" style="591" customWidth="1"/>
    <col min="7935" max="7935" width="8" style="591" bestFit="1" customWidth="1"/>
    <col min="7936" max="7936" width="6.42578125" style="591" customWidth="1"/>
    <col min="7937" max="7937" width="5.28515625" style="591" customWidth="1"/>
    <col min="7938" max="7938" width="23" style="591" customWidth="1"/>
    <col min="7939" max="7939" width="9.42578125" style="591" customWidth="1"/>
    <col min="7940" max="7940" width="10.28515625" style="591" customWidth="1"/>
    <col min="7941" max="7941" width="16.85546875" style="591" customWidth="1"/>
    <col min="7942" max="7942" width="10" style="591" bestFit="1" customWidth="1"/>
    <col min="7943" max="7943" width="13.5703125" style="591" customWidth="1"/>
    <col min="7944" max="7944" width="8.42578125" style="591" bestFit="1" customWidth="1"/>
    <col min="7945" max="7945" width="12.140625" style="591" customWidth="1"/>
    <col min="7946" max="7946" width="14.42578125" style="591" customWidth="1"/>
    <col min="7947" max="7947" width="23.140625" style="591" customWidth="1"/>
    <col min="7948" max="7951" width="16.140625" style="591" customWidth="1"/>
    <col min="7952" max="7956" width="18.7109375" style="591" customWidth="1"/>
    <col min="7957" max="7957" width="33.140625" style="591" customWidth="1"/>
    <col min="7958" max="8188" width="11.42578125" style="591"/>
    <col min="8189" max="8189" width="5.42578125" style="591" customWidth="1"/>
    <col min="8190" max="8190" width="13.42578125" style="591" customWidth="1"/>
    <col min="8191" max="8191" width="8" style="591" bestFit="1" customWidth="1"/>
    <col min="8192" max="8192" width="6.42578125" style="591" customWidth="1"/>
    <col min="8193" max="8193" width="5.28515625" style="591" customWidth="1"/>
    <col min="8194" max="8194" width="23" style="591" customWidth="1"/>
    <col min="8195" max="8195" width="9.42578125" style="591" customWidth="1"/>
    <col min="8196" max="8196" width="10.28515625" style="591" customWidth="1"/>
    <col min="8197" max="8197" width="16.85546875" style="591" customWidth="1"/>
    <col min="8198" max="8198" width="10" style="591" bestFit="1" customWidth="1"/>
    <col min="8199" max="8199" width="13.5703125" style="591" customWidth="1"/>
    <col min="8200" max="8200" width="8.42578125" style="591" bestFit="1" customWidth="1"/>
    <col min="8201" max="8201" width="12.140625" style="591" customWidth="1"/>
    <col min="8202" max="8202" width="14.42578125" style="591" customWidth="1"/>
    <col min="8203" max="8203" width="23.140625" style="591" customWidth="1"/>
    <col min="8204" max="8207" width="16.140625" style="591" customWidth="1"/>
    <col min="8208" max="8212" width="18.7109375" style="591" customWidth="1"/>
    <col min="8213" max="8213" width="33.140625" style="591" customWidth="1"/>
    <col min="8214" max="8444" width="11.42578125" style="591"/>
    <col min="8445" max="8445" width="5.42578125" style="591" customWidth="1"/>
    <col min="8446" max="8446" width="13.42578125" style="591" customWidth="1"/>
    <col min="8447" max="8447" width="8" style="591" bestFit="1" customWidth="1"/>
    <col min="8448" max="8448" width="6.42578125" style="591" customWidth="1"/>
    <col min="8449" max="8449" width="5.28515625" style="591" customWidth="1"/>
    <col min="8450" max="8450" width="23" style="591" customWidth="1"/>
    <col min="8451" max="8451" width="9.42578125" style="591" customWidth="1"/>
    <col min="8452" max="8452" width="10.28515625" style="591" customWidth="1"/>
    <col min="8453" max="8453" width="16.85546875" style="591" customWidth="1"/>
    <col min="8454" max="8454" width="10" style="591" bestFit="1" customWidth="1"/>
    <col min="8455" max="8455" width="13.5703125" style="591" customWidth="1"/>
    <col min="8456" max="8456" width="8.42578125" style="591" bestFit="1" customWidth="1"/>
    <col min="8457" max="8457" width="12.140625" style="591" customWidth="1"/>
    <col min="8458" max="8458" width="14.42578125" style="591" customWidth="1"/>
    <col min="8459" max="8459" width="23.140625" style="591" customWidth="1"/>
    <col min="8460" max="8463" width="16.140625" style="591" customWidth="1"/>
    <col min="8464" max="8468" width="18.7109375" style="591" customWidth="1"/>
    <col min="8469" max="8469" width="33.140625" style="591" customWidth="1"/>
    <col min="8470" max="8700" width="11.42578125" style="591"/>
    <col min="8701" max="8701" width="5.42578125" style="591" customWidth="1"/>
    <col min="8702" max="8702" width="13.42578125" style="591" customWidth="1"/>
    <col min="8703" max="8703" width="8" style="591" bestFit="1" customWidth="1"/>
    <col min="8704" max="8704" width="6.42578125" style="591" customWidth="1"/>
    <col min="8705" max="8705" width="5.28515625" style="591" customWidth="1"/>
    <col min="8706" max="8706" width="23" style="591" customWidth="1"/>
    <col min="8707" max="8707" width="9.42578125" style="591" customWidth="1"/>
    <col min="8708" max="8708" width="10.28515625" style="591" customWidth="1"/>
    <col min="8709" max="8709" width="16.85546875" style="591" customWidth="1"/>
    <col min="8710" max="8710" width="10" style="591" bestFit="1" customWidth="1"/>
    <col min="8711" max="8711" width="13.5703125" style="591" customWidth="1"/>
    <col min="8712" max="8712" width="8.42578125" style="591" bestFit="1" customWidth="1"/>
    <col min="8713" max="8713" width="12.140625" style="591" customWidth="1"/>
    <col min="8714" max="8714" width="14.42578125" style="591" customWidth="1"/>
    <col min="8715" max="8715" width="23.140625" style="591" customWidth="1"/>
    <col min="8716" max="8719" width="16.140625" style="591" customWidth="1"/>
    <col min="8720" max="8724" width="18.7109375" style="591" customWidth="1"/>
    <col min="8725" max="8725" width="33.140625" style="591" customWidth="1"/>
    <col min="8726" max="8956" width="11.42578125" style="591"/>
    <col min="8957" max="8957" width="5.42578125" style="591" customWidth="1"/>
    <col min="8958" max="8958" width="13.42578125" style="591" customWidth="1"/>
    <col min="8959" max="8959" width="8" style="591" bestFit="1" customWidth="1"/>
    <col min="8960" max="8960" width="6.42578125" style="591" customWidth="1"/>
    <col min="8961" max="8961" width="5.28515625" style="591" customWidth="1"/>
    <col min="8962" max="8962" width="23" style="591" customWidth="1"/>
    <col min="8963" max="8963" width="9.42578125" style="591" customWidth="1"/>
    <col min="8964" max="8964" width="10.28515625" style="591" customWidth="1"/>
    <col min="8965" max="8965" width="16.85546875" style="591" customWidth="1"/>
    <col min="8966" max="8966" width="10" style="591" bestFit="1" customWidth="1"/>
    <col min="8967" max="8967" width="13.5703125" style="591" customWidth="1"/>
    <col min="8968" max="8968" width="8.42578125" style="591" bestFit="1" customWidth="1"/>
    <col min="8969" max="8969" width="12.140625" style="591" customWidth="1"/>
    <col min="8970" max="8970" width="14.42578125" style="591" customWidth="1"/>
    <col min="8971" max="8971" width="23.140625" style="591" customWidth="1"/>
    <col min="8972" max="8975" width="16.140625" style="591" customWidth="1"/>
    <col min="8976" max="8980" width="18.7109375" style="591" customWidth="1"/>
    <col min="8981" max="8981" width="33.140625" style="591" customWidth="1"/>
    <col min="8982" max="9212" width="11.42578125" style="591"/>
    <col min="9213" max="9213" width="5.42578125" style="591" customWidth="1"/>
    <col min="9214" max="9214" width="13.42578125" style="591" customWidth="1"/>
    <col min="9215" max="9215" width="8" style="591" bestFit="1" customWidth="1"/>
    <col min="9216" max="9216" width="6.42578125" style="591" customWidth="1"/>
    <col min="9217" max="9217" width="5.28515625" style="591" customWidth="1"/>
    <col min="9218" max="9218" width="23" style="591" customWidth="1"/>
    <col min="9219" max="9219" width="9.42578125" style="591" customWidth="1"/>
    <col min="9220" max="9220" width="10.28515625" style="591" customWidth="1"/>
    <col min="9221" max="9221" width="16.85546875" style="591" customWidth="1"/>
    <col min="9222" max="9222" width="10" style="591" bestFit="1" customWidth="1"/>
    <col min="9223" max="9223" width="13.5703125" style="591" customWidth="1"/>
    <col min="9224" max="9224" width="8.42578125" style="591" bestFit="1" customWidth="1"/>
    <col min="9225" max="9225" width="12.140625" style="591" customWidth="1"/>
    <col min="9226" max="9226" width="14.42578125" style="591" customWidth="1"/>
    <col min="9227" max="9227" width="23.140625" style="591" customWidth="1"/>
    <col min="9228" max="9231" width="16.140625" style="591" customWidth="1"/>
    <col min="9232" max="9236" width="18.7109375" style="591" customWidth="1"/>
    <col min="9237" max="9237" width="33.140625" style="591" customWidth="1"/>
    <col min="9238" max="9468" width="11.42578125" style="591"/>
    <col min="9469" max="9469" width="5.42578125" style="591" customWidth="1"/>
    <col min="9470" max="9470" width="13.42578125" style="591" customWidth="1"/>
    <col min="9471" max="9471" width="8" style="591" bestFit="1" customWidth="1"/>
    <col min="9472" max="9472" width="6.42578125" style="591" customWidth="1"/>
    <col min="9473" max="9473" width="5.28515625" style="591" customWidth="1"/>
    <col min="9474" max="9474" width="23" style="591" customWidth="1"/>
    <col min="9475" max="9475" width="9.42578125" style="591" customWidth="1"/>
    <col min="9476" max="9476" width="10.28515625" style="591" customWidth="1"/>
    <col min="9477" max="9477" width="16.85546875" style="591" customWidth="1"/>
    <col min="9478" max="9478" width="10" style="591" bestFit="1" customWidth="1"/>
    <col min="9479" max="9479" width="13.5703125" style="591" customWidth="1"/>
    <col min="9480" max="9480" width="8.42578125" style="591" bestFit="1" customWidth="1"/>
    <col min="9481" max="9481" width="12.140625" style="591" customWidth="1"/>
    <col min="9482" max="9482" width="14.42578125" style="591" customWidth="1"/>
    <col min="9483" max="9483" width="23.140625" style="591" customWidth="1"/>
    <col min="9484" max="9487" width="16.140625" style="591" customWidth="1"/>
    <col min="9488" max="9492" width="18.7109375" style="591" customWidth="1"/>
    <col min="9493" max="9493" width="33.140625" style="591" customWidth="1"/>
    <col min="9494" max="9724" width="11.42578125" style="591"/>
    <col min="9725" max="9725" width="5.42578125" style="591" customWidth="1"/>
    <col min="9726" max="9726" width="13.42578125" style="591" customWidth="1"/>
    <col min="9727" max="9727" width="8" style="591" bestFit="1" customWidth="1"/>
    <col min="9728" max="9728" width="6.42578125" style="591" customWidth="1"/>
    <col min="9729" max="9729" width="5.28515625" style="591" customWidth="1"/>
    <col min="9730" max="9730" width="23" style="591" customWidth="1"/>
    <col min="9731" max="9731" width="9.42578125" style="591" customWidth="1"/>
    <col min="9732" max="9732" width="10.28515625" style="591" customWidth="1"/>
    <col min="9733" max="9733" width="16.85546875" style="591" customWidth="1"/>
    <col min="9734" max="9734" width="10" style="591" bestFit="1" customWidth="1"/>
    <col min="9735" max="9735" width="13.5703125" style="591" customWidth="1"/>
    <col min="9736" max="9736" width="8.42578125" style="591" bestFit="1" customWidth="1"/>
    <col min="9737" max="9737" width="12.140625" style="591" customWidth="1"/>
    <col min="9738" max="9738" width="14.42578125" style="591" customWidth="1"/>
    <col min="9739" max="9739" width="23.140625" style="591" customWidth="1"/>
    <col min="9740" max="9743" width="16.140625" style="591" customWidth="1"/>
    <col min="9744" max="9748" width="18.7109375" style="591" customWidth="1"/>
    <col min="9749" max="9749" width="33.140625" style="591" customWidth="1"/>
    <col min="9750" max="9980" width="11.42578125" style="591"/>
    <col min="9981" max="9981" width="5.42578125" style="591" customWidth="1"/>
    <col min="9982" max="9982" width="13.42578125" style="591" customWidth="1"/>
    <col min="9983" max="9983" width="8" style="591" bestFit="1" customWidth="1"/>
    <col min="9984" max="9984" width="6.42578125" style="591" customWidth="1"/>
    <col min="9985" max="9985" width="5.28515625" style="591" customWidth="1"/>
    <col min="9986" max="9986" width="23" style="591" customWidth="1"/>
    <col min="9987" max="9987" width="9.42578125" style="591" customWidth="1"/>
    <col min="9988" max="9988" width="10.28515625" style="591" customWidth="1"/>
    <col min="9989" max="9989" width="16.85546875" style="591" customWidth="1"/>
    <col min="9990" max="9990" width="10" style="591" bestFit="1" customWidth="1"/>
    <col min="9991" max="9991" width="13.5703125" style="591" customWidth="1"/>
    <col min="9992" max="9992" width="8.42578125" style="591" bestFit="1" customWidth="1"/>
    <col min="9993" max="9993" width="12.140625" style="591" customWidth="1"/>
    <col min="9994" max="9994" width="14.42578125" style="591" customWidth="1"/>
    <col min="9995" max="9995" width="23.140625" style="591" customWidth="1"/>
    <col min="9996" max="9999" width="16.140625" style="591" customWidth="1"/>
    <col min="10000" max="10004" width="18.7109375" style="591" customWidth="1"/>
    <col min="10005" max="10005" width="33.140625" style="591" customWidth="1"/>
    <col min="10006" max="10236" width="11.42578125" style="591"/>
    <col min="10237" max="10237" width="5.42578125" style="591" customWidth="1"/>
    <col min="10238" max="10238" width="13.42578125" style="591" customWidth="1"/>
    <col min="10239" max="10239" width="8" style="591" bestFit="1" customWidth="1"/>
    <col min="10240" max="10240" width="6.42578125" style="591" customWidth="1"/>
    <col min="10241" max="10241" width="5.28515625" style="591" customWidth="1"/>
    <col min="10242" max="10242" width="23" style="591" customWidth="1"/>
    <col min="10243" max="10243" width="9.42578125" style="591" customWidth="1"/>
    <col min="10244" max="10244" width="10.28515625" style="591" customWidth="1"/>
    <col min="10245" max="10245" width="16.85546875" style="591" customWidth="1"/>
    <col min="10246" max="10246" width="10" style="591" bestFit="1" customWidth="1"/>
    <col min="10247" max="10247" width="13.5703125" style="591" customWidth="1"/>
    <col min="10248" max="10248" width="8.42578125" style="591" bestFit="1" customWidth="1"/>
    <col min="10249" max="10249" width="12.140625" style="591" customWidth="1"/>
    <col min="10250" max="10250" width="14.42578125" style="591" customWidth="1"/>
    <col min="10251" max="10251" width="23.140625" style="591" customWidth="1"/>
    <col min="10252" max="10255" width="16.140625" style="591" customWidth="1"/>
    <col min="10256" max="10260" width="18.7109375" style="591" customWidth="1"/>
    <col min="10261" max="10261" width="33.140625" style="591" customWidth="1"/>
    <col min="10262" max="10492" width="11.42578125" style="591"/>
    <col min="10493" max="10493" width="5.42578125" style="591" customWidth="1"/>
    <col min="10494" max="10494" width="13.42578125" style="591" customWidth="1"/>
    <col min="10495" max="10495" width="8" style="591" bestFit="1" customWidth="1"/>
    <col min="10496" max="10496" width="6.42578125" style="591" customWidth="1"/>
    <col min="10497" max="10497" width="5.28515625" style="591" customWidth="1"/>
    <col min="10498" max="10498" width="23" style="591" customWidth="1"/>
    <col min="10499" max="10499" width="9.42578125" style="591" customWidth="1"/>
    <col min="10500" max="10500" width="10.28515625" style="591" customWidth="1"/>
    <col min="10501" max="10501" width="16.85546875" style="591" customWidth="1"/>
    <col min="10502" max="10502" width="10" style="591" bestFit="1" customWidth="1"/>
    <col min="10503" max="10503" width="13.5703125" style="591" customWidth="1"/>
    <col min="10504" max="10504" width="8.42578125" style="591" bestFit="1" customWidth="1"/>
    <col min="10505" max="10505" width="12.140625" style="591" customWidth="1"/>
    <col min="10506" max="10506" width="14.42578125" style="591" customWidth="1"/>
    <col min="10507" max="10507" width="23.140625" style="591" customWidth="1"/>
    <col min="10508" max="10511" width="16.140625" style="591" customWidth="1"/>
    <col min="10512" max="10516" width="18.7109375" style="591" customWidth="1"/>
    <col min="10517" max="10517" width="33.140625" style="591" customWidth="1"/>
    <col min="10518" max="10748" width="11.42578125" style="591"/>
    <col min="10749" max="10749" width="5.42578125" style="591" customWidth="1"/>
    <col min="10750" max="10750" width="13.42578125" style="591" customWidth="1"/>
    <col min="10751" max="10751" width="8" style="591" bestFit="1" customWidth="1"/>
    <col min="10752" max="10752" width="6.42578125" style="591" customWidth="1"/>
    <col min="10753" max="10753" width="5.28515625" style="591" customWidth="1"/>
    <col min="10754" max="10754" width="23" style="591" customWidth="1"/>
    <col min="10755" max="10755" width="9.42578125" style="591" customWidth="1"/>
    <col min="10756" max="10756" width="10.28515625" style="591" customWidth="1"/>
    <col min="10757" max="10757" width="16.85546875" style="591" customWidth="1"/>
    <col min="10758" max="10758" width="10" style="591" bestFit="1" customWidth="1"/>
    <col min="10759" max="10759" width="13.5703125" style="591" customWidth="1"/>
    <col min="10760" max="10760" width="8.42578125" style="591" bestFit="1" customWidth="1"/>
    <col min="10761" max="10761" width="12.140625" style="591" customWidth="1"/>
    <col min="10762" max="10762" width="14.42578125" style="591" customWidth="1"/>
    <col min="10763" max="10763" width="23.140625" style="591" customWidth="1"/>
    <col min="10764" max="10767" width="16.140625" style="591" customWidth="1"/>
    <col min="10768" max="10772" width="18.7109375" style="591" customWidth="1"/>
    <col min="10773" max="10773" width="33.140625" style="591" customWidth="1"/>
    <col min="10774" max="11004" width="11.42578125" style="591"/>
    <col min="11005" max="11005" width="5.42578125" style="591" customWidth="1"/>
    <col min="11006" max="11006" width="13.42578125" style="591" customWidth="1"/>
    <col min="11007" max="11007" width="8" style="591" bestFit="1" customWidth="1"/>
    <col min="11008" max="11008" width="6.42578125" style="591" customWidth="1"/>
    <col min="11009" max="11009" width="5.28515625" style="591" customWidth="1"/>
    <col min="11010" max="11010" width="23" style="591" customWidth="1"/>
    <col min="11011" max="11011" width="9.42578125" style="591" customWidth="1"/>
    <col min="11012" max="11012" width="10.28515625" style="591" customWidth="1"/>
    <col min="11013" max="11013" width="16.85546875" style="591" customWidth="1"/>
    <col min="11014" max="11014" width="10" style="591" bestFit="1" customWidth="1"/>
    <col min="11015" max="11015" width="13.5703125" style="591" customWidth="1"/>
    <col min="11016" max="11016" width="8.42578125" style="591" bestFit="1" customWidth="1"/>
    <col min="11017" max="11017" width="12.140625" style="591" customWidth="1"/>
    <col min="11018" max="11018" width="14.42578125" style="591" customWidth="1"/>
    <col min="11019" max="11019" width="23.140625" style="591" customWidth="1"/>
    <col min="11020" max="11023" width="16.140625" style="591" customWidth="1"/>
    <col min="11024" max="11028" width="18.7109375" style="591" customWidth="1"/>
    <col min="11029" max="11029" width="33.140625" style="591" customWidth="1"/>
    <col min="11030" max="11260" width="11.42578125" style="591"/>
    <col min="11261" max="11261" width="5.42578125" style="591" customWidth="1"/>
    <col min="11262" max="11262" width="13.42578125" style="591" customWidth="1"/>
    <col min="11263" max="11263" width="8" style="591" bestFit="1" customWidth="1"/>
    <col min="11264" max="11264" width="6.42578125" style="591" customWidth="1"/>
    <col min="11265" max="11265" width="5.28515625" style="591" customWidth="1"/>
    <col min="11266" max="11266" width="23" style="591" customWidth="1"/>
    <col min="11267" max="11267" width="9.42578125" style="591" customWidth="1"/>
    <col min="11268" max="11268" width="10.28515625" style="591" customWidth="1"/>
    <col min="11269" max="11269" width="16.85546875" style="591" customWidth="1"/>
    <col min="11270" max="11270" width="10" style="591" bestFit="1" customWidth="1"/>
    <col min="11271" max="11271" width="13.5703125" style="591" customWidth="1"/>
    <col min="11272" max="11272" width="8.42578125" style="591" bestFit="1" customWidth="1"/>
    <col min="11273" max="11273" width="12.140625" style="591" customWidth="1"/>
    <col min="11274" max="11274" width="14.42578125" style="591" customWidth="1"/>
    <col min="11275" max="11275" width="23.140625" style="591" customWidth="1"/>
    <col min="11276" max="11279" width="16.140625" style="591" customWidth="1"/>
    <col min="11280" max="11284" width="18.7109375" style="591" customWidth="1"/>
    <col min="11285" max="11285" width="33.140625" style="591" customWidth="1"/>
    <col min="11286" max="11516" width="11.42578125" style="591"/>
    <col min="11517" max="11517" width="5.42578125" style="591" customWidth="1"/>
    <col min="11518" max="11518" width="13.42578125" style="591" customWidth="1"/>
    <col min="11519" max="11519" width="8" style="591" bestFit="1" customWidth="1"/>
    <col min="11520" max="11520" width="6.42578125" style="591" customWidth="1"/>
    <col min="11521" max="11521" width="5.28515625" style="591" customWidth="1"/>
    <col min="11522" max="11522" width="23" style="591" customWidth="1"/>
    <col min="11523" max="11523" width="9.42578125" style="591" customWidth="1"/>
    <col min="11524" max="11524" width="10.28515625" style="591" customWidth="1"/>
    <col min="11525" max="11525" width="16.85546875" style="591" customWidth="1"/>
    <col min="11526" max="11526" width="10" style="591" bestFit="1" customWidth="1"/>
    <col min="11527" max="11527" width="13.5703125" style="591" customWidth="1"/>
    <col min="11528" max="11528" width="8.42578125" style="591" bestFit="1" customWidth="1"/>
    <col min="11529" max="11529" width="12.140625" style="591" customWidth="1"/>
    <col min="11530" max="11530" width="14.42578125" style="591" customWidth="1"/>
    <col min="11531" max="11531" width="23.140625" style="591" customWidth="1"/>
    <col min="11532" max="11535" width="16.140625" style="591" customWidth="1"/>
    <col min="11536" max="11540" width="18.7109375" style="591" customWidth="1"/>
    <col min="11541" max="11541" width="33.140625" style="591" customWidth="1"/>
    <col min="11542" max="11772" width="11.42578125" style="591"/>
    <col min="11773" max="11773" width="5.42578125" style="591" customWidth="1"/>
    <col min="11774" max="11774" width="13.42578125" style="591" customWidth="1"/>
    <col min="11775" max="11775" width="8" style="591" bestFit="1" customWidth="1"/>
    <col min="11776" max="11776" width="6.42578125" style="591" customWidth="1"/>
    <col min="11777" max="11777" width="5.28515625" style="591" customWidth="1"/>
    <col min="11778" max="11778" width="23" style="591" customWidth="1"/>
    <col min="11779" max="11779" width="9.42578125" style="591" customWidth="1"/>
    <col min="11780" max="11780" width="10.28515625" style="591" customWidth="1"/>
    <col min="11781" max="11781" width="16.85546875" style="591" customWidth="1"/>
    <col min="11782" max="11782" width="10" style="591" bestFit="1" customWidth="1"/>
    <col min="11783" max="11783" width="13.5703125" style="591" customWidth="1"/>
    <col min="11784" max="11784" width="8.42578125" style="591" bestFit="1" customWidth="1"/>
    <col min="11785" max="11785" width="12.140625" style="591" customWidth="1"/>
    <col min="11786" max="11786" width="14.42578125" style="591" customWidth="1"/>
    <col min="11787" max="11787" width="23.140625" style="591" customWidth="1"/>
    <col min="11788" max="11791" width="16.140625" style="591" customWidth="1"/>
    <col min="11792" max="11796" width="18.7109375" style="591" customWidth="1"/>
    <col min="11797" max="11797" width="33.140625" style="591" customWidth="1"/>
    <col min="11798" max="12028" width="11.42578125" style="591"/>
    <col min="12029" max="12029" width="5.42578125" style="591" customWidth="1"/>
    <col min="12030" max="12030" width="13.42578125" style="591" customWidth="1"/>
    <col min="12031" max="12031" width="8" style="591" bestFit="1" customWidth="1"/>
    <col min="12032" max="12032" width="6.42578125" style="591" customWidth="1"/>
    <col min="12033" max="12033" width="5.28515625" style="591" customWidth="1"/>
    <col min="12034" max="12034" width="23" style="591" customWidth="1"/>
    <col min="12035" max="12035" width="9.42578125" style="591" customWidth="1"/>
    <col min="12036" max="12036" width="10.28515625" style="591" customWidth="1"/>
    <col min="12037" max="12037" width="16.85546875" style="591" customWidth="1"/>
    <col min="12038" max="12038" width="10" style="591" bestFit="1" customWidth="1"/>
    <col min="12039" max="12039" width="13.5703125" style="591" customWidth="1"/>
    <col min="12040" max="12040" width="8.42578125" style="591" bestFit="1" customWidth="1"/>
    <col min="12041" max="12041" width="12.140625" style="591" customWidth="1"/>
    <col min="12042" max="12042" width="14.42578125" style="591" customWidth="1"/>
    <col min="12043" max="12043" width="23.140625" style="591" customWidth="1"/>
    <col min="12044" max="12047" width="16.140625" style="591" customWidth="1"/>
    <col min="12048" max="12052" width="18.7109375" style="591" customWidth="1"/>
    <col min="12053" max="12053" width="33.140625" style="591" customWidth="1"/>
    <col min="12054" max="12284" width="11.42578125" style="591"/>
    <col min="12285" max="12285" width="5.42578125" style="591" customWidth="1"/>
    <col min="12286" max="12286" width="13.42578125" style="591" customWidth="1"/>
    <col min="12287" max="12287" width="8" style="591" bestFit="1" customWidth="1"/>
    <col min="12288" max="12288" width="6.42578125" style="591" customWidth="1"/>
    <col min="12289" max="12289" width="5.28515625" style="591" customWidth="1"/>
    <col min="12290" max="12290" width="23" style="591" customWidth="1"/>
    <col min="12291" max="12291" width="9.42578125" style="591" customWidth="1"/>
    <col min="12292" max="12292" width="10.28515625" style="591" customWidth="1"/>
    <col min="12293" max="12293" width="16.85546875" style="591" customWidth="1"/>
    <col min="12294" max="12294" width="10" style="591" bestFit="1" customWidth="1"/>
    <col min="12295" max="12295" width="13.5703125" style="591" customWidth="1"/>
    <col min="12296" max="12296" width="8.42578125" style="591" bestFit="1" customWidth="1"/>
    <col min="12297" max="12297" width="12.140625" style="591" customWidth="1"/>
    <col min="12298" max="12298" width="14.42578125" style="591" customWidth="1"/>
    <col min="12299" max="12299" width="23.140625" style="591" customWidth="1"/>
    <col min="12300" max="12303" width="16.140625" style="591" customWidth="1"/>
    <col min="12304" max="12308" width="18.7109375" style="591" customWidth="1"/>
    <col min="12309" max="12309" width="33.140625" style="591" customWidth="1"/>
    <col min="12310" max="12540" width="11.42578125" style="591"/>
    <col min="12541" max="12541" width="5.42578125" style="591" customWidth="1"/>
    <col min="12542" max="12542" width="13.42578125" style="591" customWidth="1"/>
    <col min="12543" max="12543" width="8" style="591" bestFit="1" customWidth="1"/>
    <col min="12544" max="12544" width="6.42578125" style="591" customWidth="1"/>
    <col min="12545" max="12545" width="5.28515625" style="591" customWidth="1"/>
    <col min="12546" max="12546" width="23" style="591" customWidth="1"/>
    <col min="12547" max="12547" width="9.42578125" style="591" customWidth="1"/>
    <col min="12548" max="12548" width="10.28515625" style="591" customWidth="1"/>
    <col min="12549" max="12549" width="16.85546875" style="591" customWidth="1"/>
    <col min="12550" max="12550" width="10" style="591" bestFit="1" customWidth="1"/>
    <col min="12551" max="12551" width="13.5703125" style="591" customWidth="1"/>
    <col min="12552" max="12552" width="8.42578125" style="591" bestFit="1" customWidth="1"/>
    <col min="12553" max="12553" width="12.140625" style="591" customWidth="1"/>
    <col min="12554" max="12554" width="14.42578125" style="591" customWidth="1"/>
    <col min="12555" max="12555" width="23.140625" style="591" customWidth="1"/>
    <col min="12556" max="12559" width="16.140625" style="591" customWidth="1"/>
    <col min="12560" max="12564" width="18.7109375" style="591" customWidth="1"/>
    <col min="12565" max="12565" width="33.140625" style="591" customWidth="1"/>
    <col min="12566" max="12796" width="11.42578125" style="591"/>
    <col min="12797" max="12797" width="5.42578125" style="591" customWidth="1"/>
    <col min="12798" max="12798" width="13.42578125" style="591" customWidth="1"/>
    <col min="12799" max="12799" width="8" style="591" bestFit="1" customWidth="1"/>
    <col min="12800" max="12800" width="6.42578125" style="591" customWidth="1"/>
    <col min="12801" max="12801" width="5.28515625" style="591" customWidth="1"/>
    <col min="12802" max="12802" width="23" style="591" customWidth="1"/>
    <col min="12803" max="12803" width="9.42578125" style="591" customWidth="1"/>
    <col min="12804" max="12804" width="10.28515625" style="591" customWidth="1"/>
    <col min="12805" max="12805" width="16.85546875" style="591" customWidth="1"/>
    <col min="12806" max="12806" width="10" style="591" bestFit="1" customWidth="1"/>
    <col min="12807" max="12807" width="13.5703125" style="591" customWidth="1"/>
    <col min="12808" max="12808" width="8.42578125" style="591" bestFit="1" customWidth="1"/>
    <col min="12809" max="12809" width="12.140625" style="591" customWidth="1"/>
    <col min="12810" max="12810" width="14.42578125" style="591" customWidth="1"/>
    <col min="12811" max="12811" width="23.140625" style="591" customWidth="1"/>
    <col min="12812" max="12815" width="16.140625" style="591" customWidth="1"/>
    <col min="12816" max="12820" width="18.7109375" style="591" customWidth="1"/>
    <col min="12821" max="12821" width="33.140625" style="591" customWidth="1"/>
    <col min="12822" max="13052" width="11.42578125" style="591"/>
    <col min="13053" max="13053" width="5.42578125" style="591" customWidth="1"/>
    <col min="13054" max="13054" width="13.42578125" style="591" customWidth="1"/>
    <col min="13055" max="13055" width="8" style="591" bestFit="1" customWidth="1"/>
    <col min="13056" max="13056" width="6.42578125" style="591" customWidth="1"/>
    <col min="13057" max="13057" width="5.28515625" style="591" customWidth="1"/>
    <col min="13058" max="13058" width="23" style="591" customWidth="1"/>
    <col min="13059" max="13059" width="9.42578125" style="591" customWidth="1"/>
    <col min="13060" max="13060" width="10.28515625" style="591" customWidth="1"/>
    <col min="13061" max="13061" width="16.85546875" style="591" customWidth="1"/>
    <col min="13062" max="13062" width="10" style="591" bestFit="1" customWidth="1"/>
    <col min="13063" max="13063" width="13.5703125" style="591" customWidth="1"/>
    <col min="13064" max="13064" width="8.42578125" style="591" bestFit="1" customWidth="1"/>
    <col min="13065" max="13065" width="12.140625" style="591" customWidth="1"/>
    <col min="13066" max="13066" width="14.42578125" style="591" customWidth="1"/>
    <col min="13067" max="13067" width="23.140625" style="591" customWidth="1"/>
    <col min="13068" max="13071" width="16.140625" style="591" customWidth="1"/>
    <col min="13072" max="13076" width="18.7109375" style="591" customWidth="1"/>
    <col min="13077" max="13077" width="33.140625" style="591" customWidth="1"/>
    <col min="13078" max="13308" width="11.42578125" style="591"/>
    <col min="13309" max="13309" width="5.42578125" style="591" customWidth="1"/>
    <col min="13310" max="13310" width="13.42578125" style="591" customWidth="1"/>
    <col min="13311" max="13311" width="8" style="591" bestFit="1" customWidth="1"/>
    <col min="13312" max="13312" width="6.42578125" style="591" customWidth="1"/>
    <col min="13313" max="13313" width="5.28515625" style="591" customWidth="1"/>
    <col min="13314" max="13314" width="23" style="591" customWidth="1"/>
    <col min="13315" max="13315" width="9.42578125" style="591" customWidth="1"/>
    <col min="13316" max="13316" width="10.28515625" style="591" customWidth="1"/>
    <col min="13317" max="13317" width="16.85546875" style="591" customWidth="1"/>
    <col min="13318" max="13318" width="10" style="591" bestFit="1" customWidth="1"/>
    <col min="13319" max="13319" width="13.5703125" style="591" customWidth="1"/>
    <col min="13320" max="13320" width="8.42578125" style="591" bestFit="1" customWidth="1"/>
    <col min="13321" max="13321" width="12.140625" style="591" customWidth="1"/>
    <col min="13322" max="13322" width="14.42578125" style="591" customWidth="1"/>
    <col min="13323" max="13323" width="23.140625" style="591" customWidth="1"/>
    <col min="13324" max="13327" width="16.140625" style="591" customWidth="1"/>
    <col min="13328" max="13332" width="18.7109375" style="591" customWidth="1"/>
    <col min="13333" max="13333" width="33.140625" style="591" customWidth="1"/>
    <col min="13334" max="13564" width="11.42578125" style="591"/>
    <col min="13565" max="13565" width="5.42578125" style="591" customWidth="1"/>
    <col min="13566" max="13566" width="13.42578125" style="591" customWidth="1"/>
    <col min="13567" max="13567" width="8" style="591" bestFit="1" customWidth="1"/>
    <col min="13568" max="13568" width="6.42578125" style="591" customWidth="1"/>
    <col min="13569" max="13569" width="5.28515625" style="591" customWidth="1"/>
    <col min="13570" max="13570" width="23" style="591" customWidth="1"/>
    <col min="13571" max="13571" width="9.42578125" style="591" customWidth="1"/>
    <col min="13572" max="13572" width="10.28515625" style="591" customWidth="1"/>
    <col min="13573" max="13573" width="16.85546875" style="591" customWidth="1"/>
    <col min="13574" max="13574" width="10" style="591" bestFit="1" customWidth="1"/>
    <col min="13575" max="13575" width="13.5703125" style="591" customWidth="1"/>
    <col min="13576" max="13576" width="8.42578125" style="591" bestFit="1" customWidth="1"/>
    <col min="13577" max="13577" width="12.140625" style="591" customWidth="1"/>
    <col min="13578" max="13578" width="14.42578125" style="591" customWidth="1"/>
    <col min="13579" max="13579" width="23.140625" style="591" customWidth="1"/>
    <col min="13580" max="13583" width="16.140625" style="591" customWidth="1"/>
    <col min="13584" max="13588" width="18.7109375" style="591" customWidth="1"/>
    <col min="13589" max="13589" width="33.140625" style="591" customWidth="1"/>
    <col min="13590" max="13820" width="11.42578125" style="591"/>
    <col min="13821" max="13821" width="5.42578125" style="591" customWidth="1"/>
    <col min="13822" max="13822" width="13.42578125" style="591" customWidth="1"/>
    <col min="13823" max="13823" width="8" style="591" bestFit="1" customWidth="1"/>
    <col min="13824" max="13824" width="6.42578125" style="591" customWidth="1"/>
    <col min="13825" max="13825" width="5.28515625" style="591" customWidth="1"/>
    <col min="13826" max="13826" width="23" style="591" customWidth="1"/>
    <col min="13827" max="13827" width="9.42578125" style="591" customWidth="1"/>
    <col min="13828" max="13828" width="10.28515625" style="591" customWidth="1"/>
    <col min="13829" max="13829" width="16.85546875" style="591" customWidth="1"/>
    <col min="13830" max="13830" width="10" style="591" bestFit="1" customWidth="1"/>
    <col min="13831" max="13831" width="13.5703125" style="591" customWidth="1"/>
    <col min="13832" max="13832" width="8.42578125" style="591" bestFit="1" customWidth="1"/>
    <col min="13833" max="13833" width="12.140625" style="591" customWidth="1"/>
    <col min="13834" max="13834" width="14.42578125" style="591" customWidth="1"/>
    <col min="13835" max="13835" width="23.140625" style="591" customWidth="1"/>
    <col min="13836" max="13839" width="16.140625" style="591" customWidth="1"/>
    <col min="13840" max="13844" width="18.7109375" style="591" customWidth="1"/>
    <col min="13845" max="13845" width="33.140625" style="591" customWidth="1"/>
    <col min="13846" max="14076" width="11.42578125" style="591"/>
    <col min="14077" max="14077" width="5.42578125" style="591" customWidth="1"/>
    <col min="14078" max="14078" width="13.42578125" style="591" customWidth="1"/>
    <col min="14079" max="14079" width="8" style="591" bestFit="1" customWidth="1"/>
    <col min="14080" max="14080" width="6.42578125" style="591" customWidth="1"/>
    <col min="14081" max="14081" width="5.28515625" style="591" customWidth="1"/>
    <col min="14082" max="14082" width="23" style="591" customWidth="1"/>
    <col min="14083" max="14083" width="9.42578125" style="591" customWidth="1"/>
    <col min="14084" max="14084" width="10.28515625" style="591" customWidth="1"/>
    <col min="14085" max="14085" width="16.85546875" style="591" customWidth="1"/>
    <col min="14086" max="14086" width="10" style="591" bestFit="1" customWidth="1"/>
    <col min="14087" max="14087" width="13.5703125" style="591" customWidth="1"/>
    <col min="14088" max="14088" width="8.42578125" style="591" bestFit="1" customWidth="1"/>
    <col min="14089" max="14089" width="12.140625" style="591" customWidth="1"/>
    <col min="14090" max="14090" width="14.42578125" style="591" customWidth="1"/>
    <col min="14091" max="14091" width="23.140625" style="591" customWidth="1"/>
    <col min="14092" max="14095" width="16.140625" style="591" customWidth="1"/>
    <col min="14096" max="14100" width="18.7109375" style="591" customWidth="1"/>
    <col min="14101" max="14101" width="33.140625" style="591" customWidth="1"/>
    <col min="14102" max="14332" width="11.42578125" style="591"/>
    <col min="14333" max="14333" width="5.42578125" style="591" customWidth="1"/>
    <col min="14334" max="14334" width="13.42578125" style="591" customWidth="1"/>
    <col min="14335" max="14335" width="8" style="591" bestFit="1" customWidth="1"/>
    <col min="14336" max="14336" width="6.42578125" style="591" customWidth="1"/>
    <col min="14337" max="14337" width="5.28515625" style="591" customWidth="1"/>
    <col min="14338" max="14338" width="23" style="591" customWidth="1"/>
    <col min="14339" max="14339" width="9.42578125" style="591" customWidth="1"/>
    <col min="14340" max="14340" width="10.28515625" style="591" customWidth="1"/>
    <col min="14341" max="14341" width="16.85546875" style="591" customWidth="1"/>
    <col min="14342" max="14342" width="10" style="591" bestFit="1" customWidth="1"/>
    <col min="14343" max="14343" width="13.5703125" style="591" customWidth="1"/>
    <col min="14344" max="14344" width="8.42578125" style="591" bestFit="1" customWidth="1"/>
    <col min="14345" max="14345" width="12.140625" style="591" customWidth="1"/>
    <col min="14346" max="14346" width="14.42578125" style="591" customWidth="1"/>
    <col min="14347" max="14347" width="23.140625" style="591" customWidth="1"/>
    <col min="14348" max="14351" width="16.140625" style="591" customWidth="1"/>
    <col min="14352" max="14356" width="18.7109375" style="591" customWidth="1"/>
    <col min="14357" max="14357" width="33.140625" style="591" customWidth="1"/>
    <col min="14358" max="14588" width="11.42578125" style="591"/>
    <col min="14589" max="14589" width="5.42578125" style="591" customWidth="1"/>
    <col min="14590" max="14590" width="13.42578125" style="591" customWidth="1"/>
    <col min="14591" max="14591" width="8" style="591" bestFit="1" customWidth="1"/>
    <col min="14592" max="14592" width="6.42578125" style="591" customWidth="1"/>
    <col min="14593" max="14593" width="5.28515625" style="591" customWidth="1"/>
    <col min="14594" max="14594" width="23" style="591" customWidth="1"/>
    <col min="14595" max="14595" width="9.42578125" style="591" customWidth="1"/>
    <col min="14596" max="14596" width="10.28515625" style="591" customWidth="1"/>
    <col min="14597" max="14597" width="16.85546875" style="591" customWidth="1"/>
    <col min="14598" max="14598" width="10" style="591" bestFit="1" customWidth="1"/>
    <col min="14599" max="14599" width="13.5703125" style="591" customWidth="1"/>
    <col min="14600" max="14600" width="8.42578125" style="591" bestFit="1" customWidth="1"/>
    <col min="14601" max="14601" width="12.140625" style="591" customWidth="1"/>
    <col min="14602" max="14602" width="14.42578125" style="591" customWidth="1"/>
    <col min="14603" max="14603" width="23.140625" style="591" customWidth="1"/>
    <col min="14604" max="14607" width="16.140625" style="591" customWidth="1"/>
    <col min="14608" max="14612" width="18.7109375" style="591" customWidth="1"/>
    <col min="14613" max="14613" width="33.140625" style="591" customWidth="1"/>
    <col min="14614" max="14844" width="11.42578125" style="591"/>
    <col min="14845" max="14845" width="5.42578125" style="591" customWidth="1"/>
    <col min="14846" max="14846" width="13.42578125" style="591" customWidth="1"/>
    <col min="14847" max="14847" width="8" style="591" bestFit="1" customWidth="1"/>
    <col min="14848" max="14848" width="6.42578125" style="591" customWidth="1"/>
    <col min="14849" max="14849" width="5.28515625" style="591" customWidth="1"/>
    <col min="14850" max="14850" width="23" style="591" customWidth="1"/>
    <col min="14851" max="14851" width="9.42578125" style="591" customWidth="1"/>
    <col min="14852" max="14852" width="10.28515625" style="591" customWidth="1"/>
    <col min="14853" max="14853" width="16.85546875" style="591" customWidth="1"/>
    <col min="14854" max="14854" width="10" style="591" bestFit="1" customWidth="1"/>
    <col min="14855" max="14855" width="13.5703125" style="591" customWidth="1"/>
    <col min="14856" max="14856" width="8.42578125" style="591" bestFit="1" customWidth="1"/>
    <col min="14857" max="14857" width="12.140625" style="591" customWidth="1"/>
    <col min="14858" max="14858" width="14.42578125" style="591" customWidth="1"/>
    <col min="14859" max="14859" width="23.140625" style="591" customWidth="1"/>
    <col min="14860" max="14863" width="16.140625" style="591" customWidth="1"/>
    <col min="14864" max="14868" width="18.7109375" style="591" customWidth="1"/>
    <col min="14869" max="14869" width="33.140625" style="591" customWidth="1"/>
    <col min="14870" max="15100" width="11.42578125" style="591"/>
    <col min="15101" max="15101" width="5.42578125" style="591" customWidth="1"/>
    <col min="15102" max="15102" width="13.42578125" style="591" customWidth="1"/>
    <col min="15103" max="15103" width="8" style="591" bestFit="1" customWidth="1"/>
    <col min="15104" max="15104" width="6.42578125" style="591" customWidth="1"/>
    <col min="15105" max="15105" width="5.28515625" style="591" customWidth="1"/>
    <col min="15106" max="15106" width="23" style="591" customWidth="1"/>
    <col min="15107" max="15107" width="9.42578125" style="591" customWidth="1"/>
    <col min="15108" max="15108" width="10.28515625" style="591" customWidth="1"/>
    <col min="15109" max="15109" width="16.85546875" style="591" customWidth="1"/>
    <col min="15110" max="15110" width="10" style="591" bestFit="1" customWidth="1"/>
    <col min="15111" max="15111" width="13.5703125" style="591" customWidth="1"/>
    <col min="15112" max="15112" width="8.42578125" style="591" bestFit="1" customWidth="1"/>
    <col min="15113" max="15113" width="12.140625" style="591" customWidth="1"/>
    <col min="15114" max="15114" width="14.42578125" style="591" customWidth="1"/>
    <col min="15115" max="15115" width="23.140625" style="591" customWidth="1"/>
    <col min="15116" max="15119" width="16.140625" style="591" customWidth="1"/>
    <col min="15120" max="15124" width="18.7109375" style="591" customWidth="1"/>
    <col min="15125" max="15125" width="33.140625" style="591" customWidth="1"/>
    <col min="15126" max="15356" width="11.42578125" style="591"/>
    <col min="15357" max="15357" width="5.42578125" style="591" customWidth="1"/>
    <col min="15358" max="15358" width="13.42578125" style="591" customWidth="1"/>
    <col min="15359" max="15359" width="8" style="591" bestFit="1" customWidth="1"/>
    <col min="15360" max="15360" width="6.42578125" style="591" customWidth="1"/>
    <col min="15361" max="15361" width="5.28515625" style="591" customWidth="1"/>
    <col min="15362" max="15362" width="23" style="591" customWidth="1"/>
    <col min="15363" max="15363" width="9.42578125" style="591" customWidth="1"/>
    <col min="15364" max="15364" width="10.28515625" style="591" customWidth="1"/>
    <col min="15365" max="15365" width="16.85546875" style="591" customWidth="1"/>
    <col min="15366" max="15366" width="10" style="591" bestFit="1" customWidth="1"/>
    <col min="15367" max="15367" width="13.5703125" style="591" customWidth="1"/>
    <col min="15368" max="15368" width="8.42578125" style="591" bestFit="1" customWidth="1"/>
    <col min="15369" max="15369" width="12.140625" style="591" customWidth="1"/>
    <col min="15370" max="15370" width="14.42578125" style="591" customWidth="1"/>
    <col min="15371" max="15371" width="23.140625" style="591" customWidth="1"/>
    <col min="15372" max="15375" width="16.140625" style="591" customWidth="1"/>
    <col min="15376" max="15380" width="18.7109375" style="591" customWidth="1"/>
    <col min="15381" max="15381" width="33.140625" style="591" customWidth="1"/>
    <col min="15382" max="15612" width="11.42578125" style="591"/>
    <col min="15613" max="15613" width="5.42578125" style="591" customWidth="1"/>
    <col min="15614" max="15614" width="13.42578125" style="591" customWidth="1"/>
    <col min="15615" max="15615" width="8" style="591" bestFit="1" customWidth="1"/>
    <col min="15616" max="15616" width="6.42578125" style="591" customWidth="1"/>
    <col min="15617" max="15617" width="5.28515625" style="591" customWidth="1"/>
    <col min="15618" max="15618" width="23" style="591" customWidth="1"/>
    <col min="15619" max="15619" width="9.42578125" style="591" customWidth="1"/>
    <col min="15620" max="15620" width="10.28515625" style="591" customWidth="1"/>
    <col min="15621" max="15621" width="16.85546875" style="591" customWidth="1"/>
    <col min="15622" max="15622" width="10" style="591" bestFit="1" customWidth="1"/>
    <col min="15623" max="15623" width="13.5703125" style="591" customWidth="1"/>
    <col min="15624" max="15624" width="8.42578125" style="591" bestFit="1" customWidth="1"/>
    <col min="15625" max="15625" width="12.140625" style="591" customWidth="1"/>
    <col min="15626" max="15626" width="14.42578125" style="591" customWidth="1"/>
    <col min="15627" max="15627" width="23.140625" style="591" customWidth="1"/>
    <col min="15628" max="15631" width="16.140625" style="591" customWidth="1"/>
    <col min="15632" max="15636" width="18.7109375" style="591" customWidth="1"/>
    <col min="15637" max="15637" width="33.140625" style="591" customWidth="1"/>
    <col min="15638" max="15868" width="11.42578125" style="591"/>
    <col min="15869" max="15869" width="5.42578125" style="591" customWidth="1"/>
    <col min="15870" max="15870" width="13.42578125" style="591" customWidth="1"/>
    <col min="15871" max="15871" width="8" style="591" bestFit="1" customWidth="1"/>
    <col min="15872" max="15872" width="6.42578125" style="591" customWidth="1"/>
    <col min="15873" max="15873" width="5.28515625" style="591" customWidth="1"/>
    <col min="15874" max="15874" width="23" style="591" customWidth="1"/>
    <col min="15875" max="15875" width="9.42578125" style="591" customWidth="1"/>
    <col min="15876" max="15876" width="10.28515625" style="591" customWidth="1"/>
    <col min="15877" max="15877" width="16.85546875" style="591" customWidth="1"/>
    <col min="15878" max="15878" width="10" style="591" bestFit="1" customWidth="1"/>
    <col min="15879" max="15879" width="13.5703125" style="591" customWidth="1"/>
    <col min="15880" max="15880" width="8.42578125" style="591" bestFit="1" customWidth="1"/>
    <col min="15881" max="15881" width="12.140625" style="591" customWidth="1"/>
    <col min="15882" max="15882" width="14.42578125" style="591" customWidth="1"/>
    <col min="15883" max="15883" width="23.140625" style="591" customWidth="1"/>
    <col min="15884" max="15887" width="16.140625" style="591" customWidth="1"/>
    <col min="15888" max="15892" width="18.7109375" style="591" customWidth="1"/>
    <col min="15893" max="15893" width="33.140625" style="591" customWidth="1"/>
    <col min="15894" max="16124" width="11.42578125" style="591"/>
    <col min="16125" max="16125" width="5.42578125" style="591" customWidth="1"/>
    <col min="16126" max="16126" width="13.42578125" style="591" customWidth="1"/>
    <col min="16127" max="16127" width="8" style="591" bestFit="1" customWidth="1"/>
    <col min="16128" max="16128" width="6.42578125" style="591" customWidth="1"/>
    <col min="16129" max="16129" width="5.28515625" style="591" customWidth="1"/>
    <col min="16130" max="16130" width="23" style="591" customWidth="1"/>
    <col min="16131" max="16131" width="9.42578125" style="591" customWidth="1"/>
    <col min="16132" max="16132" width="10.28515625" style="591" customWidth="1"/>
    <col min="16133" max="16133" width="16.85546875" style="591" customWidth="1"/>
    <col min="16134" max="16134" width="10" style="591" bestFit="1" customWidth="1"/>
    <col min="16135" max="16135" width="13.5703125" style="591" customWidth="1"/>
    <col min="16136" max="16136" width="8.42578125" style="591" bestFit="1" customWidth="1"/>
    <col min="16137" max="16137" width="12.140625" style="591" customWidth="1"/>
    <col min="16138" max="16138" width="14.42578125" style="591" customWidth="1"/>
    <col min="16139" max="16139" width="23.140625" style="591" customWidth="1"/>
    <col min="16140" max="16143" width="16.140625" style="591" customWidth="1"/>
    <col min="16144" max="16148" width="18.7109375" style="591" customWidth="1"/>
    <col min="16149" max="16149" width="33.140625" style="591" customWidth="1"/>
    <col min="16150" max="16384" width="11.42578125" style="591"/>
  </cols>
  <sheetData>
    <row r="1" spans="2:27" x14ac:dyDescent="0.2">
      <c r="V1" s="685"/>
    </row>
    <row r="2" spans="2:27" x14ac:dyDescent="0.2">
      <c r="V2" s="685"/>
    </row>
    <row r="3" spans="2:27" ht="6.75" customHeight="1" x14ac:dyDescent="0.2">
      <c r="B3" s="686"/>
      <c r="C3" s="687"/>
      <c r="D3" s="687"/>
      <c r="E3" s="687"/>
      <c r="F3" s="687"/>
      <c r="G3" s="688"/>
      <c r="H3" s="688"/>
      <c r="I3" s="687"/>
      <c r="J3" s="687"/>
      <c r="K3" s="689"/>
      <c r="L3" s="687"/>
      <c r="M3" s="687"/>
      <c r="N3" s="687"/>
      <c r="O3" s="687"/>
      <c r="P3" s="687"/>
      <c r="Q3" s="687"/>
      <c r="R3" s="687"/>
      <c r="S3" s="687"/>
      <c r="T3" s="687"/>
      <c r="U3" s="687"/>
      <c r="V3" s="689"/>
      <c r="W3" s="690"/>
    </row>
    <row r="4" spans="2:27" x14ac:dyDescent="0.2">
      <c r="B4" s="691"/>
      <c r="C4" s="590"/>
      <c r="D4" s="590"/>
      <c r="E4" s="590"/>
      <c r="F4" s="590"/>
      <c r="G4" s="594"/>
      <c r="H4" s="594"/>
      <c r="I4" s="590"/>
      <c r="J4" s="590"/>
      <c r="K4" s="685"/>
      <c r="L4" s="590"/>
      <c r="M4" s="590"/>
      <c r="N4" s="590"/>
      <c r="O4" s="590"/>
      <c r="P4" s="590"/>
      <c r="Q4" s="590"/>
      <c r="R4" s="590"/>
      <c r="S4" s="590"/>
      <c r="T4" s="590"/>
      <c r="U4" s="590"/>
      <c r="V4" s="685"/>
      <c r="W4" s="692"/>
    </row>
    <row r="5" spans="2:27" s="699" customFormat="1" ht="18.75" customHeight="1" x14ac:dyDescent="0.3">
      <c r="B5" s="693"/>
      <c r="C5" s="694"/>
      <c r="D5" s="694"/>
      <c r="E5" s="694"/>
      <c r="F5" s="694"/>
      <c r="G5" s="695"/>
      <c r="H5" s="695"/>
      <c r="I5" s="694"/>
      <c r="J5" s="694"/>
      <c r="K5" s="696"/>
      <c r="L5" s="694"/>
      <c r="M5" s="694"/>
      <c r="N5" s="694"/>
      <c r="O5" s="694"/>
      <c r="P5" s="694"/>
      <c r="Q5" s="694"/>
      <c r="R5" s="694"/>
      <c r="S5" s="694"/>
      <c r="T5" s="694"/>
      <c r="U5" s="694"/>
      <c r="V5" s="697"/>
      <c r="W5" s="698"/>
    </row>
    <row r="6" spans="2:27" s="699" customFormat="1" ht="18.75" customHeight="1" x14ac:dyDescent="0.3">
      <c r="B6" s="693"/>
      <c r="C6" s="694"/>
      <c r="D6" s="694"/>
      <c r="E6" s="694"/>
      <c r="F6" s="694"/>
      <c r="G6" s="695"/>
      <c r="H6" s="695"/>
      <c r="I6" s="694"/>
      <c r="J6" s="694"/>
      <c r="K6" s="696"/>
      <c r="L6" s="694"/>
      <c r="M6" s="694"/>
      <c r="N6" s="694"/>
      <c r="O6" s="694"/>
      <c r="P6" s="694"/>
      <c r="Q6" s="694"/>
      <c r="R6" s="694"/>
      <c r="S6" s="694"/>
      <c r="T6" s="694"/>
      <c r="U6" s="694"/>
      <c r="V6" s="697"/>
      <c r="W6" s="698"/>
    </row>
    <row r="7" spans="2:27" s="699" customFormat="1" ht="17.25" customHeight="1" x14ac:dyDescent="0.3">
      <c r="B7" s="693"/>
      <c r="C7" s="2684" t="s">
        <v>29</v>
      </c>
      <c r="D7" s="2684"/>
      <c r="E7" s="2684"/>
      <c r="F7" s="2684"/>
      <c r="G7" s="2684"/>
      <c r="H7" s="2684"/>
      <c r="I7" s="2684"/>
      <c r="J7" s="2684"/>
      <c r="K7" s="2684"/>
      <c r="L7" s="2684"/>
      <c r="M7" s="2684"/>
      <c r="N7" s="2684"/>
      <c r="O7" s="2684"/>
      <c r="P7" s="2684"/>
      <c r="Q7" s="2684"/>
      <c r="R7" s="2684"/>
      <c r="S7" s="2684"/>
      <c r="T7" s="2684"/>
      <c r="U7" s="2684"/>
      <c r="V7" s="2684"/>
      <c r="W7" s="698"/>
    </row>
    <row r="8" spans="2:27" s="699" customFormat="1" ht="15" customHeight="1" x14ac:dyDescent="0.3">
      <c r="B8" s="693"/>
      <c r="C8" s="2687" t="s">
        <v>254</v>
      </c>
      <c r="D8" s="2687"/>
      <c r="E8" s="2687"/>
      <c r="F8" s="2687"/>
      <c r="G8" s="2687"/>
      <c r="H8" s="2687"/>
      <c r="I8" s="2687"/>
      <c r="J8" s="2687"/>
      <c r="K8" s="2687"/>
      <c r="L8" s="2687"/>
      <c r="M8" s="2687"/>
      <c r="N8" s="2687"/>
      <c r="O8" s="2687"/>
      <c r="P8" s="2687"/>
      <c r="Q8" s="2687"/>
      <c r="R8" s="2687"/>
      <c r="S8" s="2687"/>
      <c r="T8" s="2687"/>
      <c r="U8" s="2687"/>
      <c r="V8" s="2687"/>
      <c r="W8" s="698"/>
    </row>
    <row r="9" spans="2:27" s="699" customFormat="1" ht="20.25" x14ac:dyDescent="0.3">
      <c r="B9" s="693"/>
      <c r="C9" s="2705" t="s">
        <v>0</v>
      </c>
      <c r="D9" s="2705"/>
      <c r="E9" s="2705"/>
      <c r="F9" s="2705"/>
      <c r="G9" s="2705"/>
      <c r="H9" s="2705"/>
      <c r="I9" s="2705"/>
      <c r="J9" s="2705"/>
      <c r="K9" s="2705"/>
      <c r="L9" s="2705"/>
      <c r="M9" s="2705"/>
      <c r="N9" s="2705"/>
      <c r="O9" s="2705"/>
      <c r="P9" s="2705"/>
      <c r="Q9" s="2705"/>
      <c r="R9" s="2705"/>
      <c r="S9" s="2705"/>
      <c r="T9" s="2705"/>
      <c r="U9" s="2705"/>
      <c r="V9" s="2705"/>
      <c r="W9" s="698"/>
    </row>
    <row r="10" spans="2:27" s="699" customFormat="1" ht="20.25" x14ac:dyDescent="0.3">
      <c r="B10" s="693"/>
      <c r="C10" s="700"/>
      <c r="D10" s="700"/>
      <c r="E10" s="700"/>
      <c r="F10" s="694"/>
      <c r="G10" s="694"/>
      <c r="H10" s="694"/>
      <c r="I10" s="694"/>
      <c r="J10" s="701"/>
      <c r="K10" s="702"/>
      <c r="L10" s="694"/>
      <c r="M10" s="694"/>
      <c r="N10" s="703"/>
      <c r="O10" s="694"/>
      <c r="P10" s="694"/>
      <c r="Q10" s="694"/>
      <c r="R10" s="694"/>
      <c r="S10" s="694"/>
      <c r="T10" s="694"/>
      <c r="U10" s="694"/>
      <c r="V10" s="696"/>
      <c r="W10" s="698"/>
    </row>
    <row r="11" spans="2:27" s="699" customFormat="1" ht="20.25" x14ac:dyDescent="0.3">
      <c r="B11" s="693"/>
      <c r="C11" s="700"/>
      <c r="D11" s="788" t="s">
        <v>253</v>
      </c>
      <c r="E11" s="1079">
        <f>'[2]Datos Generales'!C6</f>
        <v>45107</v>
      </c>
      <c r="F11" s="976"/>
      <c r="G11" s="788" t="s">
        <v>34</v>
      </c>
      <c r="H11" s="2711" t="str">
        <f>'[2]Datos Generales'!C7</f>
        <v>DIGESETT</v>
      </c>
      <c r="I11" s="2711"/>
      <c r="J11" s="2711"/>
      <c r="K11" s="2711"/>
      <c r="L11" s="788" t="s">
        <v>16</v>
      </c>
      <c r="M11" s="1770" t="str">
        <f>'[2]Datos Generales'!C8</f>
        <v>0202</v>
      </c>
      <c r="N11" s="976"/>
      <c r="O11" s="788" t="s">
        <v>304</v>
      </c>
      <c r="P11" s="1770" t="str">
        <f>'[2]Datos Generales'!C9</f>
        <v>02</v>
      </c>
      <c r="Q11" s="704"/>
      <c r="R11" s="785" t="s">
        <v>20</v>
      </c>
      <c r="S11" s="1770" t="str">
        <f>'[2]Datos Generales'!C10</f>
        <v>01</v>
      </c>
      <c r="T11" s="785" t="s">
        <v>22</v>
      </c>
      <c r="U11" s="1770" t="str">
        <f>'[2]Datos Generales'!C11</f>
        <v>0005</v>
      </c>
      <c r="V11" s="696"/>
      <c r="W11" s="698"/>
      <c r="X11" s="168"/>
      <c r="Y11" s="168"/>
      <c r="Z11" s="168"/>
      <c r="AA11" s="168"/>
    </row>
    <row r="12" spans="2:27" s="699" customFormat="1" ht="20.25" x14ac:dyDescent="0.3">
      <c r="B12" s="693"/>
      <c r="C12" s="700"/>
      <c r="D12" s="694"/>
      <c r="E12" s="694"/>
      <c r="F12" s="270"/>
      <c r="G12" s="13"/>
      <c r="H12" s="13"/>
      <c r="I12" s="13"/>
      <c r="O12" s="694"/>
      <c r="R12" s="704"/>
      <c r="S12" s="704"/>
      <c r="T12" s="704"/>
      <c r="U12" s="704"/>
      <c r="V12" s="696"/>
      <c r="W12" s="698"/>
      <c r="X12" s="168"/>
      <c r="Y12" s="168"/>
      <c r="Z12" s="168"/>
      <c r="AA12" s="168"/>
    </row>
    <row r="13" spans="2:27" ht="26.25" customHeight="1" x14ac:dyDescent="0.25">
      <c r="B13" s="691"/>
      <c r="C13" s="2706" t="s">
        <v>13</v>
      </c>
      <c r="D13" s="2707"/>
      <c r="E13" s="2707"/>
      <c r="F13" s="2707"/>
      <c r="G13" s="2707"/>
      <c r="H13" s="2707"/>
      <c r="I13" s="2707"/>
      <c r="J13" s="2708"/>
      <c r="K13" s="2706" t="s">
        <v>9</v>
      </c>
      <c r="L13" s="2707"/>
      <c r="M13" s="2707"/>
      <c r="N13" s="2707"/>
      <c r="O13" s="2707"/>
      <c r="P13" s="2709" t="s">
        <v>445</v>
      </c>
      <c r="Q13" s="2709" t="s">
        <v>434</v>
      </c>
      <c r="R13" s="2706" t="s">
        <v>424</v>
      </c>
      <c r="S13" s="2707"/>
      <c r="T13" s="2707"/>
      <c r="U13" s="2707"/>
      <c r="V13" s="2709" t="s">
        <v>87</v>
      </c>
      <c r="W13" s="210"/>
      <c r="X13" s="823"/>
      <c r="Y13" s="168"/>
    </row>
    <row r="14" spans="2:27" s="706" customFormat="1" ht="47.25" x14ac:dyDescent="0.25">
      <c r="B14" s="705"/>
      <c r="C14" s="1769" t="s">
        <v>136</v>
      </c>
      <c r="D14" s="1769" t="s">
        <v>107</v>
      </c>
      <c r="E14" s="1769" t="s">
        <v>106</v>
      </c>
      <c r="F14" s="1769" t="s">
        <v>54</v>
      </c>
      <c r="G14" s="1769" t="s">
        <v>55</v>
      </c>
      <c r="H14" s="1769" t="s">
        <v>91</v>
      </c>
      <c r="I14" s="1769" t="s">
        <v>94</v>
      </c>
      <c r="J14" s="1769" t="s">
        <v>100</v>
      </c>
      <c r="K14" s="1768" t="s">
        <v>255</v>
      </c>
      <c r="L14" s="1769" t="s">
        <v>108</v>
      </c>
      <c r="M14" s="1769" t="s">
        <v>111</v>
      </c>
      <c r="N14" s="1769" t="s">
        <v>112</v>
      </c>
      <c r="O14" s="1069" t="s">
        <v>113</v>
      </c>
      <c r="P14" s="2710"/>
      <c r="Q14" s="2710"/>
      <c r="R14" s="1769" t="s">
        <v>450</v>
      </c>
      <c r="S14" s="1769" t="s">
        <v>453</v>
      </c>
      <c r="T14" s="1769" t="s">
        <v>451</v>
      </c>
      <c r="U14" s="1769" t="s">
        <v>452</v>
      </c>
      <c r="V14" s="2710"/>
      <c r="W14" s="210"/>
      <c r="X14" s="823"/>
      <c r="Y14" s="168"/>
    </row>
    <row r="15" spans="2:27" s="708" customFormat="1" ht="15.75" customHeight="1" x14ac:dyDescent="0.25">
      <c r="B15" s="707"/>
      <c r="C15" s="1070"/>
      <c r="D15" s="1070"/>
      <c r="E15" s="1070"/>
      <c r="F15" s="1070"/>
      <c r="G15" s="1070"/>
      <c r="H15" s="1070"/>
      <c r="I15" s="1070"/>
      <c r="J15" s="1070"/>
      <c r="K15" s="1071"/>
      <c r="L15" s="1073"/>
      <c r="M15" s="1316"/>
      <c r="N15" s="1072"/>
      <c r="O15" s="1074"/>
      <c r="P15" s="1072"/>
      <c r="Q15" s="1073"/>
      <c r="R15" s="1076"/>
      <c r="S15" s="1072"/>
      <c r="T15" s="1075"/>
      <c r="U15" s="1075"/>
      <c r="V15" s="1077"/>
      <c r="W15" s="210"/>
      <c r="X15" s="823"/>
      <c r="Y15" s="168"/>
    </row>
    <row r="16" spans="2:27" s="708" customFormat="1" ht="47.25" customHeight="1" x14ac:dyDescent="0.25">
      <c r="B16" s="707"/>
      <c r="C16" s="1070"/>
      <c r="D16" s="1070"/>
      <c r="E16" s="1070"/>
      <c r="F16" s="1070"/>
      <c r="G16" s="1070"/>
      <c r="H16" s="1070"/>
      <c r="I16" s="1070"/>
      <c r="J16" s="1070"/>
      <c r="K16" s="1071"/>
      <c r="L16" s="1073"/>
      <c r="M16" s="1316"/>
      <c r="N16" s="1072"/>
      <c r="O16" s="1074"/>
      <c r="P16" s="1072"/>
      <c r="Q16" s="1073"/>
      <c r="R16" s="1076"/>
      <c r="S16" s="1072"/>
      <c r="T16" s="1075"/>
      <c r="U16" s="1075"/>
      <c r="V16" s="1077"/>
      <c r="W16" s="709"/>
      <c r="X16" s="823"/>
    </row>
    <row r="17" spans="2:24" s="708" customFormat="1" ht="15" x14ac:dyDescent="0.25">
      <c r="B17" s="707"/>
      <c r="C17" s="1070"/>
      <c r="D17" s="1070"/>
      <c r="E17" s="1070"/>
      <c r="F17" s="1070"/>
      <c r="G17" s="1070"/>
      <c r="H17" s="1070"/>
      <c r="I17" s="1070"/>
      <c r="J17" s="1070"/>
      <c r="K17" s="1071"/>
      <c r="L17" s="1073"/>
      <c r="M17" s="1316"/>
      <c r="N17" s="1072"/>
      <c r="O17" s="1074"/>
      <c r="P17" s="1072"/>
      <c r="Q17" s="1073"/>
      <c r="R17" s="1076"/>
      <c r="S17" s="1072"/>
      <c r="T17" s="1075"/>
      <c r="U17" s="1075"/>
      <c r="V17" s="1077"/>
      <c r="W17" s="709"/>
      <c r="X17" s="823"/>
    </row>
    <row r="18" spans="2:24" s="708" customFormat="1" ht="15" x14ac:dyDescent="0.25">
      <c r="B18" s="707"/>
      <c r="C18" s="1070"/>
      <c r="D18" s="1070"/>
      <c r="E18" s="1070"/>
      <c r="F18" s="1070"/>
      <c r="G18" s="1070"/>
      <c r="H18" s="1070"/>
      <c r="I18" s="1070"/>
      <c r="J18" s="1070"/>
      <c r="K18" s="1071"/>
      <c r="L18" s="1073"/>
      <c r="M18" s="1316"/>
      <c r="N18" s="1072"/>
      <c r="O18" s="1074"/>
      <c r="P18" s="1072"/>
      <c r="Q18" s="1073"/>
      <c r="R18" s="1076"/>
      <c r="S18" s="1072"/>
      <c r="T18" s="1075"/>
      <c r="U18" s="1075"/>
      <c r="V18" s="1078"/>
      <c r="W18" s="709"/>
      <c r="X18" s="823"/>
    </row>
    <row r="19" spans="2:24" s="708" customFormat="1" ht="15" x14ac:dyDescent="0.25">
      <c r="B19" s="707"/>
      <c r="C19" s="1070"/>
      <c r="D19" s="1070"/>
      <c r="E19" s="1070"/>
      <c r="F19" s="1070"/>
      <c r="G19" s="1070"/>
      <c r="H19" s="1070"/>
      <c r="I19" s="1070"/>
      <c r="J19" s="1070"/>
      <c r="K19" s="1071"/>
      <c r="L19" s="1073"/>
      <c r="M19" s="1316"/>
      <c r="N19" s="1072"/>
      <c r="O19" s="1074"/>
      <c r="P19" s="1072"/>
      <c r="Q19" s="1073"/>
      <c r="R19" s="1076"/>
      <c r="S19" s="1072"/>
      <c r="T19" s="1075"/>
      <c r="U19" s="1075"/>
      <c r="V19" s="1078"/>
      <c r="W19" s="709"/>
      <c r="X19" s="823"/>
    </row>
    <row r="20" spans="2:24" s="708" customFormat="1" ht="15" x14ac:dyDescent="0.25">
      <c r="B20" s="707"/>
      <c r="C20" s="1070"/>
      <c r="D20" s="1070"/>
      <c r="E20" s="1070"/>
      <c r="F20" s="1070"/>
      <c r="G20" s="1070"/>
      <c r="H20" s="1070"/>
      <c r="I20" s="1070"/>
      <c r="J20" s="1070"/>
      <c r="K20" s="1071"/>
      <c r="L20" s="1073"/>
      <c r="M20" s="1316"/>
      <c r="N20" s="1072"/>
      <c r="O20" s="1074"/>
      <c r="P20" s="1072"/>
      <c r="Q20" s="1073"/>
      <c r="R20" s="1076"/>
      <c r="S20" s="1072"/>
      <c r="T20" s="1075"/>
      <c r="U20" s="1075"/>
      <c r="V20" s="1078"/>
      <c r="W20" s="709"/>
      <c r="X20" s="823"/>
    </row>
    <row r="21" spans="2:24" s="708" customFormat="1" ht="15" x14ac:dyDescent="0.25">
      <c r="B21" s="707"/>
      <c r="C21" s="1070"/>
      <c r="D21" s="1070"/>
      <c r="E21" s="1070"/>
      <c r="F21" s="1070"/>
      <c r="G21" s="1070"/>
      <c r="H21" s="1070"/>
      <c r="I21" s="1070"/>
      <c r="J21" s="1070"/>
      <c r="K21" s="1071"/>
      <c r="L21" s="1073"/>
      <c r="M21" s="1316"/>
      <c r="N21" s="1072"/>
      <c r="O21" s="1074"/>
      <c r="P21" s="1072"/>
      <c r="Q21" s="1073"/>
      <c r="R21" s="1076"/>
      <c r="S21" s="1072"/>
      <c r="T21" s="1075"/>
      <c r="U21" s="1075"/>
      <c r="V21" s="1078"/>
      <c r="W21" s="709"/>
      <c r="X21" s="823"/>
    </row>
    <row r="22" spans="2:24" s="708" customFormat="1" ht="15" x14ac:dyDescent="0.25">
      <c r="B22" s="707"/>
      <c r="C22" s="1070"/>
      <c r="D22" s="1070"/>
      <c r="E22" s="1070"/>
      <c r="F22" s="1070"/>
      <c r="G22" s="1070"/>
      <c r="H22" s="1070"/>
      <c r="I22" s="1070"/>
      <c r="J22" s="1070"/>
      <c r="K22" s="2698" t="s">
        <v>760</v>
      </c>
      <c r="L22" s="2699"/>
      <c r="M22" s="2699"/>
      <c r="N22" s="2699"/>
      <c r="O22" s="2699"/>
      <c r="P22" s="2699"/>
      <c r="Q22" s="2699"/>
      <c r="R22" s="2699"/>
      <c r="S22" s="2699"/>
      <c r="T22" s="2700"/>
      <c r="U22" s="1075"/>
      <c r="V22" s="1078"/>
      <c r="W22" s="709"/>
      <c r="X22" s="823"/>
    </row>
    <row r="23" spans="2:24" s="708" customFormat="1" ht="15" x14ac:dyDescent="0.25">
      <c r="B23" s="707"/>
      <c r="C23" s="1070"/>
      <c r="D23" s="1070"/>
      <c r="E23" s="1070"/>
      <c r="F23" s="1070"/>
      <c r="G23" s="1070"/>
      <c r="H23" s="1070"/>
      <c r="I23" s="1070"/>
      <c r="J23" s="1070"/>
      <c r="K23" s="1071"/>
      <c r="L23" s="1073"/>
      <c r="M23" s="1316"/>
      <c r="N23" s="1072"/>
      <c r="O23" s="1074"/>
      <c r="P23" s="1072"/>
      <c r="Q23" s="1073"/>
      <c r="R23" s="1076"/>
      <c r="S23" s="1072"/>
      <c r="T23" s="1075"/>
      <c r="U23" s="1075"/>
      <c r="V23" s="1078"/>
      <c r="W23" s="709"/>
      <c r="X23" s="823"/>
    </row>
    <row r="24" spans="2:24" s="708" customFormat="1" ht="15" x14ac:dyDescent="0.25">
      <c r="B24" s="707"/>
      <c r="C24" s="1070"/>
      <c r="D24" s="1070"/>
      <c r="E24" s="1070"/>
      <c r="F24" s="1070"/>
      <c r="G24" s="1070"/>
      <c r="H24" s="1070"/>
      <c r="I24" s="1070"/>
      <c r="J24" s="1070"/>
      <c r="K24" s="1071"/>
      <c r="L24" s="1073"/>
      <c r="M24" s="1316"/>
      <c r="N24" s="1072"/>
      <c r="O24" s="1074"/>
      <c r="P24" s="1072"/>
      <c r="Q24" s="1073"/>
      <c r="R24" s="1076"/>
      <c r="S24" s="1072"/>
      <c r="T24" s="1075"/>
      <c r="U24" s="1075"/>
      <c r="V24" s="1078"/>
      <c r="W24" s="709"/>
      <c r="X24" s="823"/>
    </row>
    <row r="25" spans="2:24" s="708" customFormat="1" ht="18.75" customHeight="1" x14ac:dyDescent="0.25">
      <c r="B25" s="707"/>
      <c r="C25" s="1070"/>
      <c r="D25" s="1070"/>
      <c r="E25" s="1070"/>
      <c r="F25" s="1070"/>
      <c r="G25" s="1070"/>
      <c r="H25" s="1070"/>
      <c r="I25" s="1070"/>
      <c r="J25" s="1070"/>
      <c r="K25" s="1071"/>
      <c r="L25" s="1073"/>
      <c r="M25" s="1316"/>
      <c r="N25" s="1072"/>
      <c r="O25" s="1074"/>
      <c r="P25" s="1072"/>
      <c r="Q25" s="1073"/>
      <c r="R25" s="1076"/>
      <c r="S25" s="1072"/>
      <c r="T25" s="1075"/>
      <c r="U25" s="1075"/>
      <c r="V25" s="1078"/>
      <c r="W25" s="709"/>
      <c r="X25" s="822" t="s">
        <v>450</v>
      </c>
    </row>
    <row r="26" spans="2:24" s="708" customFormat="1" ht="15" x14ac:dyDescent="0.25">
      <c r="B26" s="707"/>
      <c r="C26" s="1070"/>
      <c r="D26" s="1070"/>
      <c r="E26" s="1070"/>
      <c r="F26" s="1070"/>
      <c r="G26" s="1070"/>
      <c r="H26" s="1070"/>
      <c r="I26" s="1070"/>
      <c r="J26" s="1070"/>
      <c r="K26" s="1071"/>
      <c r="L26" s="1073"/>
      <c r="M26" s="1316"/>
      <c r="N26" s="1072"/>
      <c r="O26" s="1074"/>
      <c r="P26" s="1072"/>
      <c r="Q26" s="1073"/>
      <c r="R26" s="1076"/>
      <c r="S26" s="1072"/>
      <c r="T26" s="1075"/>
      <c r="U26" s="1075"/>
      <c r="V26" s="1078"/>
      <c r="W26" s="709"/>
      <c r="X26" s="712" t="s">
        <v>374</v>
      </c>
    </row>
    <row r="27" spans="2:24" s="708" customFormat="1" ht="15" x14ac:dyDescent="0.25">
      <c r="B27" s="707"/>
      <c r="C27" s="1070"/>
      <c r="D27" s="1070"/>
      <c r="E27" s="1070"/>
      <c r="F27" s="1070"/>
      <c r="G27" s="1070"/>
      <c r="H27" s="1070"/>
      <c r="I27" s="1070"/>
      <c r="J27" s="1070"/>
      <c r="K27" s="1071"/>
      <c r="L27" s="1073"/>
      <c r="M27" s="1316"/>
      <c r="N27" s="1072"/>
      <c r="O27" s="1074"/>
      <c r="P27" s="1072"/>
      <c r="Q27" s="1073"/>
      <c r="R27" s="1076"/>
      <c r="S27" s="1072"/>
      <c r="T27" s="1075"/>
      <c r="U27" s="1075"/>
      <c r="V27" s="1078"/>
      <c r="W27" s="709"/>
      <c r="X27" s="712" t="s">
        <v>373</v>
      </c>
    </row>
    <row r="28" spans="2:24" s="708" customFormat="1" ht="15" x14ac:dyDescent="0.25">
      <c r="B28" s="707"/>
      <c r="C28" s="1070"/>
      <c r="D28" s="1070"/>
      <c r="E28" s="1070"/>
      <c r="F28" s="1070"/>
      <c r="G28" s="1070"/>
      <c r="H28" s="1070"/>
      <c r="I28" s="1070"/>
      <c r="J28" s="1070"/>
      <c r="K28" s="1071"/>
      <c r="L28" s="1073"/>
      <c r="M28" s="1316"/>
      <c r="N28" s="1072"/>
      <c r="O28" s="1074"/>
      <c r="P28" s="1072"/>
      <c r="Q28" s="1073"/>
      <c r="R28" s="1076"/>
      <c r="S28" s="1072"/>
      <c r="T28" s="1075"/>
      <c r="U28" s="1075"/>
      <c r="V28" s="1078"/>
      <c r="W28" s="709"/>
      <c r="X28" s="712" t="s">
        <v>375</v>
      </c>
    </row>
    <row r="29" spans="2:24" s="708" customFormat="1" ht="15" x14ac:dyDescent="0.25">
      <c r="B29" s="707"/>
      <c r="C29" s="1070"/>
      <c r="D29" s="1070"/>
      <c r="E29" s="1070"/>
      <c r="F29" s="1070"/>
      <c r="G29" s="1070"/>
      <c r="H29" s="1070"/>
      <c r="I29" s="1070"/>
      <c r="J29" s="1070"/>
      <c r="K29" s="1071"/>
      <c r="L29" s="1073"/>
      <c r="M29" s="1316"/>
      <c r="N29" s="1072"/>
      <c r="O29" s="1074"/>
      <c r="P29" s="1072"/>
      <c r="Q29" s="1073"/>
      <c r="R29" s="1076"/>
      <c r="S29" s="1072"/>
      <c r="T29" s="1075"/>
      <c r="U29" s="1075"/>
      <c r="V29" s="1078"/>
      <c r="W29" s="709"/>
      <c r="X29" s="712" t="s">
        <v>215</v>
      </c>
    </row>
    <row r="30" spans="2:24" s="712" customFormat="1" ht="15" x14ac:dyDescent="0.25">
      <c r="B30" s="710"/>
      <c r="C30" s="1070"/>
      <c r="D30" s="1070"/>
      <c r="E30" s="1070"/>
      <c r="F30" s="1070"/>
      <c r="G30" s="1070"/>
      <c r="H30" s="1070"/>
      <c r="I30" s="1070"/>
      <c r="J30" s="1070"/>
      <c r="K30" s="1071"/>
      <c r="L30" s="1073"/>
      <c r="M30" s="1316"/>
      <c r="N30" s="1072"/>
      <c r="O30" s="1074"/>
      <c r="P30" s="1072"/>
      <c r="Q30" s="1073"/>
      <c r="R30" s="1076"/>
      <c r="S30" s="1072"/>
      <c r="T30" s="1075"/>
      <c r="U30" s="1075"/>
      <c r="V30" s="1078"/>
      <c r="W30" s="711"/>
    </row>
    <row r="31" spans="2:24" s="712" customFormat="1" ht="15" x14ac:dyDescent="0.25">
      <c r="B31" s="710"/>
      <c r="C31" s="1070"/>
      <c r="D31" s="1070"/>
      <c r="E31" s="1070"/>
      <c r="F31" s="1070"/>
      <c r="G31" s="1070"/>
      <c r="H31" s="1070"/>
      <c r="I31" s="1070"/>
      <c r="J31" s="1070"/>
      <c r="K31" s="1071"/>
      <c r="L31" s="1073"/>
      <c r="M31" s="1316"/>
      <c r="N31" s="1072"/>
      <c r="O31" s="1074"/>
      <c r="P31" s="1072"/>
      <c r="Q31" s="1073"/>
      <c r="R31" s="1076"/>
      <c r="S31" s="1072"/>
      <c r="T31" s="1075"/>
      <c r="U31" s="1075"/>
      <c r="V31" s="1078"/>
      <c r="W31" s="711"/>
    </row>
    <row r="32" spans="2:24" s="712" customFormat="1" ht="15.75" x14ac:dyDescent="0.25">
      <c r="B32" s="710"/>
      <c r="C32" s="1081"/>
      <c r="D32" s="1082"/>
      <c r="E32" s="1083"/>
      <c r="F32" s="1082"/>
      <c r="G32" s="1083"/>
      <c r="H32" s="1083"/>
      <c r="I32" s="1084"/>
      <c r="J32" s="1085"/>
      <c r="K32" s="1086"/>
      <c r="L32" s="1087"/>
      <c r="M32" s="1087"/>
      <c r="N32" s="1087"/>
      <c r="O32" s="1088">
        <f>SUM(O15:O31)</f>
        <v>0</v>
      </c>
      <c r="P32" s="1350"/>
      <c r="Q32" s="1350"/>
      <c r="R32" s="1350"/>
      <c r="S32" s="1350"/>
      <c r="T32" s="1350"/>
      <c r="U32" s="1088">
        <f>SUM(U15:U31)</f>
        <v>0</v>
      </c>
      <c r="V32" s="1089"/>
      <c r="W32" s="711"/>
    </row>
    <row r="33" spans="2:23" x14ac:dyDescent="0.2">
      <c r="B33" s="691"/>
      <c r="C33" s="590"/>
      <c r="D33" s="590"/>
      <c r="E33" s="590"/>
      <c r="F33" s="590"/>
      <c r="G33" s="594"/>
      <c r="H33" s="594"/>
      <c r="I33" s="590"/>
      <c r="J33" s="590"/>
      <c r="K33" s="685"/>
      <c r="L33" s="590"/>
      <c r="M33" s="590"/>
      <c r="N33" s="590"/>
      <c r="O33" s="590"/>
      <c r="P33" s="590"/>
      <c r="Q33" s="590"/>
      <c r="R33" s="590"/>
      <c r="S33" s="590"/>
      <c r="T33" s="590"/>
      <c r="U33" s="590"/>
      <c r="V33" s="713" t="s">
        <v>281</v>
      </c>
      <c r="W33" s="692"/>
    </row>
    <row r="34" spans="2:23" x14ac:dyDescent="0.2">
      <c r="B34" s="691"/>
      <c r="C34" s="590"/>
      <c r="D34" s="590"/>
      <c r="E34" s="590"/>
      <c r="F34" s="590"/>
      <c r="G34" s="594"/>
      <c r="H34" s="594"/>
      <c r="I34" s="590"/>
      <c r="J34" s="590"/>
      <c r="K34" s="685"/>
      <c r="L34" s="590"/>
      <c r="M34" s="590"/>
      <c r="N34" s="590"/>
      <c r="O34" s="590"/>
      <c r="P34" s="590"/>
      <c r="Q34" s="590"/>
      <c r="R34" s="590"/>
      <c r="S34" s="590"/>
      <c r="T34" s="590"/>
      <c r="U34" s="590"/>
      <c r="V34" s="713"/>
      <c r="W34" s="692"/>
    </row>
    <row r="35" spans="2:23" x14ac:dyDescent="0.2">
      <c r="B35" s="691"/>
      <c r="C35" s="590"/>
      <c r="D35" s="590"/>
      <c r="E35" s="590"/>
      <c r="F35" s="590"/>
      <c r="G35" s="594"/>
      <c r="H35" s="594"/>
      <c r="I35" s="590"/>
      <c r="J35" s="590"/>
      <c r="K35" s="685"/>
      <c r="L35" s="590"/>
      <c r="M35" s="590"/>
      <c r="N35" s="590"/>
      <c r="O35" s="590"/>
      <c r="P35" s="590"/>
      <c r="Q35" s="590"/>
      <c r="R35" s="590"/>
      <c r="S35" s="590"/>
      <c r="T35" s="590"/>
      <c r="U35" s="590"/>
      <c r="V35" s="713"/>
      <c r="W35" s="692"/>
    </row>
    <row r="36" spans="2:23" x14ac:dyDescent="0.2">
      <c r="B36" s="691"/>
      <c r="C36" s="590"/>
      <c r="D36" s="590"/>
      <c r="E36" s="590"/>
      <c r="F36" s="590"/>
      <c r="G36" s="594"/>
      <c r="H36" s="594"/>
      <c r="I36" s="590"/>
      <c r="J36" s="590"/>
      <c r="K36" s="685"/>
      <c r="L36" s="590"/>
      <c r="M36" s="590"/>
      <c r="N36" s="590"/>
      <c r="O36" s="590"/>
      <c r="P36" s="590"/>
      <c r="Q36" s="590"/>
      <c r="R36" s="590"/>
      <c r="S36" s="590"/>
      <c r="T36" s="590"/>
      <c r="U36" s="590"/>
      <c r="V36" s="713"/>
      <c r="W36" s="692"/>
    </row>
    <row r="37" spans="2:23" ht="15.75" customHeight="1" x14ac:dyDescent="0.25">
      <c r="B37" s="691"/>
      <c r="C37" s="590"/>
      <c r="D37" s="590"/>
      <c r="E37" s="590"/>
      <c r="F37" s="2704" t="s">
        <v>759</v>
      </c>
      <c r="G37" s="2704"/>
      <c r="H37" s="2704"/>
      <c r="I37" s="2704"/>
      <c r="J37" s="2704"/>
      <c r="K37" s="1826"/>
      <c r="L37" s="2701" t="s">
        <v>748</v>
      </c>
      <c r="M37" s="2701"/>
      <c r="N37" s="2701"/>
      <c r="O37" s="2701"/>
      <c r="P37" s="1827"/>
      <c r="Q37" s="1827"/>
      <c r="R37" s="2703" t="s">
        <v>575</v>
      </c>
      <c r="S37" s="2703"/>
      <c r="T37" s="2703"/>
      <c r="U37" s="590"/>
      <c r="V37" s="685"/>
      <c r="W37" s="692"/>
    </row>
    <row r="38" spans="2:23" s="177" customFormat="1" ht="22.5" customHeight="1" x14ac:dyDescent="0.25">
      <c r="B38" s="536"/>
      <c r="C38" s="537"/>
      <c r="D38" s="714"/>
      <c r="E38" s="714"/>
      <c r="F38" s="2597" t="str">
        <f>'[2]Datos Generales'!C16</f>
        <v>Preparado por</v>
      </c>
      <c r="G38" s="2597"/>
      <c r="H38" s="2597"/>
      <c r="I38" s="2597"/>
      <c r="J38" s="2597"/>
      <c r="K38" s="541"/>
      <c r="L38" s="541"/>
      <c r="M38" s="1094" t="s">
        <v>6</v>
      </c>
      <c r="N38" s="1094"/>
      <c r="O38" s="1094"/>
      <c r="P38" s="541"/>
      <c r="Q38" s="541"/>
      <c r="R38" s="2702" t="s">
        <v>287</v>
      </c>
      <c r="S38" s="2702"/>
      <c r="T38" s="2702"/>
      <c r="U38" s="534"/>
      <c r="V38" s="538"/>
      <c r="W38" s="539"/>
    </row>
    <row r="39" spans="2:23" s="98" customFormat="1" ht="15.75" x14ac:dyDescent="0.25">
      <c r="B39" s="248"/>
      <c r="C39" s="273"/>
      <c r="D39" s="1080"/>
      <c r="F39" s="2704" t="s">
        <v>576</v>
      </c>
      <c r="G39" s="2704"/>
      <c r="H39" s="2704"/>
      <c r="I39" s="2704"/>
      <c r="J39" s="2704"/>
      <c r="K39" s="273"/>
      <c r="L39" s="2661" t="s">
        <v>749</v>
      </c>
      <c r="M39" s="2661"/>
      <c r="N39" s="2661"/>
      <c r="O39" s="2661"/>
      <c r="P39" s="273"/>
      <c r="Q39" s="273"/>
      <c r="R39" s="2703" t="s">
        <v>750</v>
      </c>
      <c r="S39" s="2703"/>
      <c r="T39" s="2703"/>
      <c r="U39" s="273"/>
      <c r="V39" s="652"/>
      <c r="W39" s="249"/>
    </row>
    <row r="40" spans="2:23" s="544" customFormat="1" ht="21" customHeight="1" x14ac:dyDescent="0.25">
      <c r="B40" s="540"/>
      <c r="C40" s="541"/>
      <c r="D40" s="715"/>
      <c r="F40" s="2697" t="str">
        <f>'[2]Datos Generales'!C17</f>
        <v>Puesto que ocupa</v>
      </c>
      <c r="G40" s="2697"/>
      <c r="H40" s="2697"/>
      <c r="I40" s="2697"/>
      <c r="J40" s="2697"/>
      <c r="K40" s="537"/>
      <c r="L40" s="537"/>
      <c r="M40" s="510" t="s">
        <v>286</v>
      </c>
      <c r="N40" s="510"/>
      <c r="O40" s="510"/>
      <c r="P40" s="537"/>
      <c r="Q40" s="537"/>
      <c r="R40" s="2702" t="s">
        <v>286</v>
      </c>
      <c r="S40" s="2702"/>
      <c r="T40" s="2702"/>
      <c r="U40" s="541"/>
      <c r="V40" s="542"/>
      <c r="W40" s="543"/>
    </row>
    <row r="41" spans="2:23" s="177" customFormat="1" ht="15.75" x14ac:dyDescent="0.25">
      <c r="B41" s="536"/>
      <c r="C41" s="537"/>
      <c r="D41" s="537"/>
      <c r="F41" s="2374">
        <v>45110</v>
      </c>
      <c r="G41" s="2374"/>
      <c r="H41" s="2374"/>
      <c r="I41" s="2374"/>
      <c r="J41" s="2374"/>
      <c r="K41" s="546"/>
      <c r="L41" s="2659">
        <v>45111</v>
      </c>
      <c r="M41" s="2659"/>
      <c r="N41" s="2659"/>
      <c r="O41" s="2659"/>
      <c r="P41" s="546"/>
      <c r="Q41" s="546"/>
      <c r="R41" s="2659">
        <v>45112</v>
      </c>
      <c r="S41" s="2659"/>
      <c r="T41" s="2659"/>
      <c r="U41" s="537"/>
      <c r="V41" s="538"/>
      <c r="W41" s="539"/>
    </row>
    <row r="42" spans="2:23" s="549" customFormat="1" ht="14.25" x14ac:dyDescent="0.2">
      <c r="B42" s="545"/>
      <c r="C42" s="546"/>
      <c r="D42" s="546"/>
      <c r="F42" s="2597" t="s">
        <v>288</v>
      </c>
      <c r="G42" s="2597"/>
      <c r="H42" s="2597"/>
      <c r="I42" s="2597"/>
      <c r="J42" s="2597"/>
      <c r="K42" s="537"/>
      <c r="L42" s="537"/>
      <c r="M42" s="534" t="s">
        <v>289</v>
      </c>
      <c r="N42" s="534"/>
      <c r="O42" s="534"/>
      <c r="P42" s="537"/>
      <c r="Q42" s="537"/>
      <c r="R42" s="2697" t="s">
        <v>301</v>
      </c>
      <c r="S42" s="2697"/>
      <c r="T42" s="2697"/>
      <c r="U42" s="546"/>
      <c r="V42" s="547"/>
      <c r="W42" s="548"/>
    </row>
    <row r="43" spans="2:23" s="177" customFormat="1" ht="14.25" x14ac:dyDescent="0.2">
      <c r="B43" s="536"/>
      <c r="C43" s="537"/>
      <c r="D43" s="537"/>
      <c r="U43" s="537"/>
      <c r="V43" s="538"/>
      <c r="W43" s="539"/>
    </row>
    <row r="44" spans="2:23" s="168" customFormat="1" ht="15" x14ac:dyDescent="0.25">
      <c r="B44" s="179"/>
      <c r="C44" s="180"/>
      <c r="D44" s="180"/>
      <c r="E44" s="180"/>
      <c r="F44" s="180"/>
      <c r="G44" s="180"/>
      <c r="H44" s="180"/>
      <c r="I44" s="180"/>
      <c r="J44" s="180"/>
      <c r="K44" s="180"/>
      <c r="L44" s="180"/>
      <c r="M44" s="180"/>
      <c r="N44" s="180"/>
      <c r="O44" s="180"/>
      <c r="P44" s="180"/>
      <c r="Q44" s="180"/>
      <c r="R44" s="180"/>
      <c r="S44" s="180"/>
      <c r="T44" s="180"/>
      <c r="U44" s="180"/>
      <c r="V44" s="251"/>
      <c r="W44" s="181"/>
    </row>
    <row r="45" spans="2:23" s="168" customFormat="1" ht="15" x14ac:dyDescent="0.25">
      <c r="V45" s="232"/>
    </row>
  </sheetData>
  <sheetProtection formatColumns="0" formatRows="0" insertColumns="0" insertRows="0"/>
  <mergeCells count="26">
    <mergeCell ref="C7:V7"/>
    <mergeCell ref="C8:V8"/>
    <mergeCell ref="C9:V9"/>
    <mergeCell ref="C13:J13"/>
    <mergeCell ref="P13:P14"/>
    <mergeCell ref="R13:U13"/>
    <mergeCell ref="V13:V14"/>
    <mergeCell ref="H11:K11"/>
    <mergeCell ref="Q13:Q14"/>
    <mergeCell ref="K13:O13"/>
    <mergeCell ref="F42:J42"/>
    <mergeCell ref="R42:T42"/>
    <mergeCell ref="K22:T22"/>
    <mergeCell ref="L37:O37"/>
    <mergeCell ref="F40:J40"/>
    <mergeCell ref="R40:T40"/>
    <mergeCell ref="F41:J41"/>
    <mergeCell ref="R41:T41"/>
    <mergeCell ref="L41:O41"/>
    <mergeCell ref="R39:T39"/>
    <mergeCell ref="F37:J37"/>
    <mergeCell ref="F39:J39"/>
    <mergeCell ref="L39:O39"/>
    <mergeCell ref="R38:T38"/>
    <mergeCell ref="F38:J38"/>
    <mergeCell ref="R37:T37"/>
  </mergeCells>
  <dataValidations count="2">
    <dataValidation type="list" allowBlank="1" showInputMessage="1" showErrorMessage="1" sqref="R15:R21 R23:R31">
      <formula1>"Institución Pública Gobierno Central,Institución Pública Descentralizada,Institución del Gobierno Central,Persona Física"</formula1>
    </dataValidation>
    <dataValidation type="list" allowBlank="1" showInputMessage="1" showErrorMessage="1" errorTitle="Entrada no válida" error="Selecciona la entidad/persona de la lista" promptTitle="Tipo de entidad/persona" prompt="Seleccione el tipo de entidad/persona" sqref="R14">
      <formula1>$X$25:$X$29</formula1>
    </dataValidation>
  </dataValidation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6"/>
  <sheetViews>
    <sheetView showGridLines="0" topLeftCell="A4" zoomScale="66" zoomScaleNormal="66" zoomScaleSheetLayoutView="75" workbookViewId="0">
      <selection activeCell="A4" sqref="A1:XFD1048576"/>
    </sheetView>
  </sheetViews>
  <sheetFormatPr baseColWidth="10" defaultRowHeight="12.75" x14ac:dyDescent="0.2"/>
  <cols>
    <col min="1" max="1" width="2.5703125" style="47" customWidth="1"/>
    <col min="2" max="2" width="1.85546875" style="47" customWidth="1"/>
    <col min="3" max="3" width="8" style="47" customWidth="1"/>
    <col min="4" max="4" width="13.28515625" style="47" bestFit="1" customWidth="1"/>
    <col min="5" max="5" width="7.28515625" style="47" customWidth="1"/>
    <col min="6" max="6" width="9.85546875" style="2" customWidth="1"/>
    <col min="7" max="7" width="14.42578125" style="2" customWidth="1"/>
    <col min="8" max="8" width="9.7109375" style="47" customWidth="1"/>
    <col min="9" max="9" width="11.85546875" style="47" customWidth="1"/>
    <col min="10" max="10" width="15.42578125" style="47" customWidth="1"/>
    <col min="11" max="11" width="18" style="47" customWidth="1"/>
    <col min="12" max="12" width="12.5703125" style="47" customWidth="1"/>
    <col min="13" max="13" width="14.140625" style="47" customWidth="1"/>
    <col min="14" max="14" width="8.140625" style="47" customWidth="1"/>
    <col min="15" max="15" width="8.85546875" style="47" customWidth="1"/>
    <col min="16" max="16" width="10.7109375" style="47" customWidth="1"/>
    <col min="17" max="17" width="12.7109375" style="47" customWidth="1"/>
    <col min="18" max="18" width="9.28515625" style="47" customWidth="1"/>
    <col min="19" max="19" width="13" style="47" customWidth="1"/>
    <col min="20" max="21" width="11.140625" style="47" bestFit="1" customWidth="1"/>
    <col min="22" max="22" width="8.42578125" style="47" customWidth="1"/>
    <col min="23" max="23" width="10.85546875" style="47" customWidth="1"/>
    <col min="24" max="24" width="13.85546875" style="47" customWidth="1"/>
    <col min="25" max="25" width="14.42578125" style="47" customWidth="1"/>
    <col min="26" max="26" width="12.7109375" style="47" bestFit="1" customWidth="1"/>
    <col min="27" max="27" width="14.85546875" style="47" bestFit="1" customWidth="1"/>
    <col min="28" max="28" width="2" style="47" customWidth="1"/>
    <col min="29" max="253" width="11.42578125" style="47"/>
    <col min="254" max="254" width="5.42578125" style="47" customWidth="1"/>
    <col min="255" max="255" width="11.5703125" style="47" customWidth="1"/>
    <col min="256" max="256" width="7.140625" style="47" bestFit="1" customWidth="1"/>
    <col min="257" max="257" width="6.42578125" style="47" customWidth="1"/>
    <col min="258" max="258" width="5.28515625" style="47" customWidth="1"/>
    <col min="259" max="259" width="23" style="47" customWidth="1"/>
    <col min="260" max="260" width="9.42578125" style="47" customWidth="1"/>
    <col min="261" max="261" width="8.42578125" style="47" customWidth="1"/>
    <col min="262" max="262" width="16.85546875" style="47" customWidth="1"/>
    <col min="263" max="263" width="8.42578125" style="47" customWidth="1"/>
    <col min="264" max="264" width="13.5703125" style="47" customWidth="1"/>
    <col min="265" max="265" width="8.42578125" style="47" bestFit="1" customWidth="1"/>
    <col min="266" max="267" width="12.140625" style="47" customWidth="1"/>
    <col min="268" max="268" width="18.5703125" style="47" customWidth="1"/>
    <col min="269" max="269" width="14.42578125" style="47" customWidth="1"/>
    <col min="270" max="270" width="8" style="47" bestFit="1" customWidth="1"/>
    <col min="271" max="271" width="8" style="47" customWidth="1"/>
    <col min="272" max="272" width="8.7109375" style="47" customWidth="1"/>
    <col min="273" max="273" width="13" style="47" customWidth="1"/>
    <col min="274" max="274" width="12" style="47" customWidth="1"/>
    <col min="275" max="275" width="14.42578125" style="47" customWidth="1"/>
    <col min="276" max="276" width="15.140625" style="47" customWidth="1"/>
    <col min="277" max="277" width="13.28515625" style="47" bestFit="1" customWidth="1"/>
    <col min="278" max="278" width="14" style="47" bestFit="1" customWidth="1"/>
    <col min="279" max="279" width="13.28515625" style="47" bestFit="1" customWidth="1"/>
    <col min="280" max="281" width="18.7109375" style="47" customWidth="1"/>
    <col min="282" max="282" width="33.140625" style="47" customWidth="1"/>
    <col min="283" max="509" width="11.42578125" style="47"/>
    <col min="510" max="510" width="5.42578125" style="47" customWidth="1"/>
    <col min="511" max="511" width="11.5703125" style="47" customWidth="1"/>
    <col min="512" max="512" width="7.140625" style="47" bestFit="1" customWidth="1"/>
    <col min="513" max="513" width="6.42578125" style="47" customWidth="1"/>
    <col min="514" max="514" width="5.28515625" style="47" customWidth="1"/>
    <col min="515" max="515" width="23" style="47" customWidth="1"/>
    <col min="516" max="516" width="9.42578125" style="47" customWidth="1"/>
    <col min="517" max="517" width="8.42578125" style="47" customWidth="1"/>
    <col min="518" max="518" width="16.85546875" style="47" customWidth="1"/>
    <col min="519" max="519" width="8.42578125" style="47" customWidth="1"/>
    <col min="520" max="520" width="13.5703125" style="47" customWidth="1"/>
    <col min="521" max="521" width="8.42578125" style="47" bestFit="1" customWidth="1"/>
    <col min="522" max="523" width="12.140625" style="47" customWidth="1"/>
    <col min="524" max="524" width="18.5703125" style="47" customWidth="1"/>
    <col min="525" max="525" width="14.42578125" style="47" customWidth="1"/>
    <col min="526" max="526" width="8" style="47" bestFit="1" customWidth="1"/>
    <col min="527" max="527" width="8" style="47" customWidth="1"/>
    <col min="528" max="528" width="8.7109375" style="47" customWidth="1"/>
    <col min="529" max="529" width="13" style="47" customWidth="1"/>
    <col min="530" max="530" width="12" style="47" customWidth="1"/>
    <col min="531" max="531" width="14.42578125" style="47" customWidth="1"/>
    <col min="532" max="532" width="15.140625" style="47" customWidth="1"/>
    <col min="533" max="533" width="13.28515625" style="47" bestFit="1" customWidth="1"/>
    <col min="534" max="534" width="14" style="47" bestFit="1" customWidth="1"/>
    <col min="535" max="535" width="13.28515625" style="47" bestFit="1" customWidth="1"/>
    <col min="536" max="537" width="18.7109375" style="47" customWidth="1"/>
    <col min="538" max="538" width="33.140625" style="47" customWidth="1"/>
    <col min="539" max="765" width="11.42578125" style="47"/>
    <col min="766" max="766" width="5.42578125" style="47" customWidth="1"/>
    <col min="767" max="767" width="11.5703125" style="47" customWidth="1"/>
    <col min="768" max="768" width="7.140625" style="47" bestFit="1" customWidth="1"/>
    <col min="769" max="769" width="6.42578125" style="47" customWidth="1"/>
    <col min="770" max="770" width="5.28515625" style="47" customWidth="1"/>
    <col min="771" max="771" width="23" style="47" customWidth="1"/>
    <col min="772" max="772" width="9.42578125" style="47" customWidth="1"/>
    <col min="773" max="773" width="8.42578125" style="47" customWidth="1"/>
    <col min="774" max="774" width="16.85546875" style="47" customWidth="1"/>
    <col min="775" max="775" width="8.42578125" style="47" customWidth="1"/>
    <col min="776" max="776" width="13.5703125" style="47" customWidth="1"/>
    <col min="777" max="777" width="8.42578125" style="47" bestFit="1" customWidth="1"/>
    <col min="778" max="779" width="12.140625" style="47" customWidth="1"/>
    <col min="780" max="780" width="18.5703125" style="47" customWidth="1"/>
    <col min="781" max="781" width="14.42578125" style="47" customWidth="1"/>
    <col min="782" max="782" width="8" style="47" bestFit="1" customWidth="1"/>
    <col min="783" max="783" width="8" style="47" customWidth="1"/>
    <col min="784" max="784" width="8.7109375" style="47" customWidth="1"/>
    <col min="785" max="785" width="13" style="47" customWidth="1"/>
    <col min="786" max="786" width="12" style="47" customWidth="1"/>
    <col min="787" max="787" width="14.42578125" style="47" customWidth="1"/>
    <col min="788" max="788" width="15.140625" style="47" customWidth="1"/>
    <col min="789" max="789" width="13.28515625" style="47" bestFit="1" customWidth="1"/>
    <col min="790" max="790" width="14" style="47" bestFit="1" customWidth="1"/>
    <col min="791" max="791" width="13.28515625" style="47" bestFit="1" customWidth="1"/>
    <col min="792" max="793" width="18.7109375" style="47" customWidth="1"/>
    <col min="794" max="794" width="33.140625" style="47" customWidth="1"/>
    <col min="795" max="1021" width="11.42578125" style="47"/>
    <col min="1022" max="1022" width="5.42578125" style="47" customWidth="1"/>
    <col min="1023" max="1023" width="11.5703125" style="47" customWidth="1"/>
    <col min="1024" max="1024" width="7.140625" style="47" bestFit="1" customWidth="1"/>
    <col min="1025" max="1025" width="6.42578125" style="47" customWidth="1"/>
    <col min="1026" max="1026" width="5.28515625" style="47" customWidth="1"/>
    <col min="1027" max="1027" width="23" style="47" customWidth="1"/>
    <col min="1028" max="1028" width="9.42578125" style="47" customWidth="1"/>
    <col min="1029" max="1029" width="8.42578125" style="47" customWidth="1"/>
    <col min="1030" max="1030" width="16.85546875" style="47" customWidth="1"/>
    <col min="1031" max="1031" width="8.42578125" style="47" customWidth="1"/>
    <col min="1032" max="1032" width="13.5703125" style="47" customWidth="1"/>
    <col min="1033" max="1033" width="8.42578125" style="47" bestFit="1" customWidth="1"/>
    <col min="1034" max="1035" width="12.140625" style="47" customWidth="1"/>
    <col min="1036" max="1036" width="18.5703125" style="47" customWidth="1"/>
    <col min="1037" max="1037" width="14.42578125" style="47" customWidth="1"/>
    <col min="1038" max="1038" width="8" style="47" bestFit="1" customWidth="1"/>
    <col min="1039" max="1039" width="8" style="47" customWidth="1"/>
    <col min="1040" max="1040" width="8.7109375" style="47" customWidth="1"/>
    <col min="1041" max="1041" width="13" style="47" customWidth="1"/>
    <col min="1042" max="1042" width="12" style="47" customWidth="1"/>
    <col min="1043" max="1043" width="14.42578125" style="47" customWidth="1"/>
    <col min="1044" max="1044" width="15.140625" style="47" customWidth="1"/>
    <col min="1045" max="1045" width="13.28515625" style="47" bestFit="1" customWidth="1"/>
    <col min="1046" max="1046" width="14" style="47" bestFit="1" customWidth="1"/>
    <col min="1047" max="1047" width="13.28515625" style="47" bestFit="1" customWidth="1"/>
    <col min="1048" max="1049" width="18.7109375" style="47" customWidth="1"/>
    <col min="1050" max="1050" width="33.140625" style="47" customWidth="1"/>
    <col min="1051" max="1277" width="11.42578125" style="47"/>
    <col min="1278" max="1278" width="5.42578125" style="47" customWidth="1"/>
    <col min="1279" max="1279" width="11.5703125" style="47" customWidth="1"/>
    <col min="1280" max="1280" width="7.140625" style="47" bestFit="1" customWidth="1"/>
    <col min="1281" max="1281" width="6.42578125" style="47" customWidth="1"/>
    <col min="1282" max="1282" width="5.28515625" style="47" customWidth="1"/>
    <col min="1283" max="1283" width="23" style="47" customWidth="1"/>
    <col min="1284" max="1284" width="9.42578125" style="47" customWidth="1"/>
    <col min="1285" max="1285" width="8.42578125" style="47" customWidth="1"/>
    <col min="1286" max="1286" width="16.85546875" style="47" customWidth="1"/>
    <col min="1287" max="1287" width="8.42578125" style="47" customWidth="1"/>
    <col min="1288" max="1288" width="13.5703125" style="47" customWidth="1"/>
    <col min="1289" max="1289" width="8.42578125" style="47" bestFit="1" customWidth="1"/>
    <col min="1290" max="1291" width="12.140625" style="47" customWidth="1"/>
    <col min="1292" max="1292" width="18.5703125" style="47" customWidth="1"/>
    <col min="1293" max="1293" width="14.42578125" style="47" customWidth="1"/>
    <col min="1294" max="1294" width="8" style="47" bestFit="1" customWidth="1"/>
    <col min="1295" max="1295" width="8" style="47" customWidth="1"/>
    <col min="1296" max="1296" width="8.7109375" style="47" customWidth="1"/>
    <col min="1297" max="1297" width="13" style="47" customWidth="1"/>
    <col min="1298" max="1298" width="12" style="47" customWidth="1"/>
    <col min="1299" max="1299" width="14.42578125" style="47" customWidth="1"/>
    <col min="1300" max="1300" width="15.140625" style="47" customWidth="1"/>
    <col min="1301" max="1301" width="13.28515625" style="47" bestFit="1" customWidth="1"/>
    <col min="1302" max="1302" width="14" style="47" bestFit="1" customWidth="1"/>
    <col min="1303" max="1303" width="13.28515625" style="47" bestFit="1" customWidth="1"/>
    <col min="1304" max="1305" width="18.7109375" style="47" customWidth="1"/>
    <col min="1306" max="1306" width="33.140625" style="47" customWidth="1"/>
    <col min="1307" max="1533" width="11.42578125" style="47"/>
    <col min="1534" max="1534" width="5.42578125" style="47" customWidth="1"/>
    <col min="1535" max="1535" width="11.5703125" style="47" customWidth="1"/>
    <col min="1536" max="1536" width="7.140625" style="47" bestFit="1" customWidth="1"/>
    <col min="1537" max="1537" width="6.42578125" style="47" customWidth="1"/>
    <col min="1538" max="1538" width="5.28515625" style="47" customWidth="1"/>
    <col min="1539" max="1539" width="23" style="47" customWidth="1"/>
    <col min="1540" max="1540" width="9.42578125" style="47" customWidth="1"/>
    <col min="1541" max="1541" width="8.42578125" style="47" customWidth="1"/>
    <col min="1542" max="1542" width="16.85546875" style="47" customWidth="1"/>
    <col min="1543" max="1543" width="8.42578125" style="47" customWidth="1"/>
    <col min="1544" max="1544" width="13.5703125" style="47" customWidth="1"/>
    <col min="1545" max="1545" width="8.42578125" style="47" bestFit="1" customWidth="1"/>
    <col min="1546" max="1547" width="12.140625" style="47" customWidth="1"/>
    <col min="1548" max="1548" width="18.5703125" style="47" customWidth="1"/>
    <col min="1549" max="1549" width="14.42578125" style="47" customWidth="1"/>
    <col min="1550" max="1550" width="8" style="47" bestFit="1" customWidth="1"/>
    <col min="1551" max="1551" width="8" style="47" customWidth="1"/>
    <col min="1552" max="1552" width="8.7109375" style="47" customWidth="1"/>
    <col min="1553" max="1553" width="13" style="47" customWidth="1"/>
    <col min="1554" max="1554" width="12" style="47" customWidth="1"/>
    <col min="1555" max="1555" width="14.42578125" style="47" customWidth="1"/>
    <col min="1556" max="1556" width="15.140625" style="47" customWidth="1"/>
    <col min="1557" max="1557" width="13.28515625" style="47" bestFit="1" customWidth="1"/>
    <col min="1558" max="1558" width="14" style="47" bestFit="1" customWidth="1"/>
    <col min="1559" max="1559" width="13.28515625" style="47" bestFit="1" customWidth="1"/>
    <col min="1560" max="1561" width="18.7109375" style="47" customWidth="1"/>
    <col min="1562" max="1562" width="33.140625" style="47" customWidth="1"/>
    <col min="1563" max="1789" width="11.42578125" style="47"/>
    <col min="1790" max="1790" width="5.42578125" style="47" customWidth="1"/>
    <col min="1791" max="1791" width="11.5703125" style="47" customWidth="1"/>
    <col min="1792" max="1792" width="7.140625" style="47" bestFit="1" customWidth="1"/>
    <col min="1793" max="1793" width="6.42578125" style="47" customWidth="1"/>
    <col min="1794" max="1794" width="5.28515625" style="47" customWidth="1"/>
    <col min="1795" max="1795" width="23" style="47" customWidth="1"/>
    <col min="1796" max="1796" width="9.42578125" style="47" customWidth="1"/>
    <col min="1797" max="1797" width="8.42578125" style="47" customWidth="1"/>
    <col min="1798" max="1798" width="16.85546875" style="47" customWidth="1"/>
    <col min="1799" max="1799" width="8.42578125" style="47" customWidth="1"/>
    <col min="1800" max="1800" width="13.5703125" style="47" customWidth="1"/>
    <col min="1801" max="1801" width="8.42578125" style="47" bestFit="1" customWidth="1"/>
    <col min="1802" max="1803" width="12.140625" style="47" customWidth="1"/>
    <col min="1804" max="1804" width="18.5703125" style="47" customWidth="1"/>
    <col min="1805" max="1805" width="14.42578125" style="47" customWidth="1"/>
    <col min="1806" max="1806" width="8" style="47" bestFit="1" customWidth="1"/>
    <col min="1807" max="1807" width="8" style="47" customWidth="1"/>
    <col min="1808" max="1808" width="8.7109375" style="47" customWidth="1"/>
    <col min="1809" max="1809" width="13" style="47" customWidth="1"/>
    <col min="1810" max="1810" width="12" style="47" customWidth="1"/>
    <col min="1811" max="1811" width="14.42578125" style="47" customWidth="1"/>
    <col min="1812" max="1812" width="15.140625" style="47" customWidth="1"/>
    <col min="1813" max="1813" width="13.28515625" style="47" bestFit="1" customWidth="1"/>
    <col min="1814" max="1814" width="14" style="47" bestFit="1" customWidth="1"/>
    <col min="1815" max="1815" width="13.28515625" style="47" bestFit="1" customWidth="1"/>
    <col min="1816" max="1817" width="18.7109375" style="47" customWidth="1"/>
    <col min="1818" max="1818" width="33.140625" style="47" customWidth="1"/>
    <col min="1819" max="2045" width="11.42578125" style="47"/>
    <col min="2046" max="2046" width="5.42578125" style="47" customWidth="1"/>
    <col min="2047" max="2047" width="11.5703125" style="47" customWidth="1"/>
    <col min="2048" max="2048" width="7.140625" style="47" bestFit="1" customWidth="1"/>
    <col min="2049" max="2049" width="6.42578125" style="47" customWidth="1"/>
    <col min="2050" max="2050" width="5.28515625" style="47" customWidth="1"/>
    <col min="2051" max="2051" width="23" style="47" customWidth="1"/>
    <col min="2052" max="2052" width="9.42578125" style="47" customWidth="1"/>
    <col min="2053" max="2053" width="8.42578125" style="47" customWidth="1"/>
    <col min="2054" max="2054" width="16.85546875" style="47" customWidth="1"/>
    <col min="2055" max="2055" width="8.42578125" style="47" customWidth="1"/>
    <col min="2056" max="2056" width="13.5703125" style="47" customWidth="1"/>
    <col min="2057" max="2057" width="8.42578125" style="47" bestFit="1" customWidth="1"/>
    <col min="2058" max="2059" width="12.140625" style="47" customWidth="1"/>
    <col min="2060" max="2060" width="18.5703125" style="47" customWidth="1"/>
    <col min="2061" max="2061" width="14.42578125" style="47" customWidth="1"/>
    <col min="2062" max="2062" width="8" style="47" bestFit="1" customWidth="1"/>
    <col min="2063" max="2063" width="8" style="47" customWidth="1"/>
    <col min="2064" max="2064" width="8.7109375" style="47" customWidth="1"/>
    <col min="2065" max="2065" width="13" style="47" customWidth="1"/>
    <col min="2066" max="2066" width="12" style="47" customWidth="1"/>
    <col min="2067" max="2067" width="14.42578125" style="47" customWidth="1"/>
    <col min="2068" max="2068" width="15.140625" style="47" customWidth="1"/>
    <col min="2069" max="2069" width="13.28515625" style="47" bestFit="1" customWidth="1"/>
    <col min="2070" max="2070" width="14" style="47" bestFit="1" customWidth="1"/>
    <col min="2071" max="2071" width="13.28515625" style="47" bestFit="1" customWidth="1"/>
    <col min="2072" max="2073" width="18.7109375" style="47" customWidth="1"/>
    <col min="2074" max="2074" width="33.140625" style="47" customWidth="1"/>
    <col min="2075" max="2301" width="11.42578125" style="47"/>
    <col min="2302" max="2302" width="5.42578125" style="47" customWidth="1"/>
    <col min="2303" max="2303" width="11.5703125" style="47" customWidth="1"/>
    <col min="2304" max="2304" width="7.140625" style="47" bestFit="1" customWidth="1"/>
    <col min="2305" max="2305" width="6.42578125" style="47" customWidth="1"/>
    <col min="2306" max="2306" width="5.28515625" style="47" customWidth="1"/>
    <col min="2307" max="2307" width="23" style="47" customWidth="1"/>
    <col min="2308" max="2308" width="9.42578125" style="47" customWidth="1"/>
    <col min="2309" max="2309" width="8.42578125" style="47" customWidth="1"/>
    <col min="2310" max="2310" width="16.85546875" style="47" customWidth="1"/>
    <col min="2311" max="2311" width="8.42578125" style="47" customWidth="1"/>
    <col min="2312" max="2312" width="13.5703125" style="47" customWidth="1"/>
    <col min="2313" max="2313" width="8.42578125" style="47" bestFit="1" customWidth="1"/>
    <col min="2314" max="2315" width="12.140625" style="47" customWidth="1"/>
    <col min="2316" max="2316" width="18.5703125" style="47" customWidth="1"/>
    <col min="2317" max="2317" width="14.42578125" style="47" customWidth="1"/>
    <col min="2318" max="2318" width="8" style="47" bestFit="1" customWidth="1"/>
    <col min="2319" max="2319" width="8" style="47" customWidth="1"/>
    <col min="2320" max="2320" width="8.7109375" style="47" customWidth="1"/>
    <col min="2321" max="2321" width="13" style="47" customWidth="1"/>
    <col min="2322" max="2322" width="12" style="47" customWidth="1"/>
    <col min="2323" max="2323" width="14.42578125" style="47" customWidth="1"/>
    <col min="2324" max="2324" width="15.140625" style="47" customWidth="1"/>
    <col min="2325" max="2325" width="13.28515625" style="47" bestFit="1" customWidth="1"/>
    <col min="2326" max="2326" width="14" style="47" bestFit="1" customWidth="1"/>
    <col min="2327" max="2327" width="13.28515625" style="47" bestFit="1" customWidth="1"/>
    <col min="2328" max="2329" width="18.7109375" style="47" customWidth="1"/>
    <col min="2330" max="2330" width="33.140625" style="47" customWidth="1"/>
    <col min="2331" max="2557" width="11.42578125" style="47"/>
    <col min="2558" max="2558" width="5.42578125" style="47" customWidth="1"/>
    <col min="2559" max="2559" width="11.5703125" style="47" customWidth="1"/>
    <col min="2560" max="2560" width="7.140625" style="47" bestFit="1" customWidth="1"/>
    <col min="2561" max="2561" width="6.42578125" style="47" customWidth="1"/>
    <col min="2562" max="2562" width="5.28515625" style="47" customWidth="1"/>
    <col min="2563" max="2563" width="23" style="47" customWidth="1"/>
    <col min="2564" max="2564" width="9.42578125" style="47" customWidth="1"/>
    <col min="2565" max="2565" width="8.42578125" style="47" customWidth="1"/>
    <col min="2566" max="2566" width="16.85546875" style="47" customWidth="1"/>
    <col min="2567" max="2567" width="8.42578125" style="47" customWidth="1"/>
    <col min="2568" max="2568" width="13.5703125" style="47" customWidth="1"/>
    <col min="2569" max="2569" width="8.42578125" style="47" bestFit="1" customWidth="1"/>
    <col min="2570" max="2571" width="12.140625" style="47" customWidth="1"/>
    <col min="2572" max="2572" width="18.5703125" style="47" customWidth="1"/>
    <col min="2573" max="2573" width="14.42578125" style="47" customWidth="1"/>
    <col min="2574" max="2574" width="8" style="47" bestFit="1" customWidth="1"/>
    <col min="2575" max="2575" width="8" style="47" customWidth="1"/>
    <col min="2576" max="2576" width="8.7109375" style="47" customWidth="1"/>
    <col min="2577" max="2577" width="13" style="47" customWidth="1"/>
    <col min="2578" max="2578" width="12" style="47" customWidth="1"/>
    <col min="2579" max="2579" width="14.42578125" style="47" customWidth="1"/>
    <col min="2580" max="2580" width="15.140625" style="47" customWidth="1"/>
    <col min="2581" max="2581" width="13.28515625" style="47" bestFit="1" customWidth="1"/>
    <col min="2582" max="2582" width="14" style="47" bestFit="1" customWidth="1"/>
    <col min="2583" max="2583" width="13.28515625" style="47" bestFit="1" customWidth="1"/>
    <col min="2584" max="2585" width="18.7109375" style="47" customWidth="1"/>
    <col min="2586" max="2586" width="33.140625" style="47" customWidth="1"/>
    <col min="2587" max="2813" width="11.42578125" style="47"/>
    <col min="2814" max="2814" width="5.42578125" style="47" customWidth="1"/>
    <col min="2815" max="2815" width="11.5703125" style="47" customWidth="1"/>
    <col min="2816" max="2816" width="7.140625" style="47" bestFit="1" customWidth="1"/>
    <col min="2817" max="2817" width="6.42578125" style="47" customWidth="1"/>
    <col min="2818" max="2818" width="5.28515625" style="47" customWidth="1"/>
    <col min="2819" max="2819" width="23" style="47" customWidth="1"/>
    <col min="2820" max="2820" width="9.42578125" style="47" customWidth="1"/>
    <col min="2821" max="2821" width="8.42578125" style="47" customWidth="1"/>
    <col min="2822" max="2822" width="16.85546875" style="47" customWidth="1"/>
    <col min="2823" max="2823" width="8.42578125" style="47" customWidth="1"/>
    <col min="2824" max="2824" width="13.5703125" style="47" customWidth="1"/>
    <col min="2825" max="2825" width="8.42578125" style="47" bestFit="1" customWidth="1"/>
    <col min="2826" max="2827" width="12.140625" style="47" customWidth="1"/>
    <col min="2828" max="2828" width="18.5703125" style="47" customWidth="1"/>
    <col min="2829" max="2829" width="14.42578125" style="47" customWidth="1"/>
    <col min="2830" max="2830" width="8" style="47" bestFit="1" customWidth="1"/>
    <col min="2831" max="2831" width="8" style="47" customWidth="1"/>
    <col min="2832" max="2832" width="8.7109375" style="47" customWidth="1"/>
    <col min="2833" max="2833" width="13" style="47" customWidth="1"/>
    <col min="2834" max="2834" width="12" style="47" customWidth="1"/>
    <col min="2835" max="2835" width="14.42578125" style="47" customWidth="1"/>
    <col min="2836" max="2836" width="15.140625" style="47" customWidth="1"/>
    <col min="2837" max="2837" width="13.28515625" style="47" bestFit="1" customWidth="1"/>
    <col min="2838" max="2838" width="14" style="47" bestFit="1" customWidth="1"/>
    <col min="2839" max="2839" width="13.28515625" style="47" bestFit="1" customWidth="1"/>
    <col min="2840" max="2841" width="18.7109375" style="47" customWidth="1"/>
    <col min="2842" max="2842" width="33.140625" style="47" customWidth="1"/>
    <col min="2843" max="3069" width="11.42578125" style="47"/>
    <col min="3070" max="3070" width="5.42578125" style="47" customWidth="1"/>
    <col min="3071" max="3071" width="11.5703125" style="47" customWidth="1"/>
    <col min="3072" max="3072" width="7.140625" style="47" bestFit="1" customWidth="1"/>
    <col min="3073" max="3073" width="6.42578125" style="47" customWidth="1"/>
    <col min="3074" max="3074" width="5.28515625" style="47" customWidth="1"/>
    <col min="3075" max="3075" width="23" style="47" customWidth="1"/>
    <col min="3076" max="3076" width="9.42578125" style="47" customWidth="1"/>
    <col min="3077" max="3077" width="8.42578125" style="47" customWidth="1"/>
    <col min="3078" max="3078" width="16.85546875" style="47" customWidth="1"/>
    <col min="3079" max="3079" width="8.42578125" style="47" customWidth="1"/>
    <col min="3080" max="3080" width="13.5703125" style="47" customWidth="1"/>
    <col min="3081" max="3081" width="8.42578125" style="47" bestFit="1" customWidth="1"/>
    <col min="3082" max="3083" width="12.140625" style="47" customWidth="1"/>
    <col min="3084" max="3084" width="18.5703125" style="47" customWidth="1"/>
    <col min="3085" max="3085" width="14.42578125" style="47" customWidth="1"/>
    <col min="3086" max="3086" width="8" style="47" bestFit="1" customWidth="1"/>
    <col min="3087" max="3087" width="8" style="47" customWidth="1"/>
    <col min="3088" max="3088" width="8.7109375" style="47" customWidth="1"/>
    <col min="3089" max="3089" width="13" style="47" customWidth="1"/>
    <col min="3090" max="3090" width="12" style="47" customWidth="1"/>
    <col min="3091" max="3091" width="14.42578125" style="47" customWidth="1"/>
    <col min="3092" max="3092" width="15.140625" style="47" customWidth="1"/>
    <col min="3093" max="3093" width="13.28515625" style="47" bestFit="1" customWidth="1"/>
    <col min="3094" max="3094" width="14" style="47" bestFit="1" customWidth="1"/>
    <col min="3095" max="3095" width="13.28515625" style="47" bestFit="1" customWidth="1"/>
    <col min="3096" max="3097" width="18.7109375" style="47" customWidth="1"/>
    <col min="3098" max="3098" width="33.140625" style="47" customWidth="1"/>
    <col min="3099" max="3325" width="11.42578125" style="47"/>
    <col min="3326" max="3326" width="5.42578125" style="47" customWidth="1"/>
    <col min="3327" max="3327" width="11.5703125" style="47" customWidth="1"/>
    <col min="3328" max="3328" width="7.140625" style="47" bestFit="1" customWidth="1"/>
    <col min="3329" max="3329" width="6.42578125" style="47" customWidth="1"/>
    <col min="3330" max="3330" width="5.28515625" style="47" customWidth="1"/>
    <col min="3331" max="3331" width="23" style="47" customWidth="1"/>
    <col min="3332" max="3332" width="9.42578125" style="47" customWidth="1"/>
    <col min="3333" max="3333" width="8.42578125" style="47" customWidth="1"/>
    <col min="3334" max="3334" width="16.85546875" style="47" customWidth="1"/>
    <col min="3335" max="3335" width="8.42578125" style="47" customWidth="1"/>
    <col min="3336" max="3336" width="13.5703125" style="47" customWidth="1"/>
    <col min="3337" max="3337" width="8.42578125" style="47" bestFit="1" customWidth="1"/>
    <col min="3338" max="3339" width="12.140625" style="47" customWidth="1"/>
    <col min="3340" max="3340" width="18.5703125" style="47" customWidth="1"/>
    <col min="3341" max="3341" width="14.42578125" style="47" customWidth="1"/>
    <col min="3342" max="3342" width="8" style="47" bestFit="1" customWidth="1"/>
    <col min="3343" max="3343" width="8" style="47" customWidth="1"/>
    <col min="3344" max="3344" width="8.7109375" style="47" customWidth="1"/>
    <col min="3345" max="3345" width="13" style="47" customWidth="1"/>
    <col min="3346" max="3346" width="12" style="47" customWidth="1"/>
    <col min="3347" max="3347" width="14.42578125" style="47" customWidth="1"/>
    <col min="3348" max="3348" width="15.140625" style="47" customWidth="1"/>
    <col min="3349" max="3349" width="13.28515625" style="47" bestFit="1" customWidth="1"/>
    <col min="3350" max="3350" width="14" style="47" bestFit="1" customWidth="1"/>
    <col min="3351" max="3351" width="13.28515625" style="47" bestFit="1" customWidth="1"/>
    <col min="3352" max="3353" width="18.7109375" style="47" customWidth="1"/>
    <col min="3354" max="3354" width="33.140625" style="47" customWidth="1"/>
    <col min="3355" max="3581" width="11.42578125" style="47"/>
    <col min="3582" max="3582" width="5.42578125" style="47" customWidth="1"/>
    <col min="3583" max="3583" width="11.5703125" style="47" customWidth="1"/>
    <col min="3584" max="3584" width="7.140625" style="47" bestFit="1" customWidth="1"/>
    <col min="3585" max="3585" width="6.42578125" style="47" customWidth="1"/>
    <col min="3586" max="3586" width="5.28515625" style="47" customWidth="1"/>
    <col min="3587" max="3587" width="23" style="47" customWidth="1"/>
    <col min="3588" max="3588" width="9.42578125" style="47" customWidth="1"/>
    <col min="3589" max="3589" width="8.42578125" style="47" customWidth="1"/>
    <col min="3590" max="3590" width="16.85546875" style="47" customWidth="1"/>
    <col min="3591" max="3591" width="8.42578125" style="47" customWidth="1"/>
    <col min="3592" max="3592" width="13.5703125" style="47" customWidth="1"/>
    <col min="3593" max="3593" width="8.42578125" style="47" bestFit="1" customWidth="1"/>
    <col min="3594" max="3595" width="12.140625" style="47" customWidth="1"/>
    <col min="3596" max="3596" width="18.5703125" style="47" customWidth="1"/>
    <col min="3597" max="3597" width="14.42578125" style="47" customWidth="1"/>
    <col min="3598" max="3598" width="8" style="47" bestFit="1" customWidth="1"/>
    <col min="3599" max="3599" width="8" style="47" customWidth="1"/>
    <col min="3600" max="3600" width="8.7109375" style="47" customWidth="1"/>
    <col min="3601" max="3601" width="13" style="47" customWidth="1"/>
    <col min="3602" max="3602" width="12" style="47" customWidth="1"/>
    <col min="3603" max="3603" width="14.42578125" style="47" customWidth="1"/>
    <col min="3604" max="3604" width="15.140625" style="47" customWidth="1"/>
    <col min="3605" max="3605" width="13.28515625" style="47" bestFit="1" customWidth="1"/>
    <col min="3606" max="3606" width="14" style="47" bestFit="1" customWidth="1"/>
    <col min="3607" max="3607" width="13.28515625" style="47" bestFit="1" customWidth="1"/>
    <col min="3608" max="3609" width="18.7109375" style="47" customWidth="1"/>
    <col min="3610" max="3610" width="33.140625" style="47" customWidth="1"/>
    <col min="3611" max="3837" width="11.42578125" style="47"/>
    <col min="3838" max="3838" width="5.42578125" style="47" customWidth="1"/>
    <col min="3839" max="3839" width="11.5703125" style="47" customWidth="1"/>
    <col min="3840" max="3840" width="7.140625" style="47" bestFit="1" customWidth="1"/>
    <col min="3841" max="3841" width="6.42578125" style="47" customWidth="1"/>
    <col min="3842" max="3842" width="5.28515625" style="47" customWidth="1"/>
    <col min="3843" max="3843" width="23" style="47" customWidth="1"/>
    <col min="3844" max="3844" width="9.42578125" style="47" customWidth="1"/>
    <col min="3845" max="3845" width="8.42578125" style="47" customWidth="1"/>
    <col min="3846" max="3846" width="16.85546875" style="47" customWidth="1"/>
    <col min="3847" max="3847" width="8.42578125" style="47" customWidth="1"/>
    <col min="3848" max="3848" width="13.5703125" style="47" customWidth="1"/>
    <col min="3849" max="3849" width="8.42578125" style="47" bestFit="1" customWidth="1"/>
    <col min="3850" max="3851" width="12.140625" style="47" customWidth="1"/>
    <col min="3852" max="3852" width="18.5703125" style="47" customWidth="1"/>
    <col min="3853" max="3853" width="14.42578125" style="47" customWidth="1"/>
    <col min="3854" max="3854" width="8" style="47" bestFit="1" customWidth="1"/>
    <col min="3855" max="3855" width="8" style="47" customWidth="1"/>
    <col min="3856" max="3856" width="8.7109375" style="47" customWidth="1"/>
    <col min="3857" max="3857" width="13" style="47" customWidth="1"/>
    <col min="3858" max="3858" width="12" style="47" customWidth="1"/>
    <col min="3859" max="3859" width="14.42578125" style="47" customWidth="1"/>
    <col min="3860" max="3860" width="15.140625" style="47" customWidth="1"/>
    <col min="3861" max="3861" width="13.28515625" style="47" bestFit="1" customWidth="1"/>
    <col min="3862" max="3862" width="14" style="47" bestFit="1" customWidth="1"/>
    <col min="3863" max="3863" width="13.28515625" style="47" bestFit="1" customWidth="1"/>
    <col min="3864" max="3865" width="18.7109375" style="47" customWidth="1"/>
    <col min="3866" max="3866" width="33.140625" style="47" customWidth="1"/>
    <col min="3867" max="4093" width="11.42578125" style="47"/>
    <col min="4094" max="4094" width="5.42578125" style="47" customWidth="1"/>
    <col min="4095" max="4095" width="11.5703125" style="47" customWidth="1"/>
    <col min="4096" max="4096" width="7.140625" style="47" bestFit="1" customWidth="1"/>
    <col min="4097" max="4097" width="6.42578125" style="47" customWidth="1"/>
    <col min="4098" max="4098" width="5.28515625" style="47" customWidth="1"/>
    <col min="4099" max="4099" width="23" style="47" customWidth="1"/>
    <col min="4100" max="4100" width="9.42578125" style="47" customWidth="1"/>
    <col min="4101" max="4101" width="8.42578125" style="47" customWidth="1"/>
    <col min="4102" max="4102" width="16.85546875" style="47" customWidth="1"/>
    <col min="4103" max="4103" width="8.42578125" style="47" customWidth="1"/>
    <col min="4104" max="4104" width="13.5703125" style="47" customWidth="1"/>
    <col min="4105" max="4105" width="8.42578125" style="47" bestFit="1" customWidth="1"/>
    <col min="4106" max="4107" width="12.140625" style="47" customWidth="1"/>
    <col min="4108" max="4108" width="18.5703125" style="47" customWidth="1"/>
    <col min="4109" max="4109" width="14.42578125" style="47" customWidth="1"/>
    <col min="4110" max="4110" width="8" style="47" bestFit="1" customWidth="1"/>
    <col min="4111" max="4111" width="8" style="47" customWidth="1"/>
    <col min="4112" max="4112" width="8.7109375" style="47" customWidth="1"/>
    <col min="4113" max="4113" width="13" style="47" customWidth="1"/>
    <col min="4114" max="4114" width="12" style="47" customWidth="1"/>
    <col min="4115" max="4115" width="14.42578125" style="47" customWidth="1"/>
    <col min="4116" max="4116" width="15.140625" style="47" customWidth="1"/>
    <col min="4117" max="4117" width="13.28515625" style="47" bestFit="1" customWidth="1"/>
    <col min="4118" max="4118" width="14" style="47" bestFit="1" customWidth="1"/>
    <col min="4119" max="4119" width="13.28515625" style="47" bestFit="1" customWidth="1"/>
    <col min="4120" max="4121" width="18.7109375" style="47" customWidth="1"/>
    <col min="4122" max="4122" width="33.140625" style="47" customWidth="1"/>
    <col min="4123" max="4349" width="11.42578125" style="47"/>
    <col min="4350" max="4350" width="5.42578125" style="47" customWidth="1"/>
    <col min="4351" max="4351" width="11.5703125" style="47" customWidth="1"/>
    <col min="4352" max="4352" width="7.140625" style="47" bestFit="1" customWidth="1"/>
    <col min="4353" max="4353" width="6.42578125" style="47" customWidth="1"/>
    <col min="4354" max="4354" width="5.28515625" style="47" customWidth="1"/>
    <col min="4355" max="4355" width="23" style="47" customWidth="1"/>
    <col min="4356" max="4356" width="9.42578125" style="47" customWidth="1"/>
    <col min="4357" max="4357" width="8.42578125" style="47" customWidth="1"/>
    <col min="4358" max="4358" width="16.85546875" style="47" customWidth="1"/>
    <col min="4359" max="4359" width="8.42578125" style="47" customWidth="1"/>
    <col min="4360" max="4360" width="13.5703125" style="47" customWidth="1"/>
    <col min="4361" max="4361" width="8.42578125" style="47" bestFit="1" customWidth="1"/>
    <col min="4362" max="4363" width="12.140625" style="47" customWidth="1"/>
    <col min="4364" max="4364" width="18.5703125" style="47" customWidth="1"/>
    <col min="4365" max="4365" width="14.42578125" style="47" customWidth="1"/>
    <col min="4366" max="4366" width="8" style="47" bestFit="1" customWidth="1"/>
    <col min="4367" max="4367" width="8" style="47" customWidth="1"/>
    <col min="4368" max="4368" width="8.7109375" style="47" customWidth="1"/>
    <col min="4369" max="4369" width="13" style="47" customWidth="1"/>
    <col min="4370" max="4370" width="12" style="47" customWidth="1"/>
    <col min="4371" max="4371" width="14.42578125" style="47" customWidth="1"/>
    <col min="4372" max="4372" width="15.140625" style="47" customWidth="1"/>
    <col min="4373" max="4373" width="13.28515625" style="47" bestFit="1" customWidth="1"/>
    <col min="4374" max="4374" width="14" style="47" bestFit="1" customWidth="1"/>
    <col min="4375" max="4375" width="13.28515625" style="47" bestFit="1" customWidth="1"/>
    <col min="4376" max="4377" width="18.7109375" style="47" customWidth="1"/>
    <col min="4378" max="4378" width="33.140625" style="47" customWidth="1"/>
    <col min="4379" max="4605" width="11.42578125" style="47"/>
    <col min="4606" max="4606" width="5.42578125" style="47" customWidth="1"/>
    <col min="4607" max="4607" width="11.5703125" style="47" customWidth="1"/>
    <col min="4608" max="4608" width="7.140625" style="47" bestFit="1" customWidth="1"/>
    <col min="4609" max="4609" width="6.42578125" style="47" customWidth="1"/>
    <col min="4610" max="4610" width="5.28515625" style="47" customWidth="1"/>
    <col min="4611" max="4611" width="23" style="47" customWidth="1"/>
    <col min="4612" max="4612" width="9.42578125" style="47" customWidth="1"/>
    <col min="4613" max="4613" width="8.42578125" style="47" customWidth="1"/>
    <col min="4614" max="4614" width="16.85546875" style="47" customWidth="1"/>
    <col min="4615" max="4615" width="8.42578125" style="47" customWidth="1"/>
    <col min="4616" max="4616" width="13.5703125" style="47" customWidth="1"/>
    <col min="4617" max="4617" width="8.42578125" style="47" bestFit="1" customWidth="1"/>
    <col min="4618" max="4619" width="12.140625" style="47" customWidth="1"/>
    <col min="4620" max="4620" width="18.5703125" style="47" customWidth="1"/>
    <col min="4621" max="4621" width="14.42578125" style="47" customWidth="1"/>
    <col min="4622" max="4622" width="8" style="47" bestFit="1" customWidth="1"/>
    <col min="4623" max="4623" width="8" style="47" customWidth="1"/>
    <col min="4624" max="4624" width="8.7109375" style="47" customWidth="1"/>
    <col min="4625" max="4625" width="13" style="47" customWidth="1"/>
    <col min="4626" max="4626" width="12" style="47" customWidth="1"/>
    <col min="4627" max="4627" width="14.42578125" style="47" customWidth="1"/>
    <col min="4628" max="4628" width="15.140625" style="47" customWidth="1"/>
    <col min="4629" max="4629" width="13.28515625" style="47" bestFit="1" customWidth="1"/>
    <col min="4630" max="4630" width="14" style="47" bestFit="1" customWidth="1"/>
    <col min="4631" max="4631" width="13.28515625" style="47" bestFit="1" customWidth="1"/>
    <col min="4632" max="4633" width="18.7109375" style="47" customWidth="1"/>
    <col min="4634" max="4634" width="33.140625" style="47" customWidth="1"/>
    <col min="4635" max="4861" width="11.42578125" style="47"/>
    <col min="4862" max="4862" width="5.42578125" style="47" customWidth="1"/>
    <col min="4863" max="4863" width="11.5703125" style="47" customWidth="1"/>
    <col min="4864" max="4864" width="7.140625" style="47" bestFit="1" customWidth="1"/>
    <col min="4865" max="4865" width="6.42578125" style="47" customWidth="1"/>
    <col min="4866" max="4866" width="5.28515625" style="47" customWidth="1"/>
    <col min="4867" max="4867" width="23" style="47" customWidth="1"/>
    <col min="4868" max="4868" width="9.42578125" style="47" customWidth="1"/>
    <col min="4869" max="4869" width="8.42578125" style="47" customWidth="1"/>
    <col min="4870" max="4870" width="16.85546875" style="47" customWidth="1"/>
    <col min="4871" max="4871" width="8.42578125" style="47" customWidth="1"/>
    <col min="4872" max="4872" width="13.5703125" style="47" customWidth="1"/>
    <col min="4873" max="4873" width="8.42578125" style="47" bestFit="1" customWidth="1"/>
    <col min="4874" max="4875" width="12.140625" style="47" customWidth="1"/>
    <col min="4876" max="4876" width="18.5703125" style="47" customWidth="1"/>
    <col min="4877" max="4877" width="14.42578125" style="47" customWidth="1"/>
    <col min="4878" max="4878" width="8" style="47" bestFit="1" customWidth="1"/>
    <col min="4879" max="4879" width="8" style="47" customWidth="1"/>
    <col min="4880" max="4880" width="8.7109375" style="47" customWidth="1"/>
    <col min="4881" max="4881" width="13" style="47" customWidth="1"/>
    <col min="4882" max="4882" width="12" style="47" customWidth="1"/>
    <col min="4883" max="4883" width="14.42578125" style="47" customWidth="1"/>
    <col min="4884" max="4884" width="15.140625" style="47" customWidth="1"/>
    <col min="4885" max="4885" width="13.28515625" style="47" bestFit="1" customWidth="1"/>
    <col min="4886" max="4886" width="14" style="47" bestFit="1" customWidth="1"/>
    <col min="4887" max="4887" width="13.28515625" style="47" bestFit="1" customWidth="1"/>
    <col min="4888" max="4889" width="18.7109375" style="47" customWidth="1"/>
    <col min="4890" max="4890" width="33.140625" style="47" customWidth="1"/>
    <col min="4891" max="5117" width="11.42578125" style="47"/>
    <col min="5118" max="5118" width="5.42578125" style="47" customWidth="1"/>
    <col min="5119" max="5119" width="11.5703125" style="47" customWidth="1"/>
    <col min="5120" max="5120" width="7.140625" style="47" bestFit="1" customWidth="1"/>
    <col min="5121" max="5121" width="6.42578125" style="47" customWidth="1"/>
    <col min="5122" max="5122" width="5.28515625" style="47" customWidth="1"/>
    <col min="5123" max="5123" width="23" style="47" customWidth="1"/>
    <col min="5124" max="5124" width="9.42578125" style="47" customWidth="1"/>
    <col min="5125" max="5125" width="8.42578125" style="47" customWidth="1"/>
    <col min="5126" max="5126" width="16.85546875" style="47" customWidth="1"/>
    <col min="5127" max="5127" width="8.42578125" style="47" customWidth="1"/>
    <col min="5128" max="5128" width="13.5703125" style="47" customWidth="1"/>
    <col min="5129" max="5129" width="8.42578125" style="47" bestFit="1" customWidth="1"/>
    <col min="5130" max="5131" width="12.140625" style="47" customWidth="1"/>
    <col min="5132" max="5132" width="18.5703125" style="47" customWidth="1"/>
    <col min="5133" max="5133" width="14.42578125" style="47" customWidth="1"/>
    <col min="5134" max="5134" width="8" style="47" bestFit="1" customWidth="1"/>
    <col min="5135" max="5135" width="8" style="47" customWidth="1"/>
    <col min="5136" max="5136" width="8.7109375" style="47" customWidth="1"/>
    <col min="5137" max="5137" width="13" style="47" customWidth="1"/>
    <col min="5138" max="5138" width="12" style="47" customWidth="1"/>
    <col min="5139" max="5139" width="14.42578125" style="47" customWidth="1"/>
    <col min="5140" max="5140" width="15.140625" style="47" customWidth="1"/>
    <col min="5141" max="5141" width="13.28515625" style="47" bestFit="1" customWidth="1"/>
    <col min="5142" max="5142" width="14" style="47" bestFit="1" customWidth="1"/>
    <col min="5143" max="5143" width="13.28515625" style="47" bestFit="1" customWidth="1"/>
    <col min="5144" max="5145" width="18.7109375" style="47" customWidth="1"/>
    <col min="5146" max="5146" width="33.140625" style="47" customWidth="1"/>
    <col min="5147" max="5373" width="11.42578125" style="47"/>
    <col min="5374" max="5374" width="5.42578125" style="47" customWidth="1"/>
    <col min="5375" max="5375" width="11.5703125" style="47" customWidth="1"/>
    <col min="5376" max="5376" width="7.140625" style="47" bestFit="1" customWidth="1"/>
    <col min="5377" max="5377" width="6.42578125" style="47" customWidth="1"/>
    <col min="5378" max="5378" width="5.28515625" style="47" customWidth="1"/>
    <col min="5379" max="5379" width="23" style="47" customWidth="1"/>
    <col min="5380" max="5380" width="9.42578125" style="47" customWidth="1"/>
    <col min="5381" max="5381" width="8.42578125" style="47" customWidth="1"/>
    <col min="5382" max="5382" width="16.85546875" style="47" customWidth="1"/>
    <col min="5383" max="5383" width="8.42578125" style="47" customWidth="1"/>
    <col min="5384" max="5384" width="13.5703125" style="47" customWidth="1"/>
    <col min="5385" max="5385" width="8.42578125" style="47" bestFit="1" customWidth="1"/>
    <col min="5386" max="5387" width="12.140625" style="47" customWidth="1"/>
    <col min="5388" max="5388" width="18.5703125" style="47" customWidth="1"/>
    <col min="5389" max="5389" width="14.42578125" style="47" customWidth="1"/>
    <col min="5390" max="5390" width="8" style="47" bestFit="1" customWidth="1"/>
    <col min="5391" max="5391" width="8" style="47" customWidth="1"/>
    <col min="5392" max="5392" width="8.7109375" style="47" customWidth="1"/>
    <col min="5393" max="5393" width="13" style="47" customWidth="1"/>
    <col min="5394" max="5394" width="12" style="47" customWidth="1"/>
    <col min="5395" max="5395" width="14.42578125" style="47" customWidth="1"/>
    <col min="5396" max="5396" width="15.140625" style="47" customWidth="1"/>
    <col min="5397" max="5397" width="13.28515625" style="47" bestFit="1" customWidth="1"/>
    <col min="5398" max="5398" width="14" style="47" bestFit="1" customWidth="1"/>
    <col min="5399" max="5399" width="13.28515625" style="47" bestFit="1" customWidth="1"/>
    <col min="5400" max="5401" width="18.7109375" style="47" customWidth="1"/>
    <col min="5402" max="5402" width="33.140625" style="47" customWidth="1"/>
    <col min="5403" max="5629" width="11.42578125" style="47"/>
    <col min="5630" max="5630" width="5.42578125" style="47" customWidth="1"/>
    <col min="5631" max="5631" width="11.5703125" style="47" customWidth="1"/>
    <col min="5632" max="5632" width="7.140625" style="47" bestFit="1" customWidth="1"/>
    <col min="5633" max="5633" width="6.42578125" style="47" customWidth="1"/>
    <col min="5634" max="5634" width="5.28515625" style="47" customWidth="1"/>
    <col min="5635" max="5635" width="23" style="47" customWidth="1"/>
    <col min="5636" max="5636" width="9.42578125" style="47" customWidth="1"/>
    <col min="5637" max="5637" width="8.42578125" style="47" customWidth="1"/>
    <col min="5638" max="5638" width="16.85546875" style="47" customWidth="1"/>
    <col min="5639" max="5639" width="8.42578125" style="47" customWidth="1"/>
    <col min="5640" max="5640" width="13.5703125" style="47" customWidth="1"/>
    <col min="5641" max="5641" width="8.42578125" style="47" bestFit="1" customWidth="1"/>
    <col min="5642" max="5643" width="12.140625" style="47" customWidth="1"/>
    <col min="5644" max="5644" width="18.5703125" style="47" customWidth="1"/>
    <col min="5645" max="5645" width="14.42578125" style="47" customWidth="1"/>
    <col min="5646" max="5646" width="8" style="47" bestFit="1" customWidth="1"/>
    <col min="5647" max="5647" width="8" style="47" customWidth="1"/>
    <col min="5648" max="5648" width="8.7109375" style="47" customWidth="1"/>
    <col min="5649" max="5649" width="13" style="47" customWidth="1"/>
    <col min="5650" max="5650" width="12" style="47" customWidth="1"/>
    <col min="5651" max="5651" width="14.42578125" style="47" customWidth="1"/>
    <col min="5652" max="5652" width="15.140625" style="47" customWidth="1"/>
    <col min="5653" max="5653" width="13.28515625" style="47" bestFit="1" customWidth="1"/>
    <col min="5654" max="5654" width="14" style="47" bestFit="1" customWidth="1"/>
    <col min="5655" max="5655" width="13.28515625" style="47" bestFit="1" customWidth="1"/>
    <col min="5656" max="5657" width="18.7109375" style="47" customWidth="1"/>
    <col min="5658" max="5658" width="33.140625" style="47" customWidth="1"/>
    <col min="5659" max="5885" width="11.42578125" style="47"/>
    <col min="5886" max="5886" width="5.42578125" style="47" customWidth="1"/>
    <col min="5887" max="5887" width="11.5703125" style="47" customWidth="1"/>
    <col min="5888" max="5888" width="7.140625" style="47" bestFit="1" customWidth="1"/>
    <col min="5889" max="5889" width="6.42578125" style="47" customWidth="1"/>
    <col min="5890" max="5890" width="5.28515625" style="47" customWidth="1"/>
    <col min="5891" max="5891" width="23" style="47" customWidth="1"/>
    <col min="5892" max="5892" width="9.42578125" style="47" customWidth="1"/>
    <col min="5893" max="5893" width="8.42578125" style="47" customWidth="1"/>
    <col min="5894" max="5894" width="16.85546875" style="47" customWidth="1"/>
    <col min="5895" max="5895" width="8.42578125" style="47" customWidth="1"/>
    <col min="5896" max="5896" width="13.5703125" style="47" customWidth="1"/>
    <col min="5897" max="5897" width="8.42578125" style="47" bestFit="1" customWidth="1"/>
    <col min="5898" max="5899" width="12.140625" style="47" customWidth="1"/>
    <col min="5900" max="5900" width="18.5703125" style="47" customWidth="1"/>
    <col min="5901" max="5901" width="14.42578125" style="47" customWidth="1"/>
    <col min="5902" max="5902" width="8" style="47" bestFit="1" customWidth="1"/>
    <col min="5903" max="5903" width="8" style="47" customWidth="1"/>
    <col min="5904" max="5904" width="8.7109375" style="47" customWidth="1"/>
    <col min="5905" max="5905" width="13" style="47" customWidth="1"/>
    <col min="5906" max="5906" width="12" style="47" customWidth="1"/>
    <col min="5907" max="5907" width="14.42578125" style="47" customWidth="1"/>
    <col min="5908" max="5908" width="15.140625" style="47" customWidth="1"/>
    <col min="5909" max="5909" width="13.28515625" style="47" bestFit="1" customWidth="1"/>
    <col min="5910" max="5910" width="14" style="47" bestFit="1" customWidth="1"/>
    <col min="5911" max="5911" width="13.28515625" style="47" bestFit="1" customWidth="1"/>
    <col min="5912" max="5913" width="18.7109375" style="47" customWidth="1"/>
    <col min="5914" max="5914" width="33.140625" style="47" customWidth="1"/>
    <col min="5915" max="6141" width="11.42578125" style="47"/>
    <col min="6142" max="6142" width="5.42578125" style="47" customWidth="1"/>
    <col min="6143" max="6143" width="11.5703125" style="47" customWidth="1"/>
    <col min="6144" max="6144" width="7.140625" style="47" bestFit="1" customWidth="1"/>
    <col min="6145" max="6145" width="6.42578125" style="47" customWidth="1"/>
    <col min="6146" max="6146" width="5.28515625" style="47" customWidth="1"/>
    <col min="6147" max="6147" width="23" style="47" customWidth="1"/>
    <col min="6148" max="6148" width="9.42578125" style="47" customWidth="1"/>
    <col min="6149" max="6149" width="8.42578125" style="47" customWidth="1"/>
    <col min="6150" max="6150" width="16.85546875" style="47" customWidth="1"/>
    <col min="6151" max="6151" width="8.42578125" style="47" customWidth="1"/>
    <col min="6152" max="6152" width="13.5703125" style="47" customWidth="1"/>
    <col min="6153" max="6153" width="8.42578125" style="47" bestFit="1" customWidth="1"/>
    <col min="6154" max="6155" width="12.140625" style="47" customWidth="1"/>
    <col min="6156" max="6156" width="18.5703125" style="47" customWidth="1"/>
    <col min="6157" max="6157" width="14.42578125" style="47" customWidth="1"/>
    <col min="6158" max="6158" width="8" style="47" bestFit="1" customWidth="1"/>
    <col min="6159" max="6159" width="8" style="47" customWidth="1"/>
    <col min="6160" max="6160" width="8.7109375" style="47" customWidth="1"/>
    <col min="6161" max="6161" width="13" style="47" customWidth="1"/>
    <col min="6162" max="6162" width="12" style="47" customWidth="1"/>
    <col min="6163" max="6163" width="14.42578125" style="47" customWidth="1"/>
    <col min="6164" max="6164" width="15.140625" style="47" customWidth="1"/>
    <col min="6165" max="6165" width="13.28515625" style="47" bestFit="1" customWidth="1"/>
    <col min="6166" max="6166" width="14" style="47" bestFit="1" customWidth="1"/>
    <col min="6167" max="6167" width="13.28515625" style="47" bestFit="1" customWidth="1"/>
    <col min="6168" max="6169" width="18.7109375" style="47" customWidth="1"/>
    <col min="6170" max="6170" width="33.140625" style="47" customWidth="1"/>
    <col min="6171" max="6397" width="11.42578125" style="47"/>
    <col min="6398" max="6398" width="5.42578125" style="47" customWidth="1"/>
    <col min="6399" max="6399" width="11.5703125" style="47" customWidth="1"/>
    <col min="6400" max="6400" width="7.140625" style="47" bestFit="1" customWidth="1"/>
    <col min="6401" max="6401" width="6.42578125" style="47" customWidth="1"/>
    <col min="6402" max="6402" width="5.28515625" style="47" customWidth="1"/>
    <col min="6403" max="6403" width="23" style="47" customWidth="1"/>
    <col min="6404" max="6404" width="9.42578125" style="47" customWidth="1"/>
    <col min="6405" max="6405" width="8.42578125" style="47" customWidth="1"/>
    <col min="6406" max="6406" width="16.85546875" style="47" customWidth="1"/>
    <col min="6407" max="6407" width="8.42578125" style="47" customWidth="1"/>
    <col min="6408" max="6408" width="13.5703125" style="47" customWidth="1"/>
    <col min="6409" max="6409" width="8.42578125" style="47" bestFit="1" customWidth="1"/>
    <col min="6410" max="6411" width="12.140625" style="47" customWidth="1"/>
    <col min="6412" max="6412" width="18.5703125" style="47" customWidth="1"/>
    <col min="6413" max="6413" width="14.42578125" style="47" customWidth="1"/>
    <col min="6414" max="6414" width="8" style="47" bestFit="1" customWidth="1"/>
    <col min="6415" max="6415" width="8" style="47" customWidth="1"/>
    <col min="6416" max="6416" width="8.7109375" style="47" customWidth="1"/>
    <col min="6417" max="6417" width="13" style="47" customWidth="1"/>
    <col min="6418" max="6418" width="12" style="47" customWidth="1"/>
    <col min="6419" max="6419" width="14.42578125" style="47" customWidth="1"/>
    <col min="6420" max="6420" width="15.140625" style="47" customWidth="1"/>
    <col min="6421" max="6421" width="13.28515625" style="47" bestFit="1" customWidth="1"/>
    <col min="6422" max="6422" width="14" style="47" bestFit="1" customWidth="1"/>
    <col min="6423" max="6423" width="13.28515625" style="47" bestFit="1" customWidth="1"/>
    <col min="6424" max="6425" width="18.7109375" style="47" customWidth="1"/>
    <col min="6426" max="6426" width="33.140625" style="47" customWidth="1"/>
    <col min="6427" max="6653" width="11.42578125" style="47"/>
    <col min="6654" max="6654" width="5.42578125" style="47" customWidth="1"/>
    <col min="6655" max="6655" width="11.5703125" style="47" customWidth="1"/>
    <col min="6656" max="6656" width="7.140625" style="47" bestFit="1" customWidth="1"/>
    <col min="6657" max="6657" width="6.42578125" style="47" customWidth="1"/>
    <col min="6658" max="6658" width="5.28515625" style="47" customWidth="1"/>
    <col min="6659" max="6659" width="23" style="47" customWidth="1"/>
    <col min="6660" max="6660" width="9.42578125" style="47" customWidth="1"/>
    <col min="6661" max="6661" width="8.42578125" style="47" customWidth="1"/>
    <col min="6662" max="6662" width="16.85546875" style="47" customWidth="1"/>
    <col min="6663" max="6663" width="8.42578125" style="47" customWidth="1"/>
    <col min="6664" max="6664" width="13.5703125" style="47" customWidth="1"/>
    <col min="6665" max="6665" width="8.42578125" style="47" bestFit="1" customWidth="1"/>
    <col min="6666" max="6667" width="12.140625" style="47" customWidth="1"/>
    <col min="6668" max="6668" width="18.5703125" style="47" customWidth="1"/>
    <col min="6669" max="6669" width="14.42578125" style="47" customWidth="1"/>
    <col min="6670" max="6670" width="8" style="47" bestFit="1" customWidth="1"/>
    <col min="6671" max="6671" width="8" style="47" customWidth="1"/>
    <col min="6672" max="6672" width="8.7109375" style="47" customWidth="1"/>
    <col min="6673" max="6673" width="13" style="47" customWidth="1"/>
    <col min="6674" max="6674" width="12" style="47" customWidth="1"/>
    <col min="6675" max="6675" width="14.42578125" style="47" customWidth="1"/>
    <col min="6676" max="6676" width="15.140625" style="47" customWidth="1"/>
    <col min="6677" max="6677" width="13.28515625" style="47" bestFit="1" customWidth="1"/>
    <col min="6678" max="6678" width="14" style="47" bestFit="1" customWidth="1"/>
    <col min="6679" max="6679" width="13.28515625" style="47" bestFit="1" customWidth="1"/>
    <col min="6680" max="6681" width="18.7109375" style="47" customWidth="1"/>
    <col min="6682" max="6682" width="33.140625" style="47" customWidth="1"/>
    <col min="6683" max="6909" width="11.42578125" style="47"/>
    <col min="6910" max="6910" width="5.42578125" style="47" customWidth="1"/>
    <col min="6911" max="6911" width="11.5703125" style="47" customWidth="1"/>
    <col min="6912" max="6912" width="7.140625" style="47" bestFit="1" customWidth="1"/>
    <col min="6913" max="6913" width="6.42578125" style="47" customWidth="1"/>
    <col min="6914" max="6914" width="5.28515625" style="47" customWidth="1"/>
    <col min="6915" max="6915" width="23" style="47" customWidth="1"/>
    <col min="6916" max="6916" width="9.42578125" style="47" customWidth="1"/>
    <col min="6917" max="6917" width="8.42578125" style="47" customWidth="1"/>
    <col min="6918" max="6918" width="16.85546875" style="47" customWidth="1"/>
    <col min="6919" max="6919" width="8.42578125" style="47" customWidth="1"/>
    <col min="6920" max="6920" width="13.5703125" style="47" customWidth="1"/>
    <col min="6921" max="6921" width="8.42578125" style="47" bestFit="1" customWidth="1"/>
    <col min="6922" max="6923" width="12.140625" style="47" customWidth="1"/>
    <col min="6924" max="6924" width="18.5703125" style="47" customWidth="1"/>
    <col min="6925" max="6925" width="14.42578125" style="47" customWidth="1"/>
    <col min="6926" max="6926" width="8" style="47" bestFit="1" customWidth="1"/>
    <col min="6927" max="6927" width="8" style="47" customWidth="1"/>
    <col min="6928" max="6928" width="8.7109375" style="47" customWidth="1"/>
    <col min="6929" max="6929" width="13" style="47" customWidth="1"/>
    <col min="6930" max="6930" width="12" style="47" customWidth="1"/>
    <col min="6931" max="6931" width="14.42578125" style="47" customWidth="1"/>
    <col min="6932" max="6932" width="15.140625" style="47" customWidth="1"/>
    <col min="6933" max="6933" width="13.28515625" style="47" bestFit="1" customWidth="1"/>
    <col min="6934" max="6934" width="14" style="47" bestFit="1" customWidth="1"/>
    <col min="6935" max="6935" width="13.28515625" style="47" bestFit="1" customWidth="1"/>
    <col min="6936" max="6937" width="18.7109375" style="47" customWidth="1"/>
    <col min="6938" max="6938" width="33.140625" style="47" customWidth="1"/>
    <col min="6939" max="7165" width="11.42578125" style="47"/>
    <col min="7166" max="7166" width="5.42578125" style="47" customWidth="1"/>
    <col min="7167" max="7167" width="11.5703125" style="47" customWidth="1"/>
    <col min="7168" max="7168" width="7.140625" style="47" bestFit="1" customWidth="1"/>
    <col min="7169" max="7169" width="6.42578125" style="47" customWidth="1"/>
    <col min="7170" max="7170" width="5.28515625" style="47" customWidth="1"/>
    <col min="7171" max="7171" width="23" style="47" customWidth="1"/>
    <col min="7172" max="7172" width="9.42578125" style="47" customWidth="1"/>
    <col min="7173" max="7173" width="8.42578125" style="47" customWidth="1"/>
    <col min="7174" max="7174" width="16.85546875" style="47" customWidth="1"/>
    <col min="7175" max="7175" width="8.42578125" style="47" customWidth="1"/>
    <col min="7176" max="7176" width="13.5703125" style="47" customWidth="1"/>
    <col min="7177" max="7177" width="8.42578125" style="47" bestFit="1" customWidth="1"/>
    <col min="7178" max="7179" width="12.140625" style="47" customWidth="1"/>
    <col min="7180" max="7180" width="18.5703125" style="47" customWidth="1"/>
    <col min="7181" max="7181" width="14.42578125" style="47" customWidth="1"/>
    <col min="7182" max="7182" width="8" style="47" bestFit="1" customWidth="1"/>
    <col min="7183" max="7183" width="8" style="47" customWidth="1"/>
    <col min="7184" max="7184" width="8.7109375" style="47" customWidth="1"/>
    <col min="7185" max="7185" width="13" style="47" customWidth="1"/>
    <col min="7186" max="7186" width="12" style="47" customWidth="1"/>
    <col min="7187" max="7187" width="14.42578125" style="47" customWidth="1"/>
    <col min="7188" max="7188" width="15.140625" style="47" customWidth="1"/>
    <col min="7189" max="7189" width="13.28515625" style="47" bestFit="1" customWidth="1"/>
    <col min="7190" max="7190" width="14" style="47" bestFit="1" customWidth="1"/>
    <col min="7191" max="7191" width="13.28515625" style="47" bestFit="1" customWidth="1"/>
    <col min="7192" max="7193" width="18.7109375" style="47" customWidth="1"/>
    <col min="7194" max="7194" width="33.140625" style="47" customWidth="1"/>
    <col min="7195" max="7421" width="11.42578125" style="47"/>
    <col min="7422" max="7422" width="5.42578125" style="47" customWidth="1"/>
    <col min="7423" max="7423" width="11.5703125" style="47" customWidth="1"/>
    <col min="7424" max="7424" width="7.140625" style="47" bestFit="1" customWidth="1"/>
    <col min="7425" max="7425" width="6.42578125" style="47" customWidth="1"/>
    <col min="7426" max="7426" width="5.28515625" style="47" customWidth="1"/>
    <col min="7427" max="7427" width="23" style="47" customWidth="1"/>
    <col min="7428" max="7428" width="9.42578125" style="47" customWidth="1"/>
    <col min="7429" max="7429" width="8.42578125" style="47" customWidth="1"/>
    <col min="7430" max="7430" width="16.85546875" style="47" customWidth="1"/>
    <col min="7431" max="7431" width="8.42578125" style="47" customWidth="1"/>
    <col min="7432" max="7432" width="13.5703125" style="47" customWidth="1"/>
    <col min="7433" max="7433" width="8.42578125" style="47" bestFit="1" customWidth="1"/>
    <col min="7434" max="7435" width="12.140625" style="47" customWidth="1"/>
    <col min="7436" max="7436" width="18.5703125" style="47" customWidth="1"/>
    <col min="7437" max="7437" width="14.42578125" style="47" customWidth="1"/>
    <col min="7438" max="7438" width="8" style="47" bestFit="1" customWidth="1"/>
    <col min="7439" max="7439" width="8" style="47" customWidth="1"/>
    <col min="7440" max="7440" width="8.7109375" style="47" customWidth="1"/>
    <col min="7441" max="7441" width="13" style="47" customWidth="1"/>
    <col min="7442" max="7442" width="12" style="47" customWidth="1"/>
    <col min="7443" max="7443" width="14.42578125" style="47" customWidth="1"/>
    <col min="7444" max="7444" width="15.140625" style="47" customWidth="1"/>
    <col min="7445" max="7445" width="13.28515625" style="47" bestFit="1" customWidth="1"/>
    <col min="7446" max="7446" width="14" style="47" bestFit="1" customWidth="1"/>
    <col min="7447" max="7447" width="13.28515625" style="47" bestFit="1" customWidth="1"/>
    <col min="7448" max="7449" width="18.7109375" style="47" customWidth="1"/>
    <col min="7450" max="7450" width="33.140625" style="47" customWidth="1"/>
    <col min="7451" max="7677" width="11.42578125" style="47"/>
    <col min="7678" max="7678" width="5.42578125" style="47" customWidth="1"/>
    <col min="7679" max="7679" width="11.5703125" style="47" customWidth="1"/>
    <col min="7680" max="7680" width="7.140625" style="47" bestFit="1" customWidth="1"/>
    <col min="7681" max="7681" width="6.42578125" style="47" customWidth="1"/>
    <col min="7682" max="7682" width="5.28515625" style="47" customWidth="1"/>
    <col min="7683" max="7683" width="23" style="47" customWidth="1"/>
    <col min="7684" max="7684" width="9.42578125" style="47" customWidth="1"/>
    <col min="7685" max="7685" width="8.42578125" style="47" customWidth="1"/>
    <col min="7686" max="7686" width="16.85546875" style="47" customWidth="1"/>
    <col min="7687" max="7687" width="8.42578125" style="47" customWidth="1"/>
    <col min="7688" max="7688" width="13.5703125" style="47" customWidth="1"/>
    <col min="7689" max="7689" width="8.42578125" style="47" bestFit="1" customWidth="1"/>
    <col min="7690" max="7691" width="12.140625" style="47" customWidth="1"/>
    <col min="7692" max="7692" width="18.5703125" style="47" customWidth="1"/>
    <col min="7693" max="7693" width="14.42578125" style="47" customWidth="1"/>
    <col min="7694" max="7694" width="8" style="47" bestFit="1" customWidth="1"/>
    <col min="7695" max="7695" width="8" style="47" customWidth="1"/>
    <col min="7696" max="7696" width="8.7109375" style="47" customWidth="1"/>
    <col min="7697" max="7697" width="13" style="47" customWidth="1"/>
    <col min="7698" max="7698" width="12" style="47" customWidth="1"/>
    <col min="7699" max="7699" width="14.42578125" style="47" customWidth="1"/>
    <col min="7700" max="7700" width="15.140625" style="47" customWidth="1"/>
    <col min="7701" max="7701" width="13.28515625" style="47" bestFit="1" customWidth="1"/>
    <col min="7702" max="7702" width="14" style="47" bestFit="1" customWidth="1"/>
    <col min="7703" max="7703" width="13.28515625" style="47" bestFit="1" customWidth="1"/>
    <col min="7704" max="7705" width="18.7109375" style="47" customWidth="1"/>
    <col min="7706" max="7706" width="33.140625" style="47" customWidth="1"/>
    <col min="7707" max="7933" width="11.42578125" style="47"/>
    <col min="7934" max="7934" width="5.42578125" style="47" customWidth="1"/>
    <col min="7935" max="7935" width="11.5703125" style="47" customWidth="1"/>
    <col min="7936" max="7936" width="7.140625" style="47" bestFit="1" customWidth="1"/>
    <col min="7937" max="7937" width="6.42578125" style="47" customWidth="1"/>
    <col min="7938" max="7938" width="5.28515625" style="47" customWidth="1"/>
    <col min="7939" max="7939" width="23" style="47" customWidth="1"/>
    <col min="7940" max="7940" width="9.42578125" style="47" customWidth="1"/>
    <col min="7941" max="7941" width="8.42578125" style="47" customWidth="1"/>
    <col min="7942" max="7942" width="16.85546875" style="47" customWidth="1"/>
    <col min="7943" max="7943" width="8.42578125" style="47" customWidth="1"/>
    <col min="7944" max="7944" width="13.5703125" style="47" customWidth="1"/>
    <col min="7945" max="7945" width="8.42578125" style="47" bestFit="1" customWidth="1"/>
    <col min="7946" max="7947" width="12.140625" style="47" customWidth="1"/>
    <col min="7948" max="7948" width="18.5703125" style="47" customWidth="1"/>
    <col min="7949" max="7949" width="14.42578125" style="47" customWidth="1"/>
    <col min="7950" max="7950" width="8" style="47" bestFit="1" customWidth="1"/>
    <col min="7951" max="7951" width="8" style="47" customWidth="1"/>
    <col min="7952" max="7952" width="8.7109375" style="47" customWidth="1"/>
    <col min="7953" max="7953" width="13" style="47" customWidth="1"/>
    <col min="7954" max="7954" width="12" style="47" customWidth="1"/>
    <col min="7955" max="7955" width="14.42578125" style="47" customWidth="1"/>
    <col min="7956" max="7956" width="15.140625" style="47" customWidth="1"/>
    <col min="7957" max="7957" width="13.28515625" style="47" bestFit="1" customWidth="1"/>
    <col min="7958" max="7958" width="14" style="47" bestFit="1" customWidth="1"/>
    <col min="7959" max="7959" width="13.28515625" style="47" bestFit="1" customWidth="1"/>
    <col min="7960" max="7961" width="18.7109375" style="47" customWidth="1"/>
    <col min="7962" max="7962" width="33.140625" style="47" customWidth="1"/>
    <col min="7963" max="8189" width="11.42578125" style="47"/>
    <col min="8190" max="8190" width="5.42578125" style="47" customWidth="1"/>
    <col min="8191" max="8191" width="11.5703125" style="47" customWidth="1"/>
    <col min="8192" max="8192" width="7.140625" style="47" bestFit="1" customWidth="1"/>
    <col min="8193" max="8193" width="6.42578125" style="47" customWidth="1"/>
    <col min="8194" max="8194" width="5.28515625" style="47" customWidth="1"/>
    <col min="8195" max="8195" width="23" style="47" customWidth="1"/>
    <col min="8196" max="8196" width="9.42578125" style="47" customWidth="1"/>
    <col min="8197" max="8197" width="8.42578125" style="47" customWidth="1"/>
    <col min="8198" max="8198" width="16.85546875" style="47" customWidth="1"/>
    <col min="8199" max="8199" width="8.42578125" style="47" customWidth="1"/>
    <col min="8200" max="8200" width="13.5703125" style="47" customWidth="1"/>
    <col min="8201" max="8201" width="8.42578125" style="47" bestFit="1" customWidth="1"/>
    <col min="8202" max="8203" width="12.140625" style="47" customWidth="1"/>
    <col min="8204" max="8204" width="18.5703125" style="47" customWidth="1"/>
    <col min="8205" max="8205" width="14.42578125" style="47" customWidth="1"/>
    <col min="8206" max="8206" width="8" style="47" bestFit="1" customWidth="1"/>
    <col min="8207" max="8207" width="8" style="47" customWidth="1"/>
    <col min="8208" max="8208" width="8.7109375" style="47" customWidth="1"/>
    <col min="8209" max="8209" width="13" style="47" customWidth="1"/>
    <col min="8210" max="8210" width="12" style="47" customWidth="1"/>
    <col min="8211" max="8211" width="14.42578125" style="47" customWidth="1"/>
    <col min="8212" max="8212" width="15.140625" style="47" customWidth="1"/>
    <col min="8213" max="8213" width="13.28515625" style="47" bestFit="1" customWidth="1"/>
    <col min="8214" max="8214" width="14" style="47" bestFit="1" customWidth="1"/>
    <col min="8215" max="8215" width="13.28515625" style="47" bestFit="1" customWidth="1"/>
    <col min="8216" max="8217" width="18.7109375" style="47" customWidth="1"/>
    <col min="8218" max="8218" width="33.140625" style="47" customWidth="1"/>
    <col min="8219" max="8445" width="11.42578125" style="47"/>
    <col min="8446" max="8446" width="5.42578125" style="47" customWidth="1"/>
    <col min="8447" max="8447" width="11.5703125" style="47" customWidth="1"/>
    <col min="8448" max="8448" width="7.140625" style="47" bestFit="1" customWidth="1"/>
    <col min="8449" max="8449" width="6.42578125" style="47" customWidth="1"/>
    <col min="8450" max="8450" width="5.28515625" style="47" customWidth="1"/>
    <col min="8451" max="8451" width="23" style="47" customWidth="1"/>
    <col min="8452" max="8452" width="9.42578125" style="47" customWidth="1"/>
    <col min="8453" max="8453" width="8.42578125" style="47" customWidth="1"/>
    <col min="8454" max="8454" width="16.85546875" style="47" customWidth="1"/>
    <col min="8455" max="8455" width="8.42578125" style="47" customWidth="1"/>
    <col min="8456" max="8456" width="13.5703125" style="47" customWidth="1"/>
    <col min="8457" max="8457" width="8.42578125" style="47" bestFit="1" customWidth="1"/>
    <col min="8458" max="8459" width="12.140625" style="47" customWidth="1"/>
    <col min="8460" max="8460" width="18.5703125" style="47" customWidth="1"/>
    <col min="8461" max="8461" width="14.42578125" style="47" customWidth="1"/>
    <col min="8462" max="8462" width="8" style="47" bestFit="1" customWidth="1"/>
    <col min="8463" max="8463" width="8" style="47" customWidth="1"/>
    <col min="8464" max="8464" width="8.7109375" style="47" customWidth="1"/>
    <col min="8465" max="8465" width="13" style="47" customWidth="1"/>
    <col min="8466" max="8466" width="12" style="47" customWidth="1"/>
    <col min="8467" max="8467" width="14.42578125" style="47" customWidth="1"/>
    <col min="8468" max="8468" width="15.140625" style="47" customWidth="1"/>
    <col min="8469" max="8469" width="13.28515625" style="47" bestFit="1" customWidth="1"/>
    <col min="8470" max="8470" width="14" style="47" bestFit="1" customWidth="1"/>
    <col min="8471" max="8471" width="13.28515625" style="47" bestFit="1" customWidth="1"/>
    <col min="8472" max="8473" width="18.7109375" style="47" customWidth="1"/>
    <col min="8474" max="8474" width="33.140625" style="47" customWidth="1"/>
    <col min="8475" max="8701" width="11.42578125" style="47"/>
    <col min="8702" max="8702" width="5.42578125" style="47" customWidth="1"/>
    <col min="8703" max="8703" width="11.5703125" style="47" customWidth="1"/>
    <col min="8704" max="8704" width="7.140625" style="47" bestFit="1" customWidth="1"/>
    <col min="8705" max="8705" width="6.42578125" style="47" customWidth="1"/>
    <col min="8706" max="8706" width="5.28515625" style="47" customWidth="1"/>
    <col min="8707" max="8707" width="23" style="47" customWidth="1"/>
    <col min="8708" max="8708" width="9.42578125" style="47" customWidth="1"/>
    <col min="8709" max="8709" width="8.42578125" style="47" customWidth="1"/>
    <col min="8710" max="8710" width="16.85546875" style="47" customWidth="1"/>
    <col min="8711" max="8711" width="8.42578125" style="47" customWidth="1"/>
    <col min="8712" max="8712" width="13.5703125" style="47" customWidth="1"/>
    <col min="8713" max="8713" width="8.42578125" style="47" bestFit="1" customWidth="1"/>
    <col min="8714" max="8715" width="12.140625" style="47" customWidth="1"/>
    <col min="8716" max="8716" width="18.5703125" style="47" customWidth="1"/>
    <col min="8717" max="8717" width="14.42578125" style="47" customWidth="1"/>
    <col min="8718" max="8718" width="8" style="47" bestFit="1" customWidth="1"/>
    <col min="8719" max="8719" width="8" style="47" customWidth="1"/>
    <col min="8720" max="8720" width="8.7109375" style="47" customWidth="1"/>
    <col min="8721" max="8721" width="13" style="47" customWidth="1"/>
    <col min="8722" max="8722" width="12" style="47" customWidth="1"/>
    <col min="8723" max="8723" width="14.42578125" style="47" customWidth="1"/>
    <col min="8724" max="8724" width="15.140625" style="47" customWidth="1"/>
    <col min="8725" max="8725" width="13.28515625" style="47" bestFit="1" customWidth="1"/>
    <col min="8726" max="8726" width="14" style="47" bestFit="1" customWidth="1"/>
    <col min="8727" max="8727" width="13.28515625" style="47" bestFit="1" customWidth="1"/>
    <col min="8728" max="8729" width="18.7109375" style="47" customWidth="1"/>
    <col min="8730" max="8730" width="33.140625" style="47" customWidth="1"/>
    <col min="8731" max="8957" width="11.42578125" style="47"/>
    <col min="8958" max="8958" width="5.42578125" style="47" customWidth="1"/>
    <col min="8959" max="8959" width="11.5703125" style="47" customWidth="1"/>
    <col min="8960" max="8960" width="7.140625" style="47" bestFit="1" customWidth="1"/>
    <col min="8961" max="8961" width="6.42578125" style="47" customWidth="1"/>
    <col min="8962" max="8962" width="5.28515625" style="47" customWidth="1"/>
    <col min="8963" max="8963" width="23" style="47" customWidth="1"/>
    <col min="8964" max="8964" width="9.42578125" style="47" customWidth="1"/>
    <col min="8965" max="8965" width="8.42578125" style="47" customWidth="1"/>
    <col min="8966" max="8966" width="16.85546875" style="47" customWidth="1"/>
    <col min="8967" max="8967" width="8.42578125" style="47" customWidth="1"/>
    <col min="8968" max="8968" width="13.5703125" style="47" customWidth="1"/>
    <col min="8969" max="8969" width="8.42578125" style="47" bestFit="1" customWidth="1"/>
    <col min="8970" max="8971" width="12.140625" style="47" customWidth="1"/>
    <col min="8972" max="8972" width="18.5703125" style="47" customWidth="1"/>
    <col min="8973" max="8973" width="14.42578125" style="47" customWidth="1"/>
    <col min="8974" max="8974" width="8" style="47" bestFit="1" customWidth="1"/>
    <col min="8975" max="8975" width="8" style="47" customWidth="1"/>
    <col min="8976" max="8976" width="8.7109375" style="47" customWidth="1"/>
    <col min="8977" max="8977" width="13" style="47" customWidth="1"/>
    <col min="8978" max="8978" width="12" style="47" customWidth="1"/>
    <col min="8979" max="8979" width="14.42578125" style="47" customWidth="1"/>
    <col min="8980" max="8980" width="15.140625" style="47" customWidth="1"/>
    <col min="8981" max="8981" width="13.28515625" style="47" bestFit="1" customWidth="1"/>
    <col min="8982" max="8982" width="14" style="47" bestFit="1" customWidth="1"/>
    <col min="8983" max="8983" width="13.28515625" style="47" bestFit="1" customWidth="1"/>
    <col min="8984" max="8985" width="18.7109375" style="47" customWidth="1"/>
    <col min="8986" max="8986" width="33.140625" style="47" customWidth="1"/>
    <col min="8987" max="9213" width="11.42578125" style="47"/>
    <col min="9214" max="9214" width="5.42578125" style="47" customWidth="1"/>
    <col min="9215" max="9215" width="11.5703125" style="47" customWidth="1"/>
    <col min="9216" max="9216" width="7.140625" style="47" bestFit="1" customWidth="1"/>
    <col min="9217" max="9217" width="6.42578125" style="47" customWidth="1"/>
    <col min="9218" max="9218" width="5.28515625" style="47" customWidth="1"/>
    <col min="9219" max="9219" width="23" style="47" customWidth="1"/>
    <col min="9220" max="9220" width="9.42578125" style="47" customWidth="1"/>
    <col min="9221" max="9221" width="8.42578125" style="47" customWidth="1"/>
    <col min="9222" max="9222" width="16.85546875" style="47" customWidth="1"/>
    <col min="9223" max="9223" width="8.42578125" style="47" customWidth="1"/>
    <col min="9224" max="9224" width="13.5703125" style="47" customWidth="1"/>
    <col min="9225" max="9225" width="8.42578125" style="47" bestFit="1" customWidth="1"/>
    <col min="9226" max="9227" width="12.140625" style="47" customWidth="1"/>
    <col min="9228" max="9228" width="18.5703125" style="47" customWidth="1"/>
    <col min="9229" max="9229" width="14.42578125" style="47" customWidth="1"/>
    <col min="9230" max="9230" width="8" style="47" bestFit="1" customWidth="1"/>
    <col min="9231" max="9231" width="8" style="47" customWidth="1"/>
    <col min="9232" max="9232" width="8.7109375" style="47" customWidth="1"/>
    <col min="9233" max="9233" width="13" style="47" customWidth="1"/>
    <col min="9234" max="9234" width="12" style="47" customWidth="1"/>
    <col min="9235" max="9235" width="14.42578125" style="47" customWidth="1"/>
    <col min="9236" max="9236" width="15.140625" style="47" customWidth="1"/>
    <col min="9237" max="9237" width="13.28515625" style="47" bestFit="1" customWidth="1"/>
    <col min="9238" max="9238" width="14" style="47" bestFit="1" customWidth="1"/>
    <col min="9239" max="9239" width="13.28515625" style="47" bestFit="1" customWidth="1"/>
    <col min="9240" max="9241" width="18.7109375" style="47" customWidth="1"/>
    <col min="9242" max="9242" width="33.140625" style="47" customWidth="1"/>
    <col min="9243" max="9469" width="11.42578125" style="47"/>
    <col min="9470" max="9470" width="5.42578125" style="47" customWidth="1"/>
    <col min="9471" max="9471" width="11.5703125" style="47" customWidth="1"/>
    <col min="9472" max="9472" width="7.140625" style="47" bestFit="1" customWidth="1"/>
    <col min="9473" max="9473" width="6.42578125" style="47" customWidth="1"/>
    <col min="9474" max="9474" width="5.28515625" style="47" customWidth="1"/>
    <col min="9475" max="9475" width="23" style="47" customWidth="1"/>
    <col min="9476" max="9476" width="9.42578125" style="47" customWidth="1"/>
    <col min="9477" max="9477" width="8.42578125" style="47" customWidth="1"/>
    <col min="9478" max="9478" width="16.85546875" style="47" customWidth="1"/>
    <col min="9479" max="9479" width="8.42578125" style="47" customWidth="1"/>
    <col min="9480" max="9480" width="13.5703125" style="47" customWidth="1"/>
    <col min="9481" max="9481" width="8.42578125" style="47" bestFit="1" customWidth="1"/>
    <col min="9482" max="9483" width="12.140625" style="47" customWidth="1"/>
    <col min="9484" max="9484" width="18.5703125" style="47" customWidth="1"/>
    <col min="9485" max="9485" width="14.42578125" style="47" customWidth="1"/>
    <col min="9486" max="9486" width="8" style="47" bestFit="1" customWidth="1"/>
    <col min="9487" max="9487" width="8" style="47" customWidth="1"/>
    <col min="9488" max="9488" width="8.7109375" style="47" customWidth="1"/>
    <col min="9489" max="9489" width="13" style="47" customWidth="1"/>
    <col min="9490" max="9490" width="12" style="47" customWidth="1"/>
    <col min="9491" max="9491" width="14.42578125" style="47" customWidth="1"/>
    <col min="9492" max="9492" width="15.140625" style="47" customWidth="1"/>
    <col min="9493" max="9493" width="13.28515625" style="47" bestFit="1" customWidth="1"/>
    <col min="9494" max="9494" width="14" style="47" bestFit="1" customWidth="1"/>
    <col min="9495" max="9495" width="13.28515625" style="47" bestFit="1" customWidth="1"/>
    <col min="9496" max="9497" width="18.7109375" style="47" customWidth="1"/>
    <col min="9498" max="9498" width="33.140625" style="47" customWidth="1"/>
    <col min="9499" max="9725" width="11.42578125" style="47"/>
    <col min="9726" max="9726" width="5.42578125" style="47" customWidth="1"/>
    <col min="9727" max="9727" width="11.5703125" style="47" customWidth="1"/>
    <col min="9728" max="9728" width="7.140625" style="47" bestFit="1" customWidth="1"/>
    <col min="9729" max="9729" width="6.42578125" style="47" customWidth="1"/>
    <col min="9730" max="9730" width="5.28515625" style="47" customWidth="1"/>
    <col min="9731" max="9731" width="23" style="47" customWidth="1"/>
    <col min="9732" max="9732" width="9.42578125" style="47" customWidth="1"/>
    <col min="9733" max="9733" width="8.42578125" style="47" customWidth="1"/>
    <col min="9734" max="9734" width="16.85546875" style="47" customWidth="1"/>
    <col min="9735" max="9735" width="8.42578125" style="47" customWidth="1"/>
    <col min="9736" max="9736" width="13.5703125" style="47" customWidth="1"/>
    <col min="9737" max="9737" width="8.42578125" style="47" bestFit="1" customWidth="1"/>
    <col min="9738" max="9739" width="12.140625" style="47" customWidth="1"/>
    <col min="9740" max="9740" width="18.5703125" style="47" customWidth="1"/>
    <col min="9741" max="9741" width="14.42578125" style="47" customWidth="1"/>
    <col min="9742" max="9742" width="8" style="47" bestFit="1" customWidth="1"/>
    <col min="9743" max="9743" width="8" style="47" customWidth="1"/>
    <col min="9744" max="9744" width="8.7109375" style="47" customWidth="1"/>
    <col min="9745" max="9745" width="13" style="47" customWidth="1"/>
    <col min="9746" max="9746" width="12" style="47" customWidth="1"/>
    <col min="9747" max="9747" width="14.42578125" style="47" customWidth="1"/>
    <col min="9748" max="9748" width="15.140625" style="47" customWidth="1"/>
    <col min="9749" max="9749" width="13.28515625" style="47" bestFit="1" customWidth="1"/>
    <col min="9750" max="9750" width="14" style="47" bestFit="1" customWidth="1"/>
    <col min="9751" max="9751" width="13.28515625" style="47" bestFit="1" customWidth="1"/>
    <col min="9752" max="9753" width="18.7109375" style="47" customWidth="1"/>
    <col min="9754" max="9754" width="33.140625" style="47" customWidth="1"/>
    <col min="9755" max="9981" width="11.42578125" style="47"/>
    <col min="9982" max="9982" width="5.42578125" style="47" customWidth="1"/>
    <col min="9983" max="9983" width="11.5703125" style="47" customWidth="1"/>
    <col min="9984" max="9984" width="7.140625" style="47" bestFit="1" customWidth="1"/>
    <col min="9985" max="9985" width="6.42578125" style="47" customWidth="1"/>
    <col min="9986" max="9986" width="5.28515625" style="47" customWidth="1"/>
    <col min="9987" max="9987" width="23" style="47" customWidth="1"/>
    <col min="9988" max="9988" width="9.42578125" style="47" customWidth="1"/>
    <col min="9989" max="9989" width="8.42578125" style="47" customWidth="1"/>
    <col min="9990" max="9990" width="16.85546875" style="47" customWidth="1"/>
    <col min="9991" max="9991" width="8.42578125" style="47" customWidth="1"/>
    <col min="9992" max="9992" width="13.5703125" style="47" customWidth="1"/>
    <col min="9993" max="9993" width="8.42578125" style="47" bestFit="1" customWidth="1"/>
    <col min="9994" max="9995" width="12.140625" style="47" customWidth="1"/>
    <col min="9996" max="9996" width="18.5703125" style="47" customWidth="1"/>
    <col min="9997" max="9997" width="14.42578125" style="47" customWidth="1"/>
    <col min="9998" max="9998" width="8" style="47" bestFit="1" customWidth="1"/>
    <col min="9999" max="9999" width="8" style="47" customWidth="1"/>
    <col min="10000" max="10000" width="8.7109375" style="47" customWidth="1"/>
    <col min="10001" max="10001" width="13" style="47" customWidth="1"/>
    <col min="10002" max="10002" width="12" style="47" customWidth="1"/>
    <col min="10003" max="10003" width="14.42578125" style="47" customWidth="1"/>
    <col min="10004" max="10004" width="15.140625" style="47" customWidth="1"/>
    <col min="10005" max="10005" width="13.28515625" style="47" bestFit="1" customWidth="1"/>
    <col min="10006" max="10006" width="14" style="47" bestFit="1" customWidth="1"/>
    <col min="10007" max="10007" width="13.28515625" style="47" bestFit="1" customWidth="1"/>
    <col min="10008" max="10009" width="18.7109375" style="47" customWidth="1"/>
    <col min="10010" max="10010" width="33.140625" style="47" customWidth="1"/>
    <col min="10011" max="10237" width="11.42578125" style="47"/>
    <col min="10238" max="10238" width="5.42578125" style="47" customWidth="1"/>
    <col min="10239" max="10239" width="11.5703125" style="47" customWidth="1"/>
    <col min="10240" max="10240" width="7.140625" style="47" bestFit="1" customWidth="1"/>
    <col min="10241" max="10241" width="6.42578125" style="47" customWidth="1"/>
    <col min="10242" max="10242" width="5.28515625" style="47" customWidth="1"/>
    <col min="10243" max="10243" width="23" style="47" customWidth="1"/>
    <col min="10244" max="10244" width="9.42578125" style="47" customWidth="1"/>
    <col min="10245" max="10245" width="8.42578125" style="47" customWidth="1"/>
    <col min="10246" max="10246" width="16.85546875" style="47" customWidth="1"/>
    <col min="10247" max="10247" width="8.42578125" style="47" customWidth="1"/>
    <col min="10248" max="10248" width="13.5703125" style="47" customWidth="1"/>
    <col min="10249" max="10249" width="8.42578125" style="47" bestFit="1" customWidth="1"/>
    <col min="10250" max="10251" width="12.140625" style="47" customWidth="1"/>
    <col min="10252" max="10252" width="18.5703125" style="47" customWidth="1"/>
    <col min="10253" max="10253" width="14.42578125" style="47" customWidth="1"/>
    <col min="10254" max="10254" width="8" style="47" bestFit="1" customWidth="1"/>
    <col min="10255" max="10255" width="8" style="47" customWidth="1"/>
    <col min="10256" max="10256" width="8.7109375" style="47" customWidth="1"/>
    <col min="10257" max="10257" width="13" style="47" customWidth="1"/>
    <col min="10258" max="10258" width="12" style="47" customWidth="1"/>
    <col min="10259" max="10259" width="14.42578125" style="47" customWidth="1"/>
    <col min="10260" max="10260" width="15.140625" style="47" customWidth="1"/>
    <col min="10261" max="10261" width="13.28515625" style="47" bestFit="1" customWidth="1"/>
    <col min="10262" max="10262" width="14" style="47" bestFit="1" customWidth="1"/>
    <col min="10263" max="10263" width="13.28515625" style="47" bestFit="1" customWidth="1"/>
    <col min="10264" max="10265" width="18.7109375" style="47" customWidth="1"/>
    <col min="10266" max="10266" width="33.140625" style="47" customWidth="1"/>
    <col min="10267" max="10493" width="11.42578125" style="47"/>
    <col min="10494" max="10494" width="5.42578125" style="47" customWidth="1"/>
    <col min="10495" max="10495" width="11.5703125" style="47" customWidth="1"/>
    <col min="10496" max="10496" width="7.140625" style="47" bestFit="1" customWidth="1"/>
    <col min="10497" max="10497" width="6.42578125" style="47" customWidth="1"/>
    <col min="10498" max="10498" width="5.28515625" style="47" customWidth="1"/>
    <col min="10499" max="10499" width="23" style="47" customWidth="1"/>
    <col min="10500" max="10500" width="9.42578125" style="47" customWidth="1"/>
    <col min="10501" max="10501" width="8.42578125" style="47" customWidth="1"/>
    <col min="10502" max="10502" width="16.85546875" style="47" customWidth="1"/>
    <col min="10503" max="10503" width="8.42578125" style="47" customWidth="1"/>
    <col min="10504" max="10504" width="13.5703125" style="47" customWidth="1"/>
    <col min="10505" max="10505" width="8.42578125" style="47" bestFit="1" customWidth="1"/>
    <col min="10506" max="10507" width="12.140625" style="47" customWidth="1"/>
    <col min="10508" max="10508" width="18.5703125" style="47" customWidth="1"/>
    <col min="10509" max="10509" width="14.42578125" style="47" customWidth="1"/>
    <col min="10510" max="10510" width="8" style="47" bestFit="1" customWidth="1"/>
    <col min="10511" max="10511" width="8" style="47" customWidth="1"/>
    <col min="10512" max="10512" width="8.7109375" style="47" customWidth="1"/>
    <col min="10513" max="10513" width="13" style="47" customWidth="1"/>
    <col min="10514" max="10514" width="12" style="47" customWidth="1"/>
    <col min="10515" max="10515" width="14.42578125" style="47" customWidth="1"/>
    <col min="10516" max="10516" width="15.140625" style="47" customWidth="1"/>
    <col min="10517" max="10517" width="13.28515625" style="47" bestFit="1" customWidth="1"/>
    <col min="10518" max="10518" width="14" style="47" bestFit="1" customWidth="1"/>
    <col min="10519" max="10519" width="13.28515625" style="47" bestFit="1" customWidth="1"/>
    <col min="10520" max="10521" width="18.7109375" style="47" customWidth="1"/>
    <col min="10522" max="10522" width="33.140625" style="47" customWidth="1"/>
    <col min="10523" max="10749" width="11.42578125" style="47"/>
    <col min="10750" max="10750" width="5.42578125" style="47" customWidth="1"/>
    <col min="10751" max="10751" width="11.5703125" style="47" customWidth="1"/>
    <col min="10752" max="10752" width="7.140625" style="47" bestFit="1" customWidth="1"/>
    <col min="10753" max="10753" width="6.42578125" style="47" customWidth="1"/>
    <col min="10754" max="10754" width="5.28515625" style="47" customWidth="1"/>
    <col min="10755" max="10755" width="23" style="47" customWidth="1"/>
    <col min="10756" max="10756" width="9.42578125" style="47" customWidth="1"/>
    <col min="10757" max="10757" width="8.42578125" style="47" customWidth="1"/>
    <col min="10758" max="10758" width="16.85546875" style="47" customWidth="1"/>
    <col min="10759" max="10759" width="8.42578125" style="47" customWidth="1"/>
    <col min="10760" max="10760" width="13.5703125" style="47" customWidth="1"/>
    <col min="10761" max="10761" width="8.42578125" style="47" bestFit="1" customWidth="1"/>
    <col min="10762" max="10763" width="12.140625" style="47" customWidth="1"/>
    <col min="10764" max="10764" width="18.5703125" style="47" customWidth="1"/>
    <col min="10765" max="10765" width="14.42578125" style="47" customWidth="1"/>
    <col min="10766" max="10766" width="8" style="47" bestFit="1" customWidth="1"/>
    <col min="10767" max="10767" width="8" style="47" customWidth="1"/>
    <col min="10768" max="10768" width="8.7109375" style="47" customWidth="1"/>
    <col min="10769" max="10769" width="13" style="47" customWidth="1"/>
    <col min="10770" max="10770" width="12" style="47" customWidth="1"/>
    <col min="10771" max="10771" width="14.42578125" style="47" customWidth="1"/>
    <col min="10772" max="10772" width="15.140625" style="47" customWidth="1"/>
    <col min="10773" max="10773" width="13.28515625" style="47" bestFit="1" customWidth="1"/>
    <col min="10774" max="10774" width="14" style="47" bestFit="1" customWidth="1"/>
    <col min="10775" max="10775" width="13.28515625" style="47" bestFit="1" customWidth="1"/>
    <col min="10776" max="10777" width="18.7109375" style="47" customWidth="1"/>
    <col min="10778" max="10778" width="33.140625" style="47" customWidth="1"/>
    <col min="10779" max="11005" width="11.42578125" style="47"/>
    <col min="11006" max="11006" width="5.42578125" style="47" customWidth="1"/>
    <col min="11007" max="11007" width="11.5703125" style="47" customWidth="1"/>
    <col min="11008" max="11008" width="7.140625" style="47" bestFit="1" customWidth="1"/>
    <col min="11009" max="11009" width="6.42578125" style="47" customWidth="1"/>
    <col min="11010" max="11010" width="5.28515625" style="47" customWidth="1"/>
    <col min="11011" max="11011" width="23" style="47" customWidth="1"/>
    <col min="11012" max="11012" width="9.42578125" style="47" customWidth="1"/>
    <col min="11013" max="11013" width="8.42578125" style="47" customWidth="1"/>
    <col min="11014" max="11014" width="16.85546875" style="47" customWidth="1"/>
    <col min="11015" max="11015" width="8.42578125" style="47" customWidth="1"/>
    <col min="11016" max="11016" width="13.5703125" style="47" customWidth="1"/>
    <col min="11017" max="11017" width="8.42578125" style="47" bestFit="1" customWidth="1"/>
    <col min="11018" max="11019" width="12.140625" style="47" customWidth="1"/>
    <col min="11020" max="11020" width="18.5703125" style="47" customWidth="1"/>
    <col min="11021" max="11021" width="14.42578125" style="47" customWidth="1"/>
    <col min="11022" max="11022" width="8" style="47" bestFit="1" customWidth="1"/>
    <col min="11023" max="11023" width="8" style="47" customWidth="1"/>
    <col min="11024" max="11024" width="8.7109375" style="47" customWidth="1"/>
    <col min="11025" max="11025" width="13" style="47" customWidth="1"/>
    <col min="11026" max="11026" width="12" style="47" customWidth="1"/>
    <col min="11027" max="11027" width="14.42578125" style="47" customWidth="1"/>
    <col min="11028" max="11028" width="15.140625" style="47" customWidth="1"/>
    <col min="11029" max="11029" width="13.28515625" style="47" bestFit="1" customWidth="1"/>
    <col min="11030" max="11030" width="14" style="47" bestFit="1" customWidth="1"/>
    <col min="11031" max="11031" width="13.28515625" style="47" bestFit="1" customWidth="1"/>
    <col min="11032" max="11033" width="18.7109375" style="47" customWidth="1"/>
    <col min="11034" max="11034" width="33.140625" style="47" customWidth="1"/>
    <col min="11035" max="11261" width="11.42578125" style="47"/>
    <col min="11262" max="11262" width="5.42578125" style="47" customWidth="1"/>
    <col min="11263" max="11263" width="11.5703125" style="47" customWidth="1"/>
    <col min="11264" max="11264" width="7.140625" style="47" bestFit="1" customWidth="1"/>
    <col min="11265" max="11265" width="6.42578125" style="47" customWidth="1"/>
    <col min="11266" max="11266" width="5.28515625" style="47" customWidth="1"/>
    <col min="11267" max="11267" width="23" style="47" customWidth="1"/>
    <col min="11268" max="11268" width="9.42578125" style="47" customWidth="1"/>
    <col min="11269" max="11269" width="8.42578125" style="47" customWidth="1"/>
    <col min="11270" max="11270" width="16.85546875" style="47" customWidth="1"/>
    <col min="11271" max="11271" width="8.42578125" style="47" customWidth="1"/>
    <col min="11272" max="11272" width="13.5703125" style="47" customWidth="1"/>
    <col min="11273" max="11273" width="8.42578125" style="47" bestFit="1" customWidth="1"/>
    <col min="11274" max="11275" width="12.140625" style="47" customWidth="1"/>
    <col min="11276" max="11276" width="18.5703125" style="47" customWidth="1"/>
    <col min="11277" max="11277" width="14.42578125" style="47" customWidth="1"/>
    <col min="11278" max="11278" width="8" style="47" bestFit="1" customWidth="1"/>
    <col min="11279" max="11279" width="8" style="47" customWidth="1"/>
    <col min="11280" max="11280" width="8.7109375" style="47" customWidth="1"/>
    <col min="11281" max="11281" width="13" style="47" customWidth="1"/>
    <col min="11282" max="11282" width="12" style="47" customWidth="1"/>
    <col min="11283" max="11283" width="14.42578125" style="47" customWidth="1"/>
    <col min="11284" max="11284" width="15.140625" style="47" customWidth="1"/>
    <col min="11285" max="11285" width="13.28515625" style="47" bestFit="1" customWidth="1"/>
    <col min="11286" max="11286" width="14" style="47" bestFit="1" customWidth="1"/>
    <col min="11287" max="11287" width="13.28515625" style="47" bestFit="1" customWidth="1"/>
    <col min="11288" max="11289" width="18.7109375" style="47" customWidth="1"/>
    <col min="11290" max="11290" width="33.140625" style="47" customWidth="1"/>
    <col min="11291" max="11517" width="11.42578125" style="47"/>
    <col min="11518" max="11518" width="5.42578125" style="47" customWidth="1"/>
    <col min="11519" max="11519" width="11.5703125" style="47" customWidth="1"/>
    <col min="11520" max="11520" width="7.140625" style="47" bestFit="1" customWidth="1"/>
    <col min="11521" max="11521" width="6.42578125" style="47" customWidth="1"/>
    <col min="11522" max="11522" width="5.28515625" style="47" customWidth="1"/>
    <col min="11523" max="11523" width="23" style="47" customWidth="1"/>
    <col min="11524" max="11524" width="9.42578125" style="47" customWidth="1"/>
    <col min="11525" max="11525" width="8.42578125" style="47" customWidth="1"/>
    <col min="11526" max="11526" width="16.85546875" style="47" customWidth="1"/>
    <col min="11527" max="11527" width="8.42578125" style="47" customWidth="1"/>
    <col min="11528" max="11528" width="13.5703125" style="47" customWidth="1"/>
    <col min="11529" max="11529" width="8.42578125" style="47" bestFit="1" customWidth="1"/>
    <col min="11530" max="11531" width="12.140625" style="47" customWidth="1"/>
    <col min="11532" max="11532" width="18.5703125" style="47" customWidth="1"/>
    <col min="11533" max="11533" width="14.42578125" style="47" customWidth="1"/>
    <col min="11534" max="11534" width="8" style="47" bestFit="1" customWidth="1"/>
    <col min="11535" max="11535" width="8" style="47" customWidth="1"/>
    <col min="11536" max="11536" width="8.7109375" style="47" customWidth="1"/>
    <col min="11537" max="11537" width="13" style="47" customWidth="1"/>
    <col min="11538" max="11538" width="12" style="47" customWidth="1"/>
    <col min="11539" max="11539" width="14.42578125" style="47" customWidth="1"/>
    <col min="11540" max="11540" width="15.140625" style="47" customWidth="1"/>
    <col min="11541" max="11541" width="13.28515625" style="47" bestFit="1" customWidth="1"/>
    <col min="11542" max="11542" width="14" style="47" bestFit="1" customWidth="1"/>
    <col min="11543" max="11543" width="13.28515625" style="47" bestFit="1" customWidth="1"/>
    <col min="11544" max="11545" width="18.7109375" style="47" customWidth="1"/>
    <col min="11546" max="11546" width="33.140625" style="47" customWidth="1"/>
    <col min="11547" max="11773" width="11.42578125" style="47"/>
    <col min="11774" max="11774" width="5.42578125" style="47" customWidth="1"/>
    <col min="11775" max="11775" width="11.5703125" style="47" customWidth="1"/>
    <col min="11776" max="11776" width="7.140625" style="47" bestFit="1" customWidth="1"/>
    <col min="11777" max="11777" width="6.42578125" style="47" customWidth="1"/>
    <col min="11778" max="11778" width="5.28515625" style="47" customWidth="1"/>
    <col min="11779" max="11779" width="23" style="47" customWidth="1"/>
    <col min="11780" max="11780" width="9.42578125" style="47" customWidth="1"/>
    <col min="11781" max="11781" width="8.42578125" style="47" customWidth="1"/>
    <col min="11782" max="11782" width="16.85546875" style="47" customWidth="1"/>
    <col min="11783" max="11783" width="8.42578125" style="47" customWidth="1"/>
    <col min="11784" max="11784" width="13.5703125" style="47" customWidth="1"/>
    <col min="11785" max="11785" width="8.42578125" style="47" bestFit="1" customWidth="1"/>
    <col min="11786" max="11787" width="12.140625" style="47" customWidth="1"/>
    <col min="11788" max="11788" width="18.5703125" style="47" customWidth="1"/>
    <col min="11789" max="11789" width="14.42578125" style="47" customWidth="1"/>
    <col min="11790" max="11790" width="8" style="47" bestFit="1" customWidth="1"/>
    <col min="11791" max="11791" width="8" style="47" customWidth="1"/>
    <col min="11792" max="11792" width="8.7109375" style="47" customWidth="1"/>
    <col min="11793" max="11793" width="13" style="47" customWidth="1"/>
    <col min="11794" max="11794" width="12" style="47" customWidth="1"/>
    <col min="11795" max="11795" width="14.42578125" style="47" customWidth="1"/>
    <col min="11796" max="11796" width="15.140625" style="47" customWidth="1"/>
    <col min="11797" max="11797" width="13.28515625" style="47" bestFit="1" customWidth="1"/>
    <col min="11798" max="11798" width="14" style="47" bestFit="1" customWidth="1"/>
    <col min="11799" max="11799" width="13.28515625" style="47" bestFit="1" customWidth="1"/>
    <col min="11800" max="11801" width="18.7109375" style="47" customWidth="1"/>
    <col min="11802" max="11802" width="33.140625" style="47" customWidth="1"/>
    <col min="11803" max="12029" width="11.42578125" style="47"/>
    <col min="12030" max="12030" width="5.42578125" style="47" customWidth="1"/>
    <col min="12031" max="12031" width="11.5703125" style="47" customWidth="1"/>
    <col min="12032" max="12032" width="7.140625" style="47" bestFit="1" customWidth="1"/>
    <col min="12033" max="12033" width="6.42578125" style="47" customWidth="1"/>
    <col min="12034" max="12034" width="5.28515625" style="47" customWidth="1"/>
    <col min="12035" max="12035" width="23" style="47" customWidth="1"/>
    <col min="12036" max="12036" width="9.42578125" style="47" customWidth="1"/>
    <col min="12037" max="12037" width="8.42578125" style="47" customWidth="1"/>
    <col min="12038" max="12038" width="16.85546875" style="47" customWidth="1"/>
    <col min="12039" max="12039" width="8.42578125" style="47" customWidth="1"/>
    <col min="12040" max="12040" width="13.5703125" style="47" customWidth="1"/>
    <col min="12041" max="12041" width="8.42578125" style="47" bestFit="1" customWidth="1"/>
    <col min="12042" max="12043" width="12.140625" style="47" customWidth="1"/>
    <col min="12044" max="12044" width="18.5703125" style="47" customWidth="1"/>
    <col min="12045" max="12045" width="14.42578125" style="47" customWidth="1"/>
    <col min="12046" max="12046" width="8" style="47" bestFit="1" customWidth="1"/>
    <col min="12047" max="12047" width="8" style="47" customWidth="1"/>
    <col min="12048" max="12048" width="8.7109375" style="47" customWidth="1"/>
    <col min="12049" max="12049" width="13" style="47" customWidth="1"/>
    <col min="12050" max="12050" width="12" style="47" customWidth="1"/>
    <col min="12051" max="12051" width="14.42578125" style="47" customWidth="1"/>
    <col min="12052" max="12052" width="15.140625" style="47" customWidth="1"/>
    <col min="12053" max="12053" width="13.28515625" style="47" bestFit="1" customWidth="1"/>
    <col min="12054" max="12054" width="14" style="47" bestFit="1" customWidth="1"/>
    <col min="12055" max="12055" width="13.28515625" style="47" bestFit="1" customWidth="1"/>
    <col min="12056" max="12057" width="18.7109375" style="47" customWidth="1"/>
    <col min="12058" max="12058" width="33.140625" style="47" customWidth="1"/>
    <col min="12059" max="12285" width="11.42578125" style="47"/>
    <col min="12286" max="12286" width="5.42578125" style="47" customWidth="1"/>
    <col min="12287" max="12287" width="11.5703125" style="47" customWidth="1"/>
    <col min="12288" max="12288" width="7.140625" style="47" bestFit="1" customWidth="1"/>
    <col min="12289" max="12289" width="6.42578125" style="47" customWidth="1"/>
    <col min="12290" max="12290" width="5.28515625" style="47" customWidth="1"/>
    <col min="12291" max="12291" width="23" style="47" customWidth="1"/>
    <col min="12292" max="12292" width="9.42578125" style="47" customWidth="1"/>
    <col min="12293" max="12293" width="8.42578125" style="47" customWidth="1"/>
    <col min="12294" max="12294" width="16.85546875" style="47" customWidth="1"/>
    <col min="12295" max="12295" width="8.42578125" style="47" customWidth="1"/>
    <col min="12296" max="12296" width="13.5703125" style="47" customWidth="1"/>
    <col min="12297" max="12297" width="8.42578125" style="47" bestFit="1" customWidth="1"/>
    <col min="12298" max="12299" width="12.140625" style="47" customWidth="1"/>
    <col min="12300" max="12300" width="18.5703125" style="47" customWidth="1"/>
    <col min="12301" max="12301" width="14.42578125" style="47" customWidth="1"/>
    <col min="12302" max="12302" width="8" style="47" bestFit="1" customWidth="1"/>
    <col min="12303" max="12303" width="8" style="47" customWidth="1"/>
    <col min="12304" max="12304" width="8.7109375" style="47" customWidth="1"/>
    <col min="12305" max="12305" width="13" style="47" customWidth="1"/>
    <col min="12306" max="12306" width="12" style="47" customWidth="1"/>
    <col min="12307" max="12307" width="14.42578125" style="47" customWidth="1"/>
    <col min="12308" max="12308" width="15.140625" style="47" customWidth="1"/>
    <col min="12309" max="12309" width="13.28515625" style="47" bestFit="1" customWidth="1"/>
    <col min="12310" max="12310" width="14" style="47" bestFit="1" customWidth="1"/>
    <col min="12311" max="12311" width="13.28515625" style="47" bestFit="1" customWidth="1"/>
    <col min="12312" max="12313" width="18.7109375" style="47" customWidth="1"/>
    <col min="12314" max="12314" width="33.140625" style="47" customWidth="1"/>
    <col min="12315" max="12541" width="11.42578125" style="47"/>
    <col min="12542" max="12542" width="5.42578125" style="47" customWidth="1"/>
    <col min="12543" max="12543" width="11.5703125" style="47" customWidth="1"/>
    <col min="12544" max="12544" width="7.140625" style="47" bestFit="1" customWidth="1"/>
    <col min="12545" max="12545" width="6.42578125" style="47" customWidth="1"/>
    <col min="12546" max="12546" width="5.28515625" style="47" customWidth="1"/>
    <col min="12547" max="12547" width="23" style="47" customWidth="1"/>
    <col min="12548" max="12548" width="9.42578125" style="47" customWidth="1"/>
    <col min="12549" max="12549" width="8.42578125" style="47" customWidth="1"/>
    <col min="12550" max="12550" width="16.85546875" style="47" customWidth="1"/>
    <col min="12551" max="12551" width="8.42578125" style="47" customWidth="1"/>
    <col min="12552" max="12552" width="13.5703125" style="47" customWidth="1"/>
    <col min="12553" max="12553" width="8.42578125" style="47" bestFit="1" customWidth="1"/>
    <col min="12554" max="12555" width="12.140625" style="47" customWidth="1"/>
    <col min="12556" max="12556" width="18.5703125" style="47" customWidth="1"/>
    <col min="12557" max="12557" width="14.42578125" style="47" customWidth="1"/>
    <col min="12558" max="12558" width="8" style="47" bestFit="1" customWidth="1"/>
    <col min="12559" max="12559" width="8" style="47" customWidth="1"/>
    <col min="12560" max="12560" width="8.7109375" style="47" customWidth="1"/>
    <col min="12561" max="12561" width="13" style="47" customWidth="1"/>
    <col min="12562" max="12562" width="12" style="47" customWidth="1"/>
    <col min="12563" max="12563" width="14.42578125" style="47" customWidth="1"/>
    <col min="12564" max="12564" width="15.140625" style="47" customWidth="1"/>
    <col min="12565" max="12565" width="13.28515625" style="47" bestFit="1" customWidth="1"/>
    <col min="12566" max="12566" width="14" style="47" bestFit="1" customWidth="1"/>
    <col min="12567" max="12567" width="13.28515625" style="47" bestFit="1" customWidth="1"/>
    <col min="12568" max="12569" width="18.7109375" style="47" customWidth="1"/>
    <col min="12570" max="12570" width="33.140625" style="47" customWidth="1"/>
    <col min="12571" max="12797" width="11.42578125" style="47"/>
    <col min="12798" max="12798" width="5.42578125" style="47" customWidth="1"/>
    <col min="12799" max="12799" width="11.5703125" style="47" customWidth="1"/>
    <col min="12800" max="12800" width="7.140625" style="47" bestFit="1" customWidth="1"/>
    <col min="12801" max="12801" width="6.42578125" style="47" customWidth="1"/>
    <col min="12802" max="12802" width="5.28515625" style="47" customWidth="1"/>
    <col min="12803" max="12803" width="23" style="47" customWidth="1"/>
    <col min="12804" max="12804" width="9.42578125" style="47" customWidth="1"/>
    <col min="12805" max="12805" width="8.42578125" style="47" customWidth="1"/>
    <col min="12806" max="12806" width="16.85546875" style="47" customWidth="1"/>
    <col min="12807" max="12807" width="8.42578125" style="47" customWidth="1"/>
    <col min="12808" max="12808" width="13.5703125" style="47" customWidth="1"/>
    <col min="12809" max="12809" width="8.42578125" style="47" bestFit="1" customWidth="1"/>
    <col min="12810" max="12811" width="12.140625" style="47" customWidth="1"/>
    <col min="12812" max="12812" width="18.5703125" style="47" customWidth="1"/>
    <col min="12813" max="12813" width="14.42578125" style="47" customWidth="1"/>
    <col min="12814" max="12814" width="8" style="47" bestFit="1" customWidth="1"/>
    <col min="12815" max="12815" width="8" style="47" customWidth="1"/>
    <col min="12816" max="12816" width="8.7109375" style="47" customWidth="1"/>
    <col min="12817" max="12817" width="13" style="47" customWidth="1"/>
    <col min="12818" max="12818" width="12" style="47" customWidth="1"/>
    <col min="12819" max="12819" width="14.42578125" style="47" customWidth="1"/>
    <col min="12820" max="12820" width="15.140625" style="47" customWidth="1"/>
    <col min="12821" max="12821" width="13.28515625" style="47" bestFit="1" customWidth="1"/>
    <col min="12822" max="12822" width="14" style="47" bestFit="1" customWidth="1"/>
    <col min="12823" max="12823" width="13.28515625" style="47" bestFit="1" customWidth="1"/>
    <col min="12824" max="12825" width="18.7109375" style="47" customWidth="1"/>
    <col min="12826" max="12826" width="33.140625" style="47" customWidth="1"/>
    <col min="12827" max="13053" width="11.42578125" style="47"/>
    <col min="13054" max="13054" width="5.42578125" style="47" customWidth="1"/>
    <col min="13055" max="13055" width="11.5703125" style="47" customWidth="1"/>
    <col min="13056" max="13056" width="7.140625" style="47" bestFit="1" customWidth="1"/>
    <col min="13057" max="13057" width="6.42578125" style="47" customWidth="1"/>
    <col min="13058" max="13058" width="5.28515625" style="47" customWidth="1"/>
    <col min="13059" max="13059" width="23" style="47" customWidth="1"/>
    <col min="13060" max="13060" width="9.42578125" style="47" customWidth="1"/>
    <col min="13061" max="13061" width="8.42578125" style="47" customWidth="1"/>
    <col min="13062" max="13062" width="16.85546875" style="47" customWidth="1"/>
    <col min="13063" max="13063" width="8.42578125" style="47" customWidth="1"/>
    <col min="13064" max="13064" width="13.5703125" style="47" customWidth="1"/>
    <col min="13065" max="13065" width="8.42578125" style="47" bestFit="1" customWidth="1"/>
    <col min="13066" max="13067" width="12.140625" style="47" customWidth="1"/>
    <col min="13068" max="13068" width="18.5703125" style="47" customWidth="1"/>
    <col min="13069" max="13069" width="14.42578125" style="47" customWidth="1"/>
    <col min="13070" max="13070" width="8" style="47" bestFit="1" customWidth="1"/>
    <col min="13071" max="13071" width="8" style="47" customWidth="1"/>
    <col min="13072" max="13072" width="8.7109375" style="47" customWidth="1"/>
    <col min="13073" max="13073" width="13" style="47" customWidth="1"/>
    <col min="13074" max="13074" width="12" style="47" customWidth="1"/>
    <col min="13075" max="13075" width="14.42578125" style="47" customWidth="1"/>
    <col min="13076" max="13076" width="15.140625" style="47" customWidth="1"/>
    <col min="13077" max="13077" width="13.28515625" style="47" bestFit="1" customWidth="1"/>
    <col min="13078" max="13078" width="14" style="47" bestFit="1" customWidth="1"/>
    <col min="13079" max="13079" width="13.28515625" style="47" bestFit="1" customWidth="1"/>
    <col min="13080" max="13081" width="18.7109375" style="47" customWidth="1"/>
    <col min="13082" max="13082" width="33.140625" style="47" customWidth="1"/>
    <col min="13083" max="13309" width="11.42578125" style="47"/>
    <col min="13310" max="13310" width="5.42578125" style="47" customWidth="1"/>
    <col min="13311" max="13311" width="11.5703125" style="47" customWidth="1"/>
    <col min="13312" max="13312" width="7.140625" style="47" bestFit="1" customWidth="1"/>
    <col min="13313" max="13313" width="6.42578125" style="47" customWidth="1"/>
    <col min="13314" max="13314" width="5.28515625" style="47" customWidth="1"/>
    <col min="13315" max="13315" width="23" style="47" customWidth="1"/>
    <col min="13316" max="13316" width="9.42578125" style="47" customWidth="1"/>
    <col min="13317" max="13317" width="8.42578125" style="47" customWidth="1"/>
    <col min="13318" max="13318" width="16.85546875" style="47" customWidth="1"/>
    <col min="13319" max="13319" width="8.42578125" style="47" customWidth="1"/>
    <col min="13320" max="13320" width="13.5703125" style="47" customWidth="1"/>
    <col min="13321" max="13321" width="8.42578125" style="47" bestFit="1" customWidth="1"/>
    <col min="13322" max="13323" width="12.140625" style="47" customWidth="1"/>
    <col min="13324" max="13324" width="18.5703125" style="47" customWidth="1"/>
    <col min="13325" max="13325" width="14.42578125" style="47" customWidth="1"/>
    <col min="13326" max="13326" width="8" style="47" bestFit="1" customWidth="1"/>
    <col min="13327" max="13327" width="8" style="47" customWidth="1"/>
    <col min="13328" max="13328" width="8.7109375" style="47" customWidth="1"/>
    <col min="13329" max="13329" width="13" style="47" customWidth="1"/>
    <col min="13330" max="13330" width="12" style="47" customWidth="1"/>
    <col min="13331" max="13331" width="14.42578125" style="47" customWidth="1"/>
    <col min="13332" max="13332" width="15.140625" style="47" customWidth="1"/>
    <col min="13333" max="13333" width="13.28515625" style="47" bestFit="1" customWidth="1"/>
    <col min="13334" max="13334" width="14" style="47" bestFit="1" customWidth="1"/>
    <col min="13335" max="13335" width="13.28515625" style="47" bestFit="1" customWidth="1"/>
    <col min="13336" max="13337" width="18.7109375" style="47" customWidth="1"/>
    <col min="13338" max="13338" width="33.140625" style="47" customWidth="1"/>
    <col min="13339" max="13565" width="11.42578125" style="47"/>
    <col min="13566" max="13566" width="5.42578125" style="47" customWidth="1"/>
    <col min="13567" max="13567" width="11.5703125" style="47" customWidth="1"/>
    <col min="13568" max="13568" width="7.140625" style="47" bestFit="1" customWidth="1"/>
    <col min="13569" max="13569" width="6.42578125" style="47" customWidth="1"/>
    <col min="13570" max="13570" width="5.28515625" style="47" customWidth="1"/>
    <col min="13571" max="13571" width="23" style="47" customWidth="1"/>
    <col min="13572" max="13572" width="9.42578125" style="47" customWidth="1"/>
    <col min="13573" max="13573" width="8.42578125" style="47" customWidth="1"/>
    <col min="13574" max="13574" width="16.85546875" style="47" customWidth="1"/>
    <col min="13575" max="13575" width="8.42578125" style="47" customWidth="1"/>
    <col min="13576" max="13576" width="13.5703125" style="47" customWidth="1"/>
    <col min="13577" max="13577" width="8.42578125" style="47" bestFit="1" customWidth="1"/>
    <col min="13578" max="13579" width="12.140625" style="47" customWidth="1"/>
    <col min="13580" max="13580" width="18.5703125" style="47" customWidth="1"/>
    <col min="13581" max="13581" width="14.42578125" style="47" customWidth="1"/>
    <col min="13582" max="13582" width="8" style="47" bestFit="1" customWidth="1"/>
    <col min="13583" max="13583" width="8" style="47" customWidth="1"/>
    <col min="13584" max="13584" width="8.7109375" style="47" customWidth="1"/>
    <col min="13585" max="13585" width="13" style="47" customWidth="1"/>
    <col min="13586" max="13586" width="12" style="47" customWidth="1"/>
    <col min="13587" max="13587" width="14.42578125" style="47" customWidth="1"/>
    <col min="13588" max="13588" width="15.140625" style="47" customWidth="1"/>
    <col min="13589" max="13589" width="13.28515625" style="47" bestFit="1" customWidth="1"/>
    <col min="13590" max="13590" width="14" style="47" bestFit="1" customWidth="1"/>
    <col min="13591" max="13591" width="13.28515625" style="47" bestFit="1" customWidth="1"/>
    <col min="13592" max="13593" width="18.7109375" style="47" customWidth="1"/>
    <col min="13594" max="13594" width="33.140625" style="47" customWidth="1"/>
    <col min="13595" max="13821" width="11.42578125" style="47"/>
    <col min="13822" max="13822" width="5.42578125" style="47" customWidth="1"/>
    <col min="13823" max="13823" width="11.5703125" style="47" customWidth="1"/>
    <col min="13824" max="13824" width="7.140625" style="47" bestFit="1" customWidth="1"/>
    <col min="13825" max="13825" width="6.42578125" style="47" customWidth="1"/>
    <col min="13826" max="13826" width="5.28515625" style="47" customWidth="1"/>
    <col min="13827" max="13827" width="23" style="47" customWidth="1"/>
    <col min="13828" max="13828" width="9.42578125" style="47" customWidth="1"/>
    <col min="13829" max="13829" width="8.42578125" style="47" customWidth="1"/>
    <col min="13830" max="13830" width="16.85546875" style="47" customWidth="1"/>
    <col min="13831" max="13831" width="8.42578125" style="47" customWidth="1"/>
    <col min="13832" max="13832" width="13.5703125" style="47" customWidth="1"/>
    <col min="13833" max="13833" width="8.42578125" style="47" bestFit="1" customWidth="1"/>
    <col min="13834" max="13835" width="12.140625" style="47" customWidth="1"/>
    <col min="13836" max="13836" width="18.5703125" style="47" customWidth="1"/>
    <col min="13837" max="13837" width="14.42578125" style="47" customWidth="1"/>
    <col min="13838" max="13838" width="8" style="47" bestFit="1" customWidth="1"/>
    <col min="13839" max="13839" width="8" style="47" customWidth="1"/>
    <col min="13840" max="13840" width="8.7109375" style="47" customWidth="1"/>
    <col min="13841" max="13841" width="13" style="47" customWidth="1"/>
    <col min="13842" max="13842" width="12" style="47" customWidth="1"/>
    <col min="13843" max="13843" width="14.42578125" style="47" customWidth="1"/>
    <col min="13844" max="13844" width="15.140625" style="47" customWidth="1"/>
    <col min="13845" max="13845" width="13.28515625" style="47" bestFit="1" customWidth="1"/>
    <col min="13846" max="13846" width="14" style="47" bestFit="1" customWidth="1"/>
    <col min="13847" max="13847" width="13.28515625" style="47" bestFit="1" customWidth="1"/>
    <col min="13848" max="13849" width="18.7109375" style="47" customWidth="1"/>
    <col min="13850" max="13850" width="33.140625" style="47" customWidth="1"/>
    <col min="13851" max="14077" width="11.42578125" style="47"/>
    <col min="14078" max="14078" width="5.42578125" style="47" customWidth="1"/>
    <col min="14079" max="14079" width="11.5703125" style="47" customWidth="1"/>
    <col min="14080" max="14080" width="7.140625" style="47" bestFit="1" customWidth="1"/>
    <col min="14081" max="14081" width="6.42578125" style="47" customWidth="1"/>
    <col min="14082" max="14082" width="5.28515625" style="47" customWidth="1"/>
    <col min="14083" max="14083" width="23" style="47" customWidth="1"/>
    <col min="14084" max="14084" width="9.42578125" style="47" customWidth="1"/>
    <col min="14085" max="14085" width="8.42578125" style="47" customWidth="1"/>
    <col min="14086" max="14086" width="16.85546875" style="47" customWidth="1"/>
    <col min="14087" max="14087" width="8.42578125" style="47" customWidth="1"/>
    <col min="14088" max="14088" width="13.5703125" style="47" customWidth="1"/>
    <col min="14089" max="14089" width="8.42578125" style="47" bestFit="1" customWidth="1"/>
    <col min="14090" max="14091" width="12.140625" style="47" customWidth="1"/>
    <col min="14092" max="14092" width="18.5703125" style="47" customWidth="1"/>
    <col min="14093" max="14093" width="14.42578125" style="47" customWidth="1"/>
    <col min="14094" max="14094" width="8" style="47" bestFit="1" customWidth="1"/>
    <col min="14095" max="14095" width="8" style="47" customWidth="1"/>
    <col min="14096" max="14096" width="8.7109375" style="47" customWidth="1"/>
    <col min="14097" max="14097" width="13" style="47" customWidth="1"/>
    <col min="14098" max="14098" width="12" style="47" customWidth="1"/>
    <col min="14099" max="14099" width="14.42578125" style="47" customWidth="1"/>
    <col min="14100" max="14100" width="15.140625" style="47" customWidth="1"/>
    <col min="14101" max="14101" width="13.28515625" style="47" bestFit="1" customWidth="1"/>
    <col min="14102" max="14102" width="14" style="47" bestFit="1" customWidth="1"/>
    <col min="14103" max="14103" width="13.28515625" style="47" bestFit="1" customWidth="1"/>
    <col min="14104" max="14105" width="18.7109375" style="47" customWidth="1"/>
    <col min="14106" max="14106" width="33.140625" style="47" customWidth="1"/>
    <col min="14107" max="14333" width="11.42578125" style="47"/>
    <col min="14334" max="14334" width="5.42578125" style="47" customWidth="1"/>
    <col min="14335" max="14335" width="11.5703125" style="47" customWidth="1"/>
    <col min="14336" max="14336" width="7.140625" style="47" bestFit="1" customWidth="1"/>
    <col min="14337" max="14337" width="6.42578125" style="47" customWidth="1"/>
    <col min="14338" max="14338" width="5.28515625" style="47" customWidth="1"/>
    <col min="14339" max="14339" width="23" style="47" customWidth="1"/>
    <col min="14340" max="14340" width="9.42578125" style="47" customWidth="1"/>
    <col min="14341" max="14341" width="8.42578125" style="47" customWidth="1"/>
    <col min="14342" max="14342" width="16.85546875" style="47" customWidth="1"/>
    <col min="14343" max="14343" width="8.42578125" style="47" customWidth="1"/>
    <col min="14344" max="14344" width="13.5703125" style="47" customWidth="1"/>
    <col min="14345" max="14345" width="8.42578125" style="47" bestFit="1" customWidth="1"/>
    <col min="14346" max="14347" width="12.140625" style="47" customWidth="1"/>
    <col min="14348" max="14348" width="18.5703125" style="47" customWidth="1"/>
    <col min="14349" max="14349" width="14.42578125" style="47" customWidth="1"/>
    <col min="14350" max="14350" width="8" style="47" bestFit="1" customWidth="1"/>
    <col min="14351" max="14351" width="8" style="47" customWidth="1"/>
    <col min="14352" max="14352" width="8.7109375" style="47" customWidth="1"/>
    <col min="14353" max="14353" width="13" style="47" customWidth="1"/>
    <col min="14354" max="14354" width="12" style="47" customWidth="1"/>
    <col min="14355" max="14355" width="14.42578125" style="47" customWidth="1"/>
    <col min="14356" max="14356" width="15.140625" style="47" customWidth="1"/>
    <col min="14357" max="14357" width="13.28515625" style="47" bestFit="1" customWidth="1"/>
    <col min="14358" max="14358" width="14" style="47" bestFit="1" customWidth="1"/>
    <col min="14359" max="14359" width="13.28515625" style="47" bestFit="1" customWidth="1"/>
    <col min="14360" max="14361" width="18.7109375" style="47" customWidth="1"/>
    <col min="14362" max="14362" width="33.140625" style="47" customWidth="1"/>
    <col min="14363" max="14589" width="11.42578125" style="47"/>
    <col min="14590" max="14590" width="5.42578125" style="47" customWidth="1"/>
    <col min="14591" max="14591" width="11.5703125" style="47" customWidth="1"/>
    <col min="14592" max="14592" width="7.140625" style="47" bestFit="1" customWidth="1"/>
    <col min="14593" max="14593" width="6.42578125" style="47" customWidth="1"/>
    <col min="14594" max="14594" width="5.28515625" style="47" customWidth="1"/>
    <col min="14595" max="14595" width="23" style="47" customWidth="1"/>
    <col min="14596" max="14596" width="9.42578125" style="47" customWidth="1"/>
    <col min="14597" max="14597" width="8.42578125" style="47" customWidth="1"/>
    <col min="14598" max="14598" width="16.85546875" style="47" customWidth="1"/>
    <col min="14599" max="14599" width="8.42578125" style="47" customWidth="1"/>
    <col min="14600" max="14600" width="13.5703125" style="47" customWidth="1"/>
    <col min="14601" max="14601" width="8.42578125" style="47" bestFit="1" customWidth="1"/>
    <col min="14602" max="14603" width="12.140625" style="47" customWidth="1"/>
    <col min="14604" max="14604" width="18.5703125" style="47" customWidth="1"/>
    <col min="14605" max="14605" width="14.42578125" style="47" customWidth="1"/>
    <col min="14606" max="14606" width="8" style="47" bestFit="1" customWidth="1"/>
    <col min="14607" max="14607" width="8" style="47" customWidth="1"/>
    <col min="14608" max="14608" width="8.7109375" style="47" customWidth="1"/>
    <col min="14609" max="14609" width="13" style="47" customWidth="1"/>
    <col min="14610" max="14610" width="12" style="47" customWidth="1"/>
    <col min="14611" max="14611" width="14.42578125" style="47" customWidth="1"/>
    <col min="14612" max="14612" width="15.140625" style="47" customWidth="1"/>
    <col min="14613" max="14613" width="13.28515625" style="47" bestFit="1" customWidth="1"/>
    <col min="14614" max="14614" width="14" style="47" bestFit="1" customWidth="1"/>
    <col min="14615" max="14615" width="13.28515625" style="47" bestFit="1" customWidth="1"/>
    <col min="14616" max="14617" width="18.7109375" style="47" customWidth="1"/>
    <col min="14618" max="14618" width="33.140625" style="47" customWidth="1"/>
    <col min="14619" max="14845" width="11.42578125" style="47"/>
    <col min="14846" max="14846" width="5.42578125" style="47" customWidth="1"/>
    <col min="14847" max="14847" width="11.5703125" style="47" customWidth="1"/>
    <col min="14848" max="14848" width="7.140625" style="47" bestFit="1" customWidth="1"/>
    <col min="14849" max="14849" width="6.42578125" style="47" customWidth="1"/>
    <col min="14850" max="14850" width="5.28515625" style="47" customWidth="1"/>
    <col min="14851" max="14851" width="23" style="47" customWidth="1"/>
    <col min="14852" max="14852" width="9.42578125" style="47" customWidth="1"/>
    <col min="14853" max="14853" width="8.42578125" style="47" customWidth="1"/>
    <col min="14854" max="14854" width="16.85546875" style="47" customWidth="1"/>
    <col min="14855" max="14855" width="8.42578125" style="47" customWidth="1"/>
    <col min="14856" max="14856" width="13.5703125" style="47" customWidth="1"/>
    <col min="14857" max="14857" width="8.42578125" style="47" bestFit="1" customWidth="1"/>
    <col min="14858" max="14859" width="12.140625" style="47" customWidth="1"/>
    <col min="14860" max="14860" width="18.5703125" style="47" customWidth="1"/>
    <col min="14861" max="14861" width="14.42578125" style="47" customWidth="1"/>
    <col min="14862" max="14862" width="8" style="47" bestFit="1" customWidth="1"/>
    <col min="14863" max="14863" width="8" style="47" customWidth="1"/>
    <col min="14864" max="14864" width="8.7109375" style="47" customWidth="1"/>
    <col min="14865" max="14865" width="13" style="47" customWidth="1"/>
    <col min="14866" max="14866" width="12" style="47" customWidth="1"/>
    <col min="14867" max="14867" width="14.42578125" style="47" customWidth="1"/>
    <col min="14868" max="14868" width="15.140625" style="47" customWidth="1"/>
    <col min="14869" max="14869" width="13.28515625" style="47" bestFit="1" customWidth="1"/>
    <col min="14870" max="14870" width="14" style="47" bestFit="1" customWidth="1"/>
    <col min="14871" max="14871" width="13.28515625" style="47" bestFit="1" customWidth="1"/>
    <col min="14872" max="14873" width="18.7109375" style="47" customWidth="1"/>
    <col min="14874" max="14874" width="33.140625" style="47" customWidth="1"/>
    <col min="14875" max="15101" width="11.42578125" style="47"/>
    <col min="15102" max="15102" width="5.42578125" style="47" customWidth="1"/>
    <col min="15103" max="15103" width="11.5703125" style="47" customWidth="1"/>
    <col min="15104" max="15104" width="7.140625" style="47" bestFit="1" customWidth="1"/>
    <col min="15105" max="15105" width="6.42578125" style="47" customWidth="1"/>
    <col min="15106" max="15106" width="5.28515625" style="47" customWidth="1"/>
    <col min="15107" max="15107" width="23" style="47" customWidth="1"/>
    <col min="15108" max="15108" width="9.42578125" style="47" customWidth="1"/>
    <col min="15109" max="15109" width="8.42578125" style="47" customWidth="1"/>
    <col min="15110" max="15110" width="16.85546875" style="47" customWidth="1"/>
    <col min="15111" max="15111" width="8.42578125" style="47" customWidth="1"/>
    <col min="15112" max="15112" width="13.5703125" style="47" customWidth="1"/>
    <col min="15113" max="15113" width="8.42578125" style="47" bestFit="1" customWidth="1"/>
    <col min="15114" max="15115" width="12.140625" style="47" customWidth="1"/>
    <col min="15116" max="15116" width="18.5703125" style="47" customWidth="1"/>
    <col min="15117" max="15117" width="14.42578125" style="47" customWidth="1"/>
    <col min="15118" max="15118" width="8" style="47" bestFit="1" customWidth="1"/>
    <col min="15119" max="15119" width="8" style="47" customWidth="1"/>
    <col min="15120" max="15120" width="8.7109375" style="47" customWidth="1"/>
    <col min="15121" max="15121" width="13" style="47" customWidth="1"/>
    <col min="15122" max="15122" width="12" style="47" customWidth="1"/>
    <col min="15123" max="15123" width="14.42578125" style="47" customWidth="1"/>
    <col min="15124" max="15124" width="15.140625" style="47" customWidth="1"/>
    <col min="15125" max="15125" width="13.28515625" style="47" bestFit="1" customWidth="1"/>
    <col min="15126" max="15126" width="14" style="47" bestFit="1" customWidth="1"/>
    <col min="15127" max="15127" width="13.28515625" style="47" bestFit="1" customWidth="1"/>
    <col min="15128" max="15129" width="18.7109375" style="47" customWidth="1"/>
    <col min="15130" max="15130" width="33.140625" style="47" customWidth="1"/>
    <col min="15131" max="15357" width="11.42578125" style="47"/>
    <col min="15358" max="15358" width="5.42578125" style="47" customWidth="1"/>
    <col min="15359" max="15359" width="11.5703125" style="47" customWidth="1"/>
    <col min="15360" max="15360" width="7.140625" style="47" bestFit="1" customWidth="1"/>
    <col min="15361" max="15361" width="6.42578125" style="47" customWidth="1"/>
    <col min="15362" max="15362" width="5.28515625" style="47" customWidth="1"/>
    <col min="15363" max="15363" width="23" style="47" customWidth="1"/>
    <col min="15364" max="15364" width="9.42578125" style="47" customWidth="1"/>
    <col min="15365" max="15365" width="8.42578125" style="47" customWidth="1"/>
    <col min="15366" max="15366" width="16.85546875" style="47" customWidth="1"/>
    <col min="15367" max="15367" width="8.42578125" style="47" customWidth="1"/>
    <col min="15368" max="15368" width="13.5703125" style="47" customWidth="1"/>
    <col min="15369" max="15369" width="8.42578125" style="47" bestFit="1" customWidth="1"/>
    <col min="15370" max="15371" width="12.140625" style="47" customWidth="1"/>
    <col min="15372" max="15372" width="18.5703125" style="47" customWidth="1"/>
    <col min="15373" max="15373" width="14.42578125" style="47" customWidth="1"/>
    <col min="15374" max="15374" width="8" style="47" bestFit="1" customWidth="1"/>
    <col min="15375" max="15375" width="8" style="47" customWidth="1"/>
    <col min="15376" max="15376" width="8.7109375" style="47" customWidth="1"/>
    <col min="15377" max="15377" width="13" style="47" customWidth="1"/>
    <col min="15378" max="15378" width="12" style="47" customWidth="1"/>
    <col min="15379" max="15379" width="14.42578125" style="47" customWidth="1"/>
    <col min="15380" max="15380" width="15.140625" style="47" customWidth="1"/>
    <col min="15381" max="15381" width="13.28515625" style="47" bestFit="1" customWidth="1"/>
    <col min="15382" max="15382" width="14" style="47" bestFit="1" customWidth="1"/>
    <col min="15383" max="15383" width="13.28515625" style="47" bestFit="1" customWidth="1"/>
    <col min="15384" max="15385" width="18.7109375" style="47" customWidth="1"/>
    <col min="15386" max="15386" width="33.140625" style="47" customWidth="1"/>
    <col min="15387" max="15613" width="11.42578125" style="47"/>
    <col min="15614" max="15614" width="5.42578125" style="47" customWidth="1"/>
    <col min="15615" max="15615" width="11.5703125" style="47" customWidth="1"/>
    <col min="15616" max="15616" width="7.140625" style="47" bestFit="1" customWidth="1"/>
    <col min="15617" max="15617" width="6.42578125" style="47" customWidth="1"/>
    <col min="15618" max="15618" width="5.28515625" style="47" customWidth="1"/>
    <col min="15619" max="15619" width="23" style="47" customWidth="1"/>
    <col min="15620" max="15620" width="9.42578125" style="47" customWidth="1"/>
    <col min="15621" max="15621" width="8.42578125" style="47" customWidth="1"/>
    <col min="15622" max="15622" width="16.85546875" style="47" customWidth="1"/>
    <col min="15623" max="15623" width="8.42578125" style="47" customWidth="1"/>
    <col min="15624" max="15624" width="13.5703125" style="47" customWidth="1"/>
    <col min="15625" max="15625" width="8.42578125" style="47" bestFit="1" customWidth="1"/>
    <col min="15626" max="15627" width="12.140625" style="47" customWidth="1"/>
    <col min="15628" max="15628" width="18.5703125" style="47" customWidth="1"/>
    <col min="15629" max="15629" width="14.42578125" style="47" customWidth="1"/>
    <col min="15630" max="15630" width="8" style="47" bestFit="1" customWidth="1"/>
    <col min="15631" max="15631" width="8" style="47" customWidth="1"/>
    <col min="15632" max="15632" width="8.7109375" style="47" customWidth="1"/>
    <col min="15633" max="15633" width="13" style="47" customWidth="1"/>
    <col min="15634" max="15634" width="12" style="47" customWidth="1"/>
    <col min="15635" max="15635" width="14.42578125" style="47" customWidth="1"/>
    <col min="15636" max="15636" width="15.140625" style="47" customWidth="1"/>
    <col min="15637" max="15637" width="13.28515625" style="47" bestFit="1" customWidth="1"/>
    <col min="15638" max="15638" width="14" style="47" bestFit="1" customWidth="1"/>
    <col min="15639" max="15639" width="13.28515625" style="47" bestFit="1" customWidth="1"/>
    <col min="15640" max="15641" width="18.7109375" style="47" customWidth="1"/>
    <col min="15642" max="15642" width="33.140625" style="47" customWidth="1"/>
    <col min="15643" max="15869" width="11.42578125" style="47"/>
    <col min="15870" max="15870" width="5.42578125" style="47" customWidth="1"/>
    <col min="15871" max="15871" width="11.5703125" style="47" customWidth="1"/>
    <col min="15872" max="15872" width="7.140625" style="47" bestFit="1" customWidth="1"/>
    <col min="15873" max="15873" width="6.42578125" style="47" customWidth="1"/>
    <col min="15874" max="15874" width="5.28515625" style="47" customWidth="1"/>
    <col min="15875" max="15875" width="23" style="47" customWidth="1"/>
    <col min="15876" max="15876" width="9.42578125" style="47" customWidth="1"/>
    <col min="15877" max="15877" width="8.42578125" style="47" customWidth="1"/>
    <col min="15878" max="15878" width="16.85546875" style="47" customWidth="1"/>
    <col min="15879" max="15879" width="8.42578125" style="47" customWidth="1"/>
    <col min="15880" max="15880" width="13.5703125" style="47" customWidth="1"/>
    <col min="15881" max="15881" width="8.42578125" style="47" bestFit="1" customWidth="1"/>
    <col min="15882" max="15883" width="12.140625" style="47" customWidth="1"/>
    <col min="15884" max="15884" width="18.5703125" style="47" customWidth="1"/>
    <col min="15885" max="15885" width="14.42578125" style="47" customWidth="1"/>
    <col min="15886" max="15886" width="8" style="47" bestFit="1" customWidth="1"/>
    <col min="15887" max="15887" width="8" style="47" customWidth="1"/>
    <col min="15888" max="15888" width="8.7109375" style="47" customWidth="1"/>
    <col min="15889" max="15889" width="13" style="47" customWidth="1"/>
    <col min="15890" max="15890" width="12" style="47" customWidth="1"/>
    <col min="15891" max="15891" width="14.42578125" style="47" customWidth="1"/>
    <col min="15892" max="15892" width="15.140625" style="47" customWidth="1"/>
    <col min="15893" max="15893" width="13.28515625" style="47" bestFit="1" customWidth="1"/>
    <col min="15894" max="15894" width="14" style="47" bestFit="1" customWidth="1"/>
    <col min="15895" max="15895" width="13.28515625" style="47" bestFit="1" customWidth="1"/>
    <col min="15896" max="15897" width="18.7109375" style="47" customWidth="1"/>
    <col min="15898" max="15898" width="33.140625" style="47" customWidth="1"/>
    <col min="15899" max="16125" width="11.42578125" style="47"/>
    <col min="16126" max="16126" width="5.42578125" style="47" customWidth="1"/>
    <col min="16127" max="16127" width="11.5703125" style="47" customWidth="1"/>
    <col min="16128" max="16128" width="7.140625" style="47" bestFit="1" customWidth="1"/>
    <col min="16129" max="16129" width="6.42578125" style="47" customWidth="1"/>
    <col min="16130" max="16130" width="5.28515625" style="47" customWidth="1"/>
    <col min="16131" max="16131" width="23" style="47" customWidth="1"/>
    <col min="16132" max="16132" width="9.42578125" style="47" customWidth="1"/>
    <col min="16133" max="16133" width="8.42578125" style="47" customWidth="1"/>
    <col min="16134" max="16134" width="16.85546875" style="47" customWidth="1"/>
    <col min="16135" max="16135" width="8.42578125" style="47" customWidth="1"/>
    <col min="16136" max="16136" width="13.5703125" style="47" customWidth="1"/>
    <col min="16137" max="16137" width="8.42578125" style="47" bestFit="1" customWidth="1"/>
    <col min="16138" max="16139" width="12.140625" style="47" customWidth="1"/>
    <col min="16140" max="16140" width="18.5703125" style="47" customWidth="1"/>
    <col min="16141" max="16141" width="14.42578125" style="47" customWidth="1"/>
    <col min="16142" max="16142" width="8" style="47" bestFit="1" customWidth="1"/>
    <col min="16143" max="16143" width="8" style="47" customWidth="1"/>
    <col min="16144" max="16144" width="8.7109375" style="47" customWidth="1"/>
    <col min="16145" max="16145" width="13" style="47" customWidth="1"/>
    <col min="16146" max="16146" width="12" style="47" customWidth="1"/>
    <col min="16147" max="16147" width="14.42578125" style="47" customWidth="1"/>
    <col min="16148" max="16148" width="15.140625" style="47" customWidth="1"/>
    <col min="16149" max="16149" width="13.28515625" style="47" bestFit="1" customWidth="1"/>
    <col min="16150" max="16150" width="14" style="47" bestFit="1" customWidth="1"/>
    <col min="16151" max="16151" width="13.28515625" style="47" bestFit="1" customWidth="1"/>
    <col min="16152" max="16153" width="18.7109375" style="47" customWidth="1"/>
    <col min="16154" max="16154" width="33.140625" style="47" customWidth="1"/>
    <col min="16155" max="16384" width="11.42578125" style="47"/>
  </cols>
  <sheetData>
    <row r="1" spans="1:44" ht="8.25" customHeight="1" x14ac:dyDescent="0.2"/>
    <row r="2" spans="1:44" ht="7.5" customHeight="1" x14ac:dyDescent="0.2">
      <c r="B2" s="301"/>
      <c r="C2" s="302"/>
      <c r="D2" s="302"/>
      <c r="E2" s="302"/>
      <c r="F2" s="1756"/>
      <c r="G2" s="1756"/>
      <c r="H2" s="302"/>
      <c r="I2" s="302"/>
      <c r="J2" s="302"/>
      <c r="K2" s="302"/>
      <c r="L2" s="302"/>
      <c r="M2" s="302"/>
      <c r="N2" s="302"/>
      <c r="O2" s="302"/>
      <c r="P2" s="302"/>
      <c r="Q2" s="302"/>
      <c r="R2" s="302"/>
      <c r="S2" s="302"/>
      <c r="T2" s="302"/>
      <c r="U2" s="302"/>
      <c r="V2" s="302"/>
      <c r="W2" s="302"/>
      <c r="X2" s="302"/>
      <c r="Y2" s="302"/>
      <c r="Z2" s="302"/>
      <c r="AA2" s="302"/>
      <c r="AB2" s="304"/>
    </row>
    <row r="3" spans="1:44" ht="7.5" customHeight="1" x14ac:dyDescent="0.2">
      <c r="B3" s="160"/>
      <c r="C3" s="299"/>
      <c r="D3" s="299"/>
      <c r="E3" s="299"/>
      <c r="F3" s="1757"/>
      <c r="G3" s="1757"/>
      <c r="H3" s="299"/>
      <c r="I3" s="299"/>
      <c r="J3" s="299"/>
      <c r="K3" s="299"/>
      <c r="L3" s="299"/>
      <c r="M3" s="299"/>
      <c r="N3" s="299"/>
      <c r="O3" s="299"/>
      <c r="P3" s="299"/>
      <c r="Q3" s="299"/>
      <c r="R3" s="299"/>
      <c r="S3" s="299"/>
      <c r="T3" s="299"/>
      <c r="U3" s="299"/>
      <c r="V3" s="299"/>
      <c r="W3" s="299"/>
      <c r="X3" s="299"/>
      <c r="Y3" s="299"/>
      <c r="Z3" s="299"/>
      <c r="AA3" s="299"/>
      <c r="AB3" s="298"/>
    </row>
    <row r="4" spans="1:44" s="4" customFormat="1" ht="20.25" x14ac:dyDescent="0.3">
      <c r="B4" s="160"/>
      <c r="C4" s="299"/>
      <c r="D4" s="299"/>
      <c r="E4" s="299"/>
      <c r="F4" s="1757"/>
      <c r="G4" s="1757"/>
      <c r="H4" s="299"/>
      <c r="I4" s="299"/>
      <c r="J4" s="299"/>
      <c r="K4" s="299"/>
      <c r="L4" s="299"/>
      <c r="M4" s="299"/>
      <c r="N4" s="299"/>
      <c r="O4" s="299"/>
      <c r="P4" s="299"/>
      <c r="Q4" s="299"/>
      <c r="R4" s="299"/>
      <c r="S4" s="299"/>
      <c r="T4" s="299"/>
      <c r="U4" s="299"/>
      <c r="V4" s="299"/>
      <c r="W4" s="299"/>
      <c r="X4" s="299"/>
      <c r="Y4" s="299"/>
      <c r="Z4" s="299"/>
      <c r="AA4" s="299"/>
      <c r="AB4" s="633"/>
    </row>
    <row r="5" spans="1:44" s="4" customFormat="1" ht="18.75" customHeight="1" x14ac:dyDescent="0.3">
      <c r="B5" s="276"/>
      <c r="C5" s="274"/>
      <c r="D5" s="274"/>
      <c r="E5" s="274"/>
      <c r="F5" s="277"/>
      <c r="G5" s="277"/>
      <c r="H5" s="274"/>
      <c r="I5" s="274"/>
      <c r="J5" s="274"/>
      <c r="K5" s="274"/>
      <c r="L5" s="274"/>
      <c r="M5" s="274"/>
      <c r="N5" s="274"/>
      <c r="O5" s="274"/>
      <c r="P5" s="274"/>
      <c r="Q5" s="274"/>
      <c r="R5" s="274"/>
      <c r="S5" s="274"/>
      <c r="T5" s="274"/>
      <c r="U5" s="274"/>
      <c r="V5" s="274"/>
      <c r="W5" s="274"/>
      <c r="X5" s="274"/>
      <c r="Y5" s="274"/>
      <c r="Z5" s="5"/>
      <c r="AA5" s="5"/>
      <c r="AB5" s="633"/>
    </row>
    <row r="6" spans="1:44" s="4" customFormat="1" ht="20.25" x14ac:dyDescent="0.3">
      <c r="B6" s="276"/>
      <c r="C6" s="274"/>
      <c r="D6" s="274"/>
      <c r="E6" s="274"/>
      <c r="F6" s="277"/>
      <c r="G6" s="277"/>
      <c r="H6" s="274"/>
      <c r="I6" s="274"/>
      <c r="J6" s="274"/>
      <c r="K6" s="274"/>
      <c r="L6" s="274"/>
      <c r="M6" s="274"/>
      <c r="N6" s="274"/>
      <c r="O6" s="274"/>
      <c r="P6" s="274"/>
      <c r="Q6" s="274"/>
      <c r="R6" s="274"/>
      <c r="S6" s="274"/>
      <c r="T6" s="274"/>
      <c r="U6" s="274"/>
      <c r="V6" s="274"/>
      <c r="W6" s="274"/>
      <c r="X6" s="274"/>
      <c r="Y6" s="274"/>
      <c r="Z6" s="5"/>
      <c r="AA6" s="5"/>
      <c r="AB6" s="634"/>
      <c r="AC6" s="155"/>
      <c r="AD6" s="155"/>
      <c r="AE6" s="155"/>
    </row>
    <row r="7" spans="1:44" s="4" customFormat="1" ht="15.75" customHeight="1" x14ac:dyDescent="0.3">
      <c r="B7" s="276"/>
      <c r="C7" s="2716" t="s">
        <v>29</v>
      </c>
      <c r="D7" s="2716"/>
      <c r="E7" s="2716"/>
      <c r="F7" s="2716"/>
      <c r="G7" s="2716"/>
      <c r="H7" s="2716"/>
      <c r="I7" s="2716"/>
      <c r="J7" s="2716"/>
      <c r="K7" s="2716"/>
      <c r="L7" s="2716"/>
      <c r="M7" s="2716"/>
      <c r="N7" s="2716"/>
      <c r="O7" s="2716"/>
      <c r="P7" s="2716"/>
      <c r="Q7" s="2716"/>
      <c r="R7" s="2716"/>
      <c r="S7" s="2716"/>
      <c r="T7" s="2716"/>
      <c r="U7" s="2716"/>
      <c r="V7" s="2716"/>
      <c r="W7" s="2716"/>
      <c r="X7" s="2716"/>
      <c r="Y7" s="2716"/>
      <c r="Z7" s="2716"/>
      <c r="AA7" s="1771"/>
      <c r="AB7" s="634"/>
      <c r="AC7" s="155"/>
      <c r="AD7" s="155"/>
      <c r="AE7" s="155"/>
      <c r="AF7" s="155"/>
      <c r="AG7" s="155"/>
      <c r="AH7" s="155"/>
      <c r="AI7" s="155"/>
      <c r="AJ7" s="155"/>
      <c r="AK7" s="155"/>
      <c r="AL7" s="155"/>
      <c r="AM7" s="155"/>
      <c r="AN7" s="155"/>
      <c r="AO7" s="155"/>
      <c r="AP7" s="155"/>
      <c r="AQ7" s="155"/>
      <c r="AR7" s="155"/>
    </row>
    <row r="8" spans="1:44" s="4" customFormat="1" ht="14.25" customHeight="1" x14ac:dyDescent="0.3">
      <c r="B8" s="276"/>
      <c r="C8" s="2717" t="s">
        <v>322</v>
      </c>
      <c r="D8" s="2717"/>
      <c r="E8" s="2717"/>
      <c r="F8" s="2717"/>
      <c r="G8" s="2717"/>
      <c r="H8" s="2717"/>
      <c r="I8" s="2717"/>
      <c r="J8" s="2717"/>
      <c r="K8" s="2717"/>
      <c r="L8" s="2717"/>
      <c r="M8" s="2717"/>
      <c r="N8" s="2717"/>
      <c r="O8" s="2717"/>
      <c r="P8" s="2717"/>
      <c r="Q8" s="2717"/>
      <c r="R8" s="2717"/>
      <c r="S8" s="2717"/>
      <c r="T8" s="2717"/>
      <c r="U8" s="2717"/>
      <c r="V8" s="2717"/>
      <c r="W8" s="2717"/>
      <c r="X8" s="2717"/>
      <c r="Y8" s="2717"/>
      <c r="Z8" s="2717"/>
      <c r="AA8" s="1772"/>
      <c r="AB8" s="634"/>
      <c r="AC8" s="155"/>
      <c r="AD8" s="155"/>
      <c r="AE8" s="155"/>
      <c r="AF8" s="155"/>
      <c r="AG8" s="155"/>
    </row>
    <row r="9" spans="1:44" s="4" customFormat="1" ht="14.25" customHeight="1" x14ac:dyDescent="0.3">
      <c r="B9" s="276"/>
      <c r="C9" s="12"/>
      <c r="D9" s="12"/>
      <c r="H9" s="12"/>
      <c r="I9" s="12"/>
      <c r="J9" s="12"/>
      <c r="K9" s="12"/>
      <c r="L9" s="12"/>
      <c r="M9" s="12"/>
      <c r="N9" s="12"/>
      <c r="O9" s="12"/>
      <c r="P9" s="12"/>
      <c r="Q9" s="12"/>
      <c r="R9" s="12"/>
      <c r="S9" s="12"/>
      <c r="T9" s="12"/>
      <c r="U9" s="12"/>
      <c r="V9" s="12"/>
      <c r="W9" s="12"/>
      <c r="X9" s="12"/>
      <c r="Y9" s="12"/>
      <c r="Z9" s="12"/>
      <c r="AA9" s="12"/>
      <c r="AB9" s="278"/>
    </row>
    <row r="10" spans="1:44" s="4" customFormat="1" ht="16.5" customHeight="1" x14ac:dyDescent="0.3">
      <c r="B10" s="276"/>
      <c r="C10" s="274"/>
      <c r="D10" s="785" t="s">
        <v>253</v>
      </c>
      <c r="E10" s="2718">
        <f>'[2]Datos Generales'!C6</f>
        <v>45107</v>
      </c>
      <c r="F10" s="2719"/>
      <c r="G10" s="2720"/>
      <c r="H10" s="14"/>
      <c r="I10" s="785" t="s">
        <v>34</v>
      </c>
      <c r="J10" s="2690" t="str">
        <f>'[2]Datos Generales'!C7</f>
        <v>DIGESETT</v>
      </c>
      <c r="K10" s="2727"/>
      <c r="L10" s="2727"/>
      <c r="M10" s="2691"/>
      <c r="N10" s="821"/>
      <c r="O10" s="785" t="s">
        <v>16</v>
      </c>
      <c r="P10" s="1300" t="str">
        <f>'[2]Datos Generales'!C8</f>
        <v>0202</v>
      </c>
      <c r="R10" s="785" t="s">
        <v>30</v>
      </c>
      <c r="S10" s="824" t="str">
        <f>'[2]Datos Generales'!C9</f>
        <v>02</v>
      </c>
      <c r="T10" s="14"/>
      <c r="U10" s="785" t="s">
        <v>20</v>
      </c>
      <c r="V10" s="824" t="str">
        <f>'[2]Datos Generales'!C10</f>
        <v>01</v>
      </c>
      <c r="W10" s="212"/>
      <c r="X10" s="785" t="s">
        <v>22</v>
      </c>
      <c r="Y10" s="824" t="str">
        <f>'[2]Datos Generales'!C11</f>
        <v>0005</v>
      </c>
      <c r="Z10" s="274"/>
      <c r="AA10" s="274"/>
      <c r="AB10" s="278"/>
    </row>
    <row r="11" spans="1:44" s="4" customFormat="1" ht="16.5" customHeight="1" x14ac:dyDescent="0.3">
      <c r="B11" s="276"/>
      <c r="C11" s="274"/>
      <c r="D11" s="785"/>
      <c r="E11" s="1774"/>
      <c r="F11" s="1774"/>
      <c r="G11" s="1774"/>
      <c r="H11" s="14"/>
      <c r="I11" s="785"/>
      <c r="J11" s="785"/>
      <c r="K11" s="704"/>
      <c r="L11" s="704"/>
      <c r="M11" s="704"/>
      <c r="N11" s="821"/>
      <c r="O11" s="785"/>
      <c r="P11" s="977"/>
      <c r="R11" s="785"/>
      <c r="S11" s="212"/>
      <c r="T11" s="14"/>
      <c r="U11" s="785"/>
      <c r="V11" s="212"/>
      <c r="W11" s="212"/>
      <c r="X11" s="785"/>
      <c r="Y11" s="212"/>
      <c r="Z11" s="274"/>
      <c r="AA11" s="274"/>
      <c r="AB11" s="278"/>
    </row>
    <row r="12" spans="1:44" ht="15.75" customHeight="1" x14ac:dyDescent="0.25">
      <c r="A12" s="43"/>
      <c r="B12" s="160"/>
      <c r="C12" s="1757"/>
      <c r="D12" s="1757"/>
      <c r="E12" s="1757"/>
      <c r="F12" s="1757"/>
      <c r="G12" s="1757"/>
      <c r="H12" s="1757"/>
      <c r="I12" s="1757"/>
      <c r="J12" s="1757"/>
      <c r="K12" s="1757"/>
      <c r="L12" s="1757"/>
      <c r="M12" s="1757"/>
      <c r="N12" s="1757"/>
      <c r="O12" s="1757"/>
      <c r="P12" s="1757"/>
      <c r="Q12" s="1757"/>
      <c r="R12" s="1757"/>
      <c r="S12" s="1757"/>
      <c r="T12" s="1757"/>
      <c r="W12" s="2723" t="s">
        <v>12</v>
      </c>
      <c r="X12" s="2723"/>
      <c r="Y12" s="2723"/>
      <c r="Z12" s="2723"/>
      <c r="AA12" s="2723"/>
      <c r="AB12" s="278"/>
    </row>
    <row r="13" spans="1:44" s="74" customFormat="1" ht="27" customHeight="1" x14ac:dyDescent="0.25">
      <c r="A13" s="627"/>
      <c r="B13" s="160"/>
      <c r="C13" s="2673" t="s">
        <v>13</v>
      </c>
      <c r="D13" s="2673"/>
      <c r="E13" s="2673"/>
      <c r="F13" s="2673"/>
      <c r="G13" s="2673"/>
      <c r="H13" s="2673"/>
      <c r="I13" s="2673"/>
      <c r="J13" s="2724" t="s">
        <v>15</v>
      </c>
      <c r="K13" s="2725"/>
      <c r="L13" s="2725"/>
      <c r="M13" s="2725"/>
      <c r="N13" s="2725"/>
      <c r="O13" s="2725"/>
      <c r="P13" s="2725"/>
      <c r="Q13" s="2725"/>
      <c r="R13" s="2725"/>
      <c r="S13" s="2725"/>
      <c r="T13" s="2725"/>
      <c r="U13" s="2725"/>
      <c r="V13" s="2725"/>
      <c r="W13" s="2726"/>
      <c r="X13" s="2673" t="s">
        <v>108</v>
      </c>
      <c r="Y13" s="2673" t="s">
        <v>109</v>
      </c>
      <c r="Z13" s="2721" t="s">
        <v>110</v>
      </c>
      <c r="AA13" s="2722"/>
      <c r="AB13" s="278"/>
    </row>
    <row r="14" spans="1:44" s="7" customFormat="1" ht="63" x14ac:dyDescent="0.25">
      <c r="B14" s="279"/>
      <c r="C14" s="1766" t="s">
        <v>107</v>
      </c>
      <c r="D14" s="1766" t="s">
        <v>106</v>
      </c>
      <c r="E14" s="1766" t="s">
        <v>54</v>
      </c>
      <c r="F14" s="1766" t="s">
        <v>97</v>
      </c>
      <c r="G14" s="1766" t="s">
        <v>91</v>
      </c>
      <c r="H14" s="1766" t="s">
        <v>94</v>
      </c>
      <c r="I14" s="1766" t="s">
        <v>100</v>
      </c>
      <c r="J14" s="1773" t="s">
        <v>439</v>
      </c>
      <c r="K14" s="1773" t="s">
        <v>323</v>
      </c>
      <c r="L14" s="1766" t="s">
        <v>324</v>
      </c>
      <c r="M14" s="1766" t="s">
        <v>325</v>
      </c>
      <c r="N14" s="1766" t="s">
        <v>326</v>
      </c>
      <c r="O14" s="1766" t="s">
        <v>327</v>
      </c>
      <c r="P14" s="1766" t="s">
        <v>328</v>
      </c>
      <c r="Q14" s="1766" t="s">
        <v>329</v>
      </c>
      <c r="R14" s="1766" t="s">
        <v>330</v>
      </c>
      <c r="S14" s="1766" t="s">
        <v>331</v>
      </c>
      <c r="T14" s="1766" t="s">
        <v>99</v>
      </c>
      <c r="U14" s="1766" t="s">
        <v>82</v>
      </c>
      <c r="V14" s="1766" t="s">
        <v>435</v>
      </c>
      <c r="W14" s="1766" t="s">
        <v>436</v>
      </c>
      <c r="X14" s="2673"/>
      <c r="Y14" s="2673"/>
      <c r="Z14" s="1766" t="s">
        <v>437</v>
      </c>
      <c r="AA14" s="1766" t="s">
        <v>438</v>
      </c>
      <c r="AB14" s="278"/>
    </row>
    <row r="15" spans="1:44" s="7" customFormat="1" ht="15.75" x14ac:dyDescent="0.25">
      <c r="B15" s="280"/>
      <c r="C15" s="1095"/>
      <c r="D15" s="1095"/>
      <c r="E15" s="1095"/>
      <c r="F15" s="1095"/>
      <c r="G15" s="1095"/>
      <c r="H15" s="1095"/>
      <c r="I15" s="1096"/>
      <c r="J15" s="1097"/>
      <c r="K15" s="1098"/>
      <c r="L15" s="1098"/>
      <c r="M15" s="1098"/>
      <c r="N15" s="1098"/>
      <c r="O15" s="1098"/>
      <c r="P15" s="1098"/>
      <c r="Q15" s="1098"/>
      <c r="R15" s="1098"/>
      <c r="S15" s="1098"/>
      <c r="T15" s="1098"/>
      <c r="U15" s="1098"/>
      <c r="V15" s="1099"/>
      <c r="W15" s="1099"/>
      <c r="X15" s="1090"/>
      <c r="Y15" s="1091"/>
      <c r="Z15" s="1092"/>
      <c r="AA15" s="1092"/>
      <c r="AB15" s="635"/>
    </row>
    <row r="16" spans="1:44" s="7" customFormat="1" ht="15.75" x14ac:dyDescent="0.25">
      <c r="B16" s="280"/>
      <c r="C16" s="1095"/>
      <c r="D16" s="1095"/>
      <c r="E16" s="1095"/>
      <c r="F16" s="1095"/>
      <c r="G16" s="1095"/>
      <c r="H16" s="1095"/>
      <c r="I16" s="1096"/>
      <c r="J16" s="1097"/>
      <c r="K16" s="1098"/>
      <c r="L16" s="1098"/>
      <c r="M16" s="1098"/>
      <c r="N16" s="1098"/>
      <c r="O16" s="1098"/>
      <c r="P16" s="1098"/>
      <c r="Q16" s="1098"/>
      <c r="R16" s="1098"/>
      <c r="S16" s="1098"/>
      <c r="T16" s="1098"/>
      <c r="U16" s="1098"/>
      <c r="V16" s="1099"/>
      <c r="W16" s="1099"/>
      <c r="X16" s="1090"/>
      <c r="Y16" s="1091"/>
      <c r="Z16" s="1092"/>
      <c r="AA16" s="1092"/>
      <c r="AB16" s="635"/>
    </row>
    <row r="17" spans="2:28" s="7" customFormat="1" ht="15.75" x14ac:dyDescent="0.25">
      <c r="B17" s="280"/>
      <c r="C17" s="1095"/>
      <c r="D17" s="1095"/>
      <c r="E17" s="1095"/>
      <c r="F17" s="1095"/>
      <c r="G17" s="1095"/>
      <c r="H17" s="1095"/>
      <c r="I17" s="1096"/>
      <c r="J17" s="1097"/>
      <c r="K17" s="1098"/>
      <c r="L17" s="1098"/>
      <c r="M17" s="1098"/>
      <c r="N17" s="1098"/>
      <c r="O17" s="1098"/>
      <c r="P17" s="1098"/>
      <c r="Q17" s="1098"/>
      <c r="R17" s="1098"/>
      <c r="S17" s="1098"/>
      <c r="T17" s="1098"/>
      <c r="U17" s="1098"/>
      <c r="V17" s="1099"/>
      <c r="W17" s="1099"/>
      <c r="X17" s="1090"/>
      <c r="Y17" s="1091"/>
      <c r="Z17" s="1092"/>
      <c r="AA17" s="1092"/>
      <c r="AB17" s="635"/>
    </row>
    <row r="18" spans="2:28" s="7" customFormat="1" ht="15.75" x14ac:dyDescent="0.25">
      <c r="B18" s="280"/>
      <c r="C18" s="1095"/>
      <c r="D18" s="1095"/>
      <c r="E18" s="1095"/>
      <c r="F18" s="1095"/>
      <c r="G18" s="1095"/>
      <c r="H18" s="1095"/>
      <c r="I18" s="1096"/>
      <c r="J18" s="1097"/>
      <c r="K18" s="1098"/>
      <c r="L18" s="1098"/>
      <c r="M18" s="1098"/>
      <c r="N18" s="1098"/>
      <c r="O18" s="1098"/>
      <c r="P18" s="1098"/>
      <c r="Q18" s="1098"/>
      <c r="R18" s="1098"/>
      <c r="S18" s="1098"/>
      <c r="T18" s="1098"/>
      <c r="U18" s="1098"/>
      <c r="V18" s="1099"/>
      <c r="W18" s="1099"/>
      <c r="X18" s="1090"/>
      <c r="Y18" s="1091"/>
      <c r="Z18" s="1092"/>
      <c r="AA18" s="1092"/>
      <c r="AB18" s="635"/>
    </row>
    <row r="19" spans="2:28" s="7" customFormat="1" ht="18.75" customHeight="1" x14ac:dyDescent="0.3">
      <c r="B19" s="280"/>
      <c r="C19" s="1095"/>
      <c r="D19" s="1095"/>
      <c r="E19" s="1095"/>
      <c r="F19" s="1095"/>
      <c r="G19" s="2728" t="s">
        <v>761</v>
      </c>
      <c r="H19" s="2729"/>
      <c r="I19" s="2729"/>
      <c r="J19" s="2729"/>
      <c r="K19" s="2729"/>
      <c r="L19" s="2729"/>
      <c r="M19" s="2729"/>
      <c r="N19" s="2729"/>
      <c r="O19" s="2729"/>
      <c r="P19" s="2730"/>
      <c r="Q19" s="1098"/>
      <c r="R19" s="1098"/>
      <c r="S19" s="1098"/>
      <c r="T19" s="1098"/>
      <c r="U19" s="1098"/>
      <c r="V19" s="1099"/>
      <c r="W19" s="1099"/>
      <c r="X19" s="1090"/>
      <c r="Y19" s="1091"/>
      <c r="Z19" s="1092"/>
      <c r="AA19" s="1092"/>
      <c r="AB19" s="635"/>
    </row>
    <row r="20" spans="2:28" s="7" customFormat="1" ht="15.75" x14ac:dyDescent="0.25">
      <c r="B20" s="280"/>
      <c r="C20" s="1095"/>
      <c r="D20" s="1095"/>
      <c r="E20" s="1095"/>
      <c r="F20" s="1095"/>
      <c r="G20" s="1095"/>
      <c r="H20" s="1095"/>
      <c r="I20" s="1096"/>
      <c r="J20" s="1828"/>
      <c r="K20" s="1097"/>
      <c r="L20" s="1098"/>
      <c r="M20" s="1098"/>
      <c r="N20" s="1098"/>
      <c r="O20" s="1098"/>
      <c r="P20" s="1829"/>
      <c r="Q20" s="1830"/>
      <c r="R20" s="1829"/>
      <c r="S20" s="1829"/>
      <c r="T20" s="1831"/>
      <c r="U20" s="1098"/>
      <c r="V20" s="1099"/>
      <c r="W20" s="1099"/>
      <c r="X20" s="1090"/>
      <c r="Y20" s="1091"/>
      <c r="Z20" s="1092"/>
      <c r="AA20" s="1092"/>
      <c r="AB20" s="635"/>
    </row>
    <row r="21" spans="2:28" s="7" customFormat="1" ht="15.75" x14ac:dyDescent="0.25">
      <c r="B21" s="280"/>
      <c r="C21" s="1095"/>
      <c r="D21" s="1095"/>
      <c r="E21" s="1095"/>
      <c r="F21" s="1095"/>
      <c r="G21" s="1095"/>
      <c r="H21" s="1095"/>
      <c r="I21" s="1096"/>
      <c r="J21" s="1097"/>
      <c r="K21" s="1098"/>
      <c r="L21" s="1098"/>
      <c r="M21" s="1098"/>
      <c r="N21" s="1098"/>
      <c r="O21" s="1098"/>
      <c r="P21" s="1098"/>
      <c r="Q21" s="1098"/>
      <c r="R21" s="1098"/>
      <c r="S21" s="1098"/>
      <c r="T21" s="1098"/>
      <c r="U21" s="1098"/>
      <c r="V21" s="1099"/>
      <c r="W21" s="1099"/>
      <c r="X21" s="1090"/>
      <c r="Y21" s="1091"/>
      <c r="Z21" s="1092"/>
      <c r="AA21" s="1092"/>
      <c r="AB21" s="635"/>
    </row>
    <row r="22" spans="2:28" s="7" customFormat="1" ht="15.75" x14ac:dyDescent="0.25">
      <c r="B22" s="280"/>
      <c r="C22" s="1095"/>
      <c r="D22" s="1095"/>
      <c r="E22" s="1095"/>
      <c r="F22" s="1095"/>
      <c r="G22" s="1095"/>
      <c r="H22" s="1095"/>
      <c r="I22" s="1096"/>
      <c r="J22" s="1097"/>
      <c r="K22" s="1098"/>
      <c r="L22" s="1098"/>
      <c r="M22" s="1098"/>
      <c r="N22" s="1098"/>
      <c r="O22" s="1098"/>
      <c r="P22" s="1098"/>
      <c r="Q22" s="1098"/>
      <c r="R22" s="1098"/>
      <c r="S22" s="1098"/>
      <c r="T22" s="1098"/>
      <c r="U22" s="1098"/>
      <c r="V22" s="1099"/>
      <c r="W22" s="1099"/>
      <c r="X22" s="1090"/>
      <c r="Y22" s="1091"/>
      <c r="Z22" s="1092"/>
      <c r="AA22" s="1092"/>
      <c r="AB22" s="635"/>
    </row>
    <row r="23" spans="2:28" s="7" customFormat="1" ht="15.75" x14ac:dyDescent="0.25">
      <c r="B23" s="280"/>
      <c r="C23" s="1095"/>
      <c r="D23" s="1095"/>
      <c r="E23" s="1095"/>
      <c r="F23" s="1095"/>
      <c r="G23" s="1095"/>
      <c r="H23" s="1095"/>
      <c r="I23" s="1096"/>
      <c r="J23" s="1097"/>
      <c r="K23" s="1098"/>
      <c r="L23" s="1098"/>
      <c r="M23" s="1098"/>
      <c r="N23" s="1098"/>
      <c r="O23" s="1098"/>
      <c r="P23" s="1098"/>
      <c r="Q23" s="1098"/>
      <c r="R23" s="1098"/>
      <c r="S23" s="1098"/>
      <c r="T23" s="1098"/>
      <c r="U23" s="1098"/>
      <c r="V23" s="1099"/>
      <c r="W23" s="1099"/>
      <c r="X23" s="1090"/>
      <c r="Y23" s="1091"/>
      <c r="Z23" s="1092"/>
      <c r="AA23" s="1092"/>
      <c r="AB23" s="635"/>
    </row>
    <row r="24" spans="2:28" s="7" customFormat="1" ht="15.75" x14ac:dyDescent="0.25">
      <c r="B24" s="280"/>
      <c r="C24" s="1095"/>
      <c r="D24" s="1095"/>
      <c r="E24" s="1095"/>
      <c r="F24" s="1095"/>
      <c r="G24" s="1095"/>
      <c r="H24" s="1095"/>
      <c r="I24" s="1096"/>
      <c r="J24" s="1097"/>
      <c r="K24" s="1098"/>
      <c r="L24" s="1098"/>
      <c r="M24" s="1098"/>
      <c r="N24" s="1098"/>
      <c r="O24" s="1098"/>
      <c r="P24" s="1098"/>
      <c r="Q24" s="1098"/>
      <c r="R24" s="1098"/>
      <c r="S24" s="1098"/>
      <c r="T24" s="1098"/>
      <c r="U24" s="1098"/>
      <c r="V24" s="1099"/>
      <c r="W24" s="1099"/>
      <c r="X24" s="1090"/>
      <c r="Y24" s="1091"/>
      <c r="Z24" s="1092"/>
      <c r="AA24" s="1092"/>
      <c r="AB24" s="635"/>
    </row>
    <row r="25" spans="2:28" s="7" customFormat="1" ht="15.75" x14ac:dyDescent="0.25">
      <c r="B25" s="280"/>
      <c r="C25" s="1095"/>
      <c r="D25" s="1095"/>
      <c r="E25" s="1095"/>
      <c r="F25" s="1095"/>
      <c r="G25" s="1095"/>
      <c r="H25" s="1095"/>
      <c r="I25" s="1096"/>
      <c r="J25" s="1097"/>
      <c r="K25" s="1098"/>
      <c r="L25" s="1098"/>
      <c r="M25" s="1098"/>
      <c r="N25" s="1098"/>
      <c r="O25" s="1098"/>
      <c r="P25" s="1098"/>
      <c r="Q25" s="1098"/>
      <c r="R25" s="1098"/>
      <c r="S25" s="1098"/>
      <c r="T25" s="1098"/>
      <c r="U25" s="1098"/>
      <c r="V25" s="1099"/>
      <c r="W25" s="1099"/>
      <c r="X25" s="1090"/>
      <c r="Y25" s="1091"/>
      <c r="Z25" s="1092"/>
      <c r="AA25" s="1092"/>
      <c r="AB25" s="635"/>
    </row>
    <row r="26" spans="2:28" s="7" customFormat="1" ht="15.75" x14ac:dyDescent="0.25">
      <c r="B26" s="280"/>
      <c r="C26" s="1095"/>
      <c r="D26" s="1095"/>
      <c r="E26" s="1095"/>
      <c r="F26" s="1095"/>
      <c r="G26" s="1095"/>
      <c r="H26" s="1095"/>
      <c r="I26" s="1096"/>
      <c r="J26" s="1097"/>
      <c r="K26" s="1098"/>
      <c r="L26" s="1098"/>
      <c r="M26" s="1098"/>
      <c r="N26" s="1098"/>
      <c r="O26" s="1098"/>
      <c r="P26" s="1098"/>
      <c r="Q26" s="1098"/>
      <c r="R26" s="1098"/>
      <c r="S26" s="1098"/>
      <c r="T26" s="1098"/>
      <c r="U26" s="1098"/>
      <c r="V26" s="1099"/>
      <c r="W26" s="1099"/>
      <c r="X26" s="1090"/>
      <c r="Y26" s="1091"/>
      <c r="Z26" s="1092"/>
      <c r="AA26" s="1092"/>
      <c r="AB26" s="635"/>
    </row>
    <row r="27" spans="2:28" s="7" customFormat="1" ht="15.75" x14ac:dyDescent="0.25">
      <c r="B27" s="280"/>
      <c r="C27" s="1095"/>
      <c r="D27" s="1095"/>
      <c r="E27" s="1095"/>
      <c r="F27" s="1095"/>
      <c r="G27" s="1095"/>
      <c r="H27" s="1095"/>
      <c r="I27" s="1096"/>
      <c r="J27" s="1097"/>
      <c r="K27" s="1098"/>
      <c r="L27" s="1098"/>
      <c r="M27" s="1098"/>
      <c r="N27" s="1098"/>
      <c r="O27" s="1098"/>
      <c r="P27" s="1098"/>
      <c r="Q27" s="1098"/>
      <c r="R27" s="1098"/>
      <c r="S27" s="1098"/>
      <c r="T27" s="1098"/>
      <c r="U27" s="1098"/>
      <c r="V27" s="1099"/>
      <c r="W27" s="1099"/>
      <c r="X27" s="1090"/>
      <c r="Y27" s="1091"/>
      <c r="Z27" s="1092"/>
      <c r="AA27" s="1092"/>
      <c r="AB27" s="635"/>
    </row>
    <row r="28" spans="2:28" s="7" customFormat="1" ht="15.75" x14ac:dyDescent="0.25">
      <c r="B28" s="280"/>
      <c r="C28" s="1095"/>
      <c r="D28" s="1095"/>
      <c r="E28" s="1095"/>
      <c r="F28" s="1095"/>
      <c r="G28" s="1095"/>
      <c r="H28" s="1095"/>
      <c r="I28" s="1096"/>
      <c r="J28" s="1097"/>
      <c r="K28" s="1098"/>
      <c r="L28" s="1098"/>
      <c r="M28" s="1098"/>
      <c r="N28" s="1098"/>
      <c r="O28" s="1098"/>
      <c r="P28" s="1098"/>
      <c r="Q28" s="1098"/>
      <c r="R28" s="1098"/>
      <c r="S28" s="1098"/>
      <c r="T28" s="1098"/>
      <c r="U28" s="1098"/>
      <c r="V28" s="1099"/>
      <c r="W28" s="1099"/>
      <c r="X28" s="1090"/>
      <c r="Y28" s="1091"/>
      <c r="Z28" s="1092"/>
      <c r="AA28" s="1092"/>
      <c r="AB28" s="635"/>
    </row>
    <row r="29" spans="2:28" s="8" customFormat="1" ht="15.75" x14ac:dyDescent="0.25">
      <c r="B29" s="280"/>
      <c r="C29" s="1095"/>
      <c r="D29" s="1095"/>
      <c r="E29" s="1095"/>
      <c r="F29" s="1095"/>
      <c r="G29" s="1095"/>
      <c r="H29" s="1095"/>
      <c r="I29" s="1096"/>
      <c r="J29" s="1097"/>
      <c r="K29" s="1098"/>
      <c r="L29" s="1098"/>
      <c r="M29" s="1098"/>
      <c r="N29" s="1098"/>
      <c r="O29" s="1098"/>
      <c r="P29" s="1098"/>
      <c r="Q29" s="1098"/>
      <c r="R29" s="1098"/>
      <c r="S29" s="1098"/>
      <c r="T29" s="1098"/>
      <c r="U29" s="1098"/>
      <c r="V29" s="1099"/>
      <c r="W29" s="1099"/>
      <c r="X29" s="1090"/>
      <c r="Y29" s="1091"/>
      <c r="Z29" s="1092"/>
      <c r="AA29" s="1092"/>
      <c r="AB29" s="636"/>
    </row>
    <row r="30" spans="2:28" s="8" customFormat="1" ht="15.75" x14ac:dyDescent="0.25">
      <c r="B30" s="281"/>
      <c r="C30" s="1095"/>
      <c r="D30" s="1095"/>
      <c r="E30" s="1095"/>
      <c r="F30" s="1095"/>
      <c r="G30" s="1095"/>
      <c r="H30" s="1095"/>
      <c r="I30" s="1096"/>
      <c r="J30" s="1097"/>
      <c r="K30" s="1098"/>
      <c r="L30" s="1098"/>
      <c r="M30" s="1098"/>
      <c r="N30" s="1098"/>
      <c r="O30" s="1098"/>
      <c r="P30" s="1098"/>
      <c r="Q30" s="1098"/>
      <c r="R30" s="1098"/>
      <c r="S30" s="1098"/>
      <c r="T30" s="1098"/>
      <c r="U30" s="1098"/>
      <c r="V30" s="1099"/>
      <c r="W30" s="1099"/>
      <c r="X30" s="1090"/>
      <c r="Y30" s="1091"/>
      <c r="Z30" s="1092"/>
      <c r="AA30" s="1092"/>
      <c r="AB30" s="636"/>
    </row>
    <row r="31" spans="2:28" ht="15.75" x14ac:dyDescent="0.25">
      <c r="B31" s="281"/>
      <c r="C31" s="1100"/>
      <c r="D31" s="1100"/>
      <c r="E31" s="1100"/>
      <c r="F31" s="1100"/>
      <c r="G31" s="1100"/>
      <c r="H31" s="1101"/>
      <c r="I31" s="1101"/>
      <c r="J31" s="1101"/>
      <c r="K31" s="1101"/>
      <c r="L31" s="1101"/>
      <c r="M31" s="1101"/>
      <c r="N31" s="1101"/>
      <c r="O31" s="1101"/>
      <c r="P31" s="1101"/>
      <c r="Q31" s="1101"/>
      <c r="R31" s="1101"/>
      <c r="S31" s="1101"/>
      <c r="T31" s="1101"/>
      <c r="U31" s="1101"/>
      <c r="V31" s="1102"/>
      <c r="W31" s="1102"/>
      <c r="X31" s="979"/>
      <c r="Y31" s="971"/>
      <c r="Z31" s="1349">
        <f>SUM(Z15:Z30)</f>
        <v>0</v>
      </c>
      <c r="AA31" s="1349">
        <f>SUM(AA15:AA30)</f>
        <v>0</v>
      </c>
      <c r="AB31" s="298"/>
    </row>
    <row r="32" spans="2:28" ht="15.75" x14ac:dyDescent="0.25">
      <c r="B32" s="160"/>
      <c r="C32" s="299"/>
      <c r="D32" s="299"/>
      <c r="E32" s="299"/>
      <c r="F32" s="1757"/>
      <c r="G32" s="1757"/>
      <c r="H32" s="299"/>
      <c r="I32" s="299"/>
      <c r="J32" s="299"/>
      <c r="K32" s="299"/>
      <c r="L32" s="299"/>
      <c r="M32" s="299"/>
      <c r="N32" s="299"/>
      <c r="O32" s="299"/>
      <c r="P32" s="299"/>
      <c r="Q32" s="299"/>
      <c r="R32" s="299"/>
      <c r="S32" s="299"/>
      <c r="T32" s="299"/>
      <c r="U32" s="299"/>
      <c r="V32" s="299"/>
      <c r="W32" s="299"/>
      <c r="X32" s="299"/>
      <c r="Y32" s="299"/>
      <c r="AA32" s="1832" t="s">
        <v>337</v>
      </c>
      <c r="AB32" s="298"/>
    </row>
    <row r="33" spans="2:30" x14ac:dyDescent="0.2">
      <c r="B33" s="160"/>
      <c r="C33" s="299"/>
      <c r="D33" s="299"/>
      <c r="E33" s="299"/>
      <c r="F33" s="1757"/>
      <c r="G33" s="1757"/>
      <c r="H33" s="299"/>
      <c r="I33" s="299"/>
      <c r="J33" s="299"/>
      <c r="K33" s="299"/>
      <c r="L33" s="299"/>
      <c r="M33" s="299"/>
      <c r="N33" s="299"/>
      <c r="O33" s="299"/>
      <c r="P33" s="299"/>
      <c r="Q33" s="299"/>
      <c r="R33" s="299"/>
      <c r="S33" s="299"/>
      <c r="T33" s="299"/>
      <c r="U33" s="299"/>
      <c r="V33" s="299"/>
      <c r="W33" s="299"/>
      <c r="X33" s="299"/>
      <c r="Y33" s="299"/>
      <c r="AA33" s="872"/>
      <c r="AB33" s="298"/>
    </row>
    <row r="34" spans="2:30" x14ac:dyDescent="0.2">
      <c r="B34" s="160"/>
      <c r="C34" s="299"/>
      <c r="D34" s="299"/>
      <c r="E34" s="299"/>
      <c r="F34" s="1757"/>
      <c r="G34" s="1757"/>
      <c r="H34" s="299"/>
      <c r="I34" s="299"/>
      <c r="J34" s="299"/>
      <c r="K34" s="299"/>
      <c r="L34" s="299"/>
      <c r="M34" s="299"/>
      <c r="N34" s="299"/>
      <c r="O34" s="299"/>
      <c r="P34" s="299"/>
      <c r="Q34" s="299"/>
      <c r="R34" s="299"/>
      <c r="S34" s="299"/>
      <c r="T34" s="299"/>
      <c r="U34" s="299"/>
      <c r="V34" s="299"/>
      <c r="W34" s="299"/>
      <c r="X34" s="299"/>
      <c r="Y34" s="299"/>
      <c r="AA34" s="872"/>
      <c r="AB34" s="298"/>
    </row>
    <row r="35" spans="2:30" x14ac:dyDescent="0.2">
      <c r="B35" s="160"/>
      <c r="C35" s="299"/>
      <c r="D35" s="299"/>
      <c r="E35" s="299"/>
      <c r="F35" s="1757"/>
      <c r="G35" s="1757"/>
      <c r="H35" s="299"/>
      <c r="I35" s="299"/>
      <c r="J35" s="299"/>
      <c r="K35" s="299"/>
      <c r="L35" s="299"/>
      <c r="M35" s="299"/>
      <c r="N35" s="299"/>
      <c r="O35" s="299"/>
      <c r="P35" s="299"/>
      <c r="Q35" s="299"/>
      <c r="R35" s="299"/>
      <c r="S35" s="299"/>
      <c r="T35" s="299"/>
      <c r="U35" s="299"/>
      <c r="V35" s="299"/>
      <c r="W35" s="299"/>
      <c r="X35" s="299"/>
      <c r="Y35" s="299"/>
      <c r="AA35" s="872"/>
      <c r="AB35" s="298"/>
    </row>
    <row r="36" spans="2:30" s="1833" customFormat="1" ht="18.75" x14ac:dyDescent="0.3">
      <c r="B36" s="1834"/>
      <c r="C36" s="2678" t="s">
        <v>759</v>
      </c>
      <c r="D36" s="2678"/>
      <c r="E36" s="2678"/>
      <c r="F36" s="2678"/>
      <c r="G36" s="2678"/>
      <c r="H36" s="1835"/>
      <c r="I36" s="1835"/>
      <c r="J36" s="1835"/>
      <c r="K36" s="1835"/>
      <c r="L36" s="2715" t="s">
        <v>748</v>
      </c>
      <c r="M36" s="2715"/>
      <c r="N36" s="2715"/>
      <c r="O36" s="2715"/>
      <c r="P36" s="2715"/>
      <c r="Q36" s="1835"/>
      <c r="R36" s="1835"/>
      <c r="S36" s="2678" t="s">
        <v>575</v>
      </c>
      <c r="T36" s="2678"/>
      <c r="U36" s="2678"/>
      <c r="V36" s="2678"/>
      <c r="W36" s="2678"/>
      <c r="X36" s="1836"/>
      <c r="Y36" s="1836"/>
      <c r="Z36" s="1836"/>
      <c r="AA36" s="1836"/>
      <c r="AB36" s="1837"/>
    </row>
    <row r="37" spans="2:30" s="1838" customFormat="1" ht="26.25" customHeight="1" x14ac:dyDescent="0.3">
      <c r="B37" s="1839"/>
      <c r="C37" s="2712" t="str">
        <f>'[2]Datos Generales'!C16</f>
        <v>Preparado por</v>
      </c>
      <c r="D37" s="2712"/>
      <c r="E37" s="2712"/>
      <c r="F37" s="2712"/>
      <c r="G37" s="2712"/>
      <c r="H37" s="1840"/>
      <c r="I37" s="1840"/>
      <c r="J37" s="1840"/>
      <c r="K37" s="1841"/>
      <c r="L37" s="2712" t="str">
        <f>'[2]Datos Generales'!D16</f>
        <v>Revisado por</v>
      </c>
      <c r="M37" s="2712"/>
      <c r="N37" s="2712"/>
      <c r="O37" s="2712"/>
      <c r="P37" s="2712"/>
      <c r="Q37" s="1840"/>
      <c r="R37" s="1840"/>
      <c r="S37" s="2712" t="s">
        <v>287</v>
      </c>
      <c r="T37" s="2712"/>
      <c r="U37" s="2712"/>
      <c r="V37" s="2712"/>
      <c r="W37" s="2712"/>
      <c r="X37" s="1840"/>
      <c r="Y37" s="1840"/>
      <c r="Z37" s="1840"/>
      <c r="AA37" s="1840"/>
      <c r="AB37" s="1842"/>
    </row>
    <row r="38" spans="2:30" s="1843" customFormat="1" ht="18.75" x14ac:dyDescent="0.3">
      <c r="B38" s="1844"/>
      <c r="C38" s="2713" t="s">
        <v>576</v>
      </c>
      <c r="D38" s="2713"/>
      <c r="E38" s="2713"/>
      <c r="F38" s="2713"/>
      <c r="G38" s="2713"/>
      <c r="H38" s="1845"/>
      <c r="I38" s="1845"/>
      <c r="J38" s="1845"/>
      <c r="K38" s="1846"/>
      <c r="L38" s="2713" t="s">
        <v>749</v>
      </c>
      <c r="M38" s="2713"/>
      <c r="N38" s="2713"/>
      <c r="O38" s="2713"/>
      <c r="P38" s="2713"/>
      <c r="Q38" s="1845"/>
      <c r="R38" s="1845"/>
      <c r="S38" s="2713" t="s">
        <v>750</v>
      </c>
      <c r="T38" s="2713"/>
      <c r="U38" s="2713"/>
      <c r="V38" s="2713"/>
      <c r="W38" s="2713"/>
      <c r="X38" s="1845"/>
      <c r="Y38" s="1845"/>
      <c r="Z38" s="1845"/>
      <c r="AA38" s="1845"/>
      <c r="AB38" s="1847"/>
    </row>
    <row r="39" spans="2:30" s="1848" customFormat="1" ht="24" customHeight="1" x14ac:dyDescent="0.3">
      <c r="B39" s="1849"/>
      <c r="C39" s="2675" t="str">
        <f>'[2]Datos Generales'!C17</f>
        <v>Puesto que ocupa</v>
      </c>
      <c r="D39" s="2675"/>
      <c r="E39" s="2675"/>
      <c r="F39" s="2675"/>
      <c r="G39" s="2675"/>
      <c r="H39" s="1850"/>
      <c r="I39" s="1850"/>
      <c r="J39" s="1850"/>
      <c r="K39" s="1822"/>
      <c r="L39" s="2675" t="str">
        <f>'[2]Datos Generales'!D17</f>
        <v>Puesto que ocupa</v>
      </c>
      <c r="M39" s="2675"/>
      <c r="N39" s="2675"/>
      <c r="O39" s="2675"/>
      <c r="P39" s="2675"/>
      <c r="Q39" s="1850"/>
      <c r="R39" s="1850"/>
      <c r="S39" s="2675" t="s">
        <v>286</v>
      </c>
      <c r="T39" s="2675"/>
      <c r="U39" s="2675"/>
      <c r="V39" s="2675"/>
      <c r="W39" s="2675"/>
      <c r="X39" s="1850"/>
      <c r="Y39" s="1850"/>
      <c r="Z39" s="1850"/>
      <c r="AA39" s="1850"/>
      <c r="AB39" s="1851"/>
    </row>
    <row r="40" spans="2:30" s="1843" customFormat="1" ht="18.75" x14ac:dyDescent="0.3">
      <c r="B40" s="1852"/>
      <c r="C40" s="2674">
        <v>45110</v>
      </c>
      <c r="D40" s="2674"/>
      <c r="E40" s="2674"/>
      <c r="F40" s="2674"/>
      <c r="G40" s="2674"/>
      <c r="H40" s="1853"/>
      <c r="I40" s="1853"/>
      <c r="J40" s="1853"/>
      <c r="K40" s="1854"/>
      <c r="L40" s="2714">
        <v>45111</v>
      </c>
      <c r="M40" s="2714"/>
      <c r="N40" s="2714"/>
      <c r="O40" s="2714"/>
      <c r="P40" s="2714"/>
      <c r="Q40" s="1853"/>
      <c r="R40" s="1853"/>
      <c r="S40" s="2714">
        <v>45112</v>
      </c>
      <c r="T40" s="2714"/>
      <c r="U40" s="2714"/>
      <c r="V40" s="2714"/>
      <c r="W40" s="2714"/>
      <c r="X40" s="1853"/>
      <c r="Y40" s="1853"/>
      <c r="Z40" s="1853"/>
      <c r="AA40" s="1853"/>
      <c r="AB40" s="1837"/>
      <c r="AC40" s="1833"/>
      <c r="AD40" s="1833"/>
    </row>
    <row r="41" spans="2:30" s="649" customFormat="1" ht="18.75" x14ac:dyDescent="0.3">
      <c r="B41" s="1849"/>
      <c r="C41" s="2677" t="s">
        <v>288</v>
      </c>
      <c r="D41" s="2677"/>
      <c r="E41" s="2677"/>
      <c r="F41" s="2677"/>
      <c r="G41" s="2677"/>
      <c r="H41" s="1850"/>
      <c r="I41" s="1850"/>
      <c r="J41" s="1850"/>
      <c r="K41" s="602"/>
      <c r="L41" s="2676" t="s">
        <v>289</v>
      </c>
      <c r="M41" s="2676"/>
      <c r="N41" s="2676"/>
      <c r="O41" s="2676"/>
      <c r="P41" s="2676"/>
      <c r="Q41" s="1850"/>
      <c r="R41" s="1850"/>
      <c r="S41" s="2675" t="s">
        <v>301</v>
      </c>
      <c r="T41" s="2675"/>
      <c r="U41" s="2675"/>
      <c r="V41" s="2675"/>
      <c r="W41" s="2675"/>
      <c r="X41" s="1850"/>
      <c r="Y41" s="1850"/>
      <c r="Z41" s="1850"/>
      <c r="AA41" s="1850"/>
      <c r="AB41" s="1855"/>
    </row>
    <row r="42" spans="2:30" s="9" customFormat="1" ht="15.75" x14ac:dyDescent="0.25">
      <c r="B42" s="229"/>
      <c r="C42" s="45"/>
      <c r="D42" s="45"/>
      <c r="E42" s="630"/>
      <c r="F42" s="630"/>
      <c r="G42" s="283"/>
      <c r="H42" s="283"/>
      <c r="I42" s="283"/>
      <c r="J42" s="283"/>
      <c r="K42" s="283"/>
      <c r="L42" s="283"/>
      <c r="M42" s="283"/>
      <c r="N42" s="283"/>
      <c r="O42" s="283"/>
      <c r="P42" s="283"/>
      <c r="Q42" s="283"/>
      <c r="R42" s="283"/>
      <c r="S42" s="283"/>
      <c r="T42" s="283"/>
      <c r="U42" s="283"/>
      <c r="V42" s="283"/>
      <c r="W42" s="283"/>
      <c r="X42" s="45"/>
      <c r="Y42" s="45"/>
      <c r="Z42" s="45"/>
      <c r="AA42" s="45"/>
      <c r="AB42" s="482"/>
    </row>
    <row r="43" spans="2:30" x14ac:dyDescent="0.2">
      <c r="B43" s="299"/>
      <c r="C43" s="299"/>
      <c r="D43" s="299"/>
      <c r="E43" s="299"/>
      <c r="F43" s="299"/>
      <c r="G43" s="47"/>
    </row>
    <row r="54" spans="32:35" x14ac:dyDescent="0.2">
      <c r="AF54" s="591"/>
      <c r="AG54" s="591"/>
      <c r="AH54" s="591"/>
      <c r="AI54" s="591"/>
    </row>
    <row r="55" spans="32:35" x14ac:dyDescent="0.2">
      <c r="AF55" s="591"/>
      <c r="AG55" s="591"/>
      <c r="AH55" s="591"/>
      <c r="AI55" s="591"/>
    </row>
    <row r="56" spans="32:35" x14ac:dyDescent="0.2">
      <c r="AF56" s="591"/>
      <c r="AG56" s="591"/>
      <c r="AH56" s="591"/>
      <c r="AI56" s="591"/>
    </row>
  </sheetData>
  <sheetProtection formatColumns="0" formatRows="0" insertRows="0"/>
  <sortState ref="C13:C14">
    <sortCondition ref="C13"/>
  </sortState>
  <mergeCells count="29">
    <mergeCell ref="L37:P37"/>
    <mergeCell ref="C37:G37"/>
    <mergeCell ref="Y13:Y14"/>
    <mergeCell ref="C7:Z7"/>
    <mergeCell ref="C13:I13"/>
    <mergeCell ref="C8:Z8"/>
    <mergeCell ref="E10:G10"/>
    <mergeCell ref="Z13:AA13"/>
    <mergeCell ref="W12:AA12"/>
    <mergeCell ref="J13:W13"/>
    <mergeCell ref="J10:M10"/>
    <mergeCell ref="X13:X14"/>
    <mergeCell ref="G19:P19"/>
    <mergeCell ref="C41:G41"/>
    <mergeCell ref="L41:P41"/>
    <mergeCell ref="S41:W41"/>
    <mergeCell ref="S36:W36"/>
    <mergeCell ref="S37:W37"/>
    <mergeCell ref="S38:W38"/>
    <mergeCell ref="S39:W39"/>
    <mergeCell ref="S40:W40"/>
    <mergeCell ref="C40:G40"/>
    <mergeCell ref="L40:P40"/>
    <mergeCell ref="C39:G39"/>
    <mergeCell ref="L39:P39"/>
    <mergeCell ref="C38:G38"/>
    <mergeCell ref="L38:P38"/>
    <mergeCell ref="C36:G36"/>
    <mergeCell ref="L36:P36"/>
  </mergeCells>
  <printOptions horizontalCentered="1"/>
  <pageMargins left="0" right="0" top="0.15748031496062992" bottom="0.19685039370078741" header="0.11811023622047245" footer="0.11811023622047245"/>
  <pageSetup scale="45" orientation="landscape" r:id="rId1"/>
  <headerFooter>
    <oddFooter>&amp;R&amp;P/&amp;N  &amp;D  &amp;T</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77"/>
  <sheetViews>
    <sheetView topLeftCell="A52" workbookViewId="0">
      <selection activeCell="S77" sqref="S77"/>
    </sheetView>
  </sheetViews>
  <sheetFormatPr baseColWidth="10" defaultRowHeight="15" x14ac:dyDescent="0.25"/>
  <cols>
    <col min="1" max="1" width="2.28515625" customWidth="1"/>
    <col min="2" max="2" width="2.7109375" customWidth="1"/>
    <col min="3" max="3" width="9.85546875" customWidth="1"/>
    <col min="4" max="4" width="14.140625" customWidth="1"/>
    <col min="5" max="5" width="11.5703125" customWidth="1"/>
    <col min="6" max="6" width="11.85546875" customWidth="1"/>
    <col min="7" max="7" width="8.85546875" customWidth="1"/>
    <col min="8" max="8" width="9.5703125" customWidth="1"/>
    <col min="10" max="10" width="14.42578125" customWidth="1"/>
    <col min="11" max="11" width="15.42578125" customWidth="1"/>
    <col min="12" max="12" width="12.85546875" customWidth="1"/>
    <col min="13" max="13" width="59.140625" customWidth="1"/>
    <col min="14" max="14" width="11.7109375" style="1731" customWidth="1"/>
    <col min="15" max="15" width="44.140625" customWidth="1"/>
    <col min="16" max="16" width="15.5703125" style="1731" customWidth="1"/>
    <col min="17" max="17" width="13" style="1731" customWidth="1"/>
    <col min="18" max="18" width="32.28515625" customWidth="1"/>
    <col min="19" max="19" width="17.85546875" customWidth="1"/>
    <col min="20" max="20" width="2.7109375" customWidth="1"/>
  </cols>
  <sheetData>
    <row r="2" spans="2:21" x14ac:dyDescent="0.25">
      <c r="B2" s="1856"/>
      <c r="C2" s="612"/>
      <c r="D2" s="612"/>
      <c r="E2" s="612"/>
      <c r="F2" s="612"/>
      <c r="G2" s="612"/>
      <c r="H2" s="628"/>
      <c r="I2" s="612"/>
      <c r="J2" s="612"/>
      <c r="K2" s="612"/>
      <c r="L2" s="612"/>
      <c r="M2" s="612"/>
      <c r="N2" s="628"/>
      <c r="O2" s="612"/>
      <c r="P2" s="628"/>
      <c r="Q2" s="628"/>
      <c r="R2" s="612"/>
      <c r="S2" s="612"/>
      <c r="T2" s="575"/>
      <c r="U2" s="81"/>
    </row>
    <row r="3" spans="2:21" ht="20.25" x14ac:dyDescent="0.3">
      <c r="B3" s="282"/>
      <c r="C3" s="52"/>
      <c r="D3" s="52"/>
      <c r="E3" s="52"/>
      <c r="F3" s="52"/>
      <c r="G3" s="52"/>
      <c r="H3" s="258"/>
      <c r="I3" s="52"/>
      <c r="J3" s="52"/>
      <c r="K3" s="52"/>
      <c r="L3" s="52"/>
      <c r="M3" s="52"/>
      <c r="N3" s="258"/>
      <c r="O3" s="52"/>
      <c r="P3" s="258"/>
      <c r="Q3" s="258"/>
      <c r="R3" s="52"/>
      <c r="S3" s="53"/>
      <c r="T3" s="278"/>
      <c r="U3" s="81"/>
    </row>
    <row r="4" spans="2:21" ht="20.25" x14ac:dyDescent="0.3">
      <c r="B4" s="282"/>
      <c r="C4" s="52"/>
      <c r="D4" s="52"/>
      <c r="E4" s="52"/>
      <c r="F4" s="52"/>
      <c r="G4" s="52"/>
      <c r="H4" s="258"/>
      <c r="I4" s="52"/>
      <c r="J4" s="52"/>
      <c r="K4" s="52"/>
      <c r="L4" s="52"/>
      <c r="M4" s="52"/>
      <c r="N4" s="258"/>
      <c r="O4" s="52"/>
      <c r="P4" s="258"/>
      <c r="Q4" s="258"/>
      <c r="R4" s="52"/>
      <c r="S4" s="53"/>
      <c r="T4" s="278"/>
      <c r="U4" s="81"/>
    </row>
    <row r="5" spans="2:21" s="1857" customFormat="1" ht="18.75" x14ac:dyDescent="0.3">
      <c r="B5" s="1858"/>
      <c r="C5" s="2741" t="s">
        <v>29</v>
      </c>
      <c r="D5" s="2741"/>
      <c r="E5" s="2741"/>
      <c r="F5" s="2741"/>
      <c r="G5" s="2741"/>
      <c r="H5" s="2741"/>
      <c r="I5" s="2741"/>
      <c r="J5" s="2741"/>
      <c r="K5" s="2741"/>
      <c r="L5" s="2741"/>
      <c r="M5" s="2741"/>
      <c r="N5" s="2741"/>
      <c r="O5" s="2741"/>
      <c r="P5" s="2741"/>
      <c r="Q5" s="2741"/>
      <c r="R5" s="2741"/>
      <c r="S5" s="2741"/>
      <c r="T5" s="1859"/>
      <c r="U5" s="1860"/>
    </row>
    <row r="6" spans="2:21" s="1857" customFormat="1" ht="18.75" x14ac:dyDescent="0.3">
      <c r="B6" s="1858"/>
      <c r="C6" s="2742" t="s">
        <v>332</v>
      </c>
      <c r="D6" s="2742"/>
      <c r="E6" s="2742"/>
      <c r="F6" s="2742"/>
      <c r="G6" s="2742"/>
      <c r="H6" s="2742"/>
      <c r="I6" s="2742"/>
      <c r="J6" s="2742"/>
      <c r="K6" s="2742"/>
      <c r="L6" s="2742"/>
      <c r="M6" s="2742"/>
      <c r="N6" s="2742"/>
      <c r="O6" s="2742"/>
      <c r="P6" s="2742"/>
      <c r="Q6" s="2742"/>
      <c r="R6" s="2742"/>
      <c r="S6" s="2742"/>
      <c r="T6" s="1859"/>
      <c r="U6" s="1860"/>
    </row>
    <row r="7" spans="2:21" ht="3" customHeight="1" x14ac:dyDescent="0.25">
      <c r="B7" s="282"/>
      <c r="C7" s="2742"/>
      <c r="D7" s="2742"/>
      <c r="E7" s="2742"/>
      <c r="F7" s="2742"/>
      <c r="G7" s="2742"/>
      <c r="H7" s="2742"/>
      <c r="I7" s="2742"/>
      <c r="J7" s="2742"/>
      <c r="K7" s="2742"/>
      <c r="L7" s="2742"/>
      <c r="M7" s="2742"/>
      <c r="N7" s="2742"/>
      <c r="O7" s="2742"/>
      <c r="P7" s="2742"/>
      <c r="Q7" s="2742"/>
      <c r="R7" s="2742"/>
      <c r="S7" s="2742"/>
      <c r="T7" s="278"/>
      <c r="U7" s="81"/>
    </row>
    <row r="8" spans="2:21" ht="16.5" x14ac:dyDescent="0.25">
      <c r="B8" s="282"/>
      <c r="C8" s="2743" t="s">
        <v>0</v>
      </c>
      <c r="D8" s="2743"/>
      <c r="E8" s="2743"/>
      <c r="F8" s="2743"/>
      <c r="G8" s="2743"/>
      <c r="H8" s="2743"/>
      <c r="I8" s="2743"/>
      <c r="J8" s="2743"/>
      <c r="K8" s="2743"/>
      <c r="L8" s="2743"/>
      <c r="M8" s="2743"/>
      <c r="N8" s="2743"/>
      <c r="O8" s="2743"/>
      <c r="P8" s="2743"/>
      <c r="Q8" s="2743"/>
      <c r="R8" s="2743"/>
      <c r="S8" s="2743"/>
      <c r="T8" s="278"/>
      <c r="U8" s="81"/>
    </row>
    <row r="9" spans="2:21" ht="20.25" x14ac:dyDescent="0.3">
      <c r="B9" s="282"/>
      <c r="C9" s="12"/>
      <c r="D9" s="12"/>
      <c r="E9" s="12"/>
      <c r="F9" s="12"/>
      <c r="G9" s="12"/>
      <c r="H9" s="81"/>
      <c r="I9" s="81"/>
      <c r="J9" s="12"/>
      <c r="K9" s="12"/>
      <c r="L9" s="12"/>
      <c r="M9" s="12"/>
      <c r="N9" s="12"/>
      <c r="O9" s="12"/>
      <c r="P9" s="12"/>
      <c r="Q9" s="12"/>
      <c r="R9" s="12"/>
      <c r="S9" s="12"/>
      <c r="T9" s="278"/>
      <c r="U9" s="81"/>
    </row>
    <row r="10" spans="2:21" ht="20.25" x14ac:dyDescent="0.3">
      <c r="B10" s="282"/>
      <c r="C10" s="81"/>
      <c r="D10" s="785" t="s">
        <v>253</v>
      </c>
      <c r="E10" s="1861">
        <f>'[2]Datos Generales'!C6</f>
        <v>45107</v>
      </c>
      <c r="F10" s="785" t="s">
        <v>34</v>
      </c>
      <c r="G10" s="2744" t="s">
        <v>483</v>
      </c>
      <c r="H10" s="2745"/>
      <c r="I10" s="2745"/>
      <c r="J10" s="2746"/>
      <c r="K10" s="785" t="s">
        <v>16</v>
      </c>
      <c r="L10" s="1862" t="s">
        <v>476</v>
      </c>
      <c r="M10" s="785" t="s">
        <v>30</v>
      </c>
      <c r="N10" s="1585" t="s">
        <v>477</v>
      </c>
      <c r="O10" s="785" t="s">
        <v>20</v>
      </c>
      <c r="P10" s="1585" t="s">
        <v>478</v>
      </c>
      <c r="Q10" s="1775" t="s">
        <v>22</v>
      </c>
      <c r="R10" s="1862" t="s">
        <v>479</v>
      </c>
      <c r="S10" s="52"/>
      <c r="T10" s="278"/>
      <c r="U10" s="81"/>
    </row>
    <row r="11" spans="2:21" ht="20.25" x14ac:dyDescent="0.3">
      <c r="B11" s="282"/>
      <c r="C11" s="52"/>
      <c r="D11" s="81"/>
      <c r="E11" s="81"/>
      <c r="F11" s="81"/>
      <c r="G11" s="81"/>
      <c r="H11" s="81"/>
      <c r="I11" s="81"/>
      <c r="J11" s="12"/>
      <c r="K11" s="12"/>
      <c r="L11" s="81"/>
      <c r="M11" s="81"/>
      <c r="N11" s="164"/>
      <c r="O11" s="12"/>
      <c r="P11" s="12"/>
      <c r="Q11" s="12"/>
      <c r="R11" s="1863"/>
      <c r="S11" s="1863"/>
      <c r="T11" s="278"/>
      <c r="U11" s="81"/>
    </row>
    <row r="12" spans="2:21" x14ac:dyDescent="0.25">
      <c r="B12" s="282"/>
      <c r="C12" s="629"/>
      <c r="D12" s="629"/>
      <c r="E12" s="629"/>
      <c r="F12" s="629"/>
      <c r="G12" s="629"/>
      <c r="H12" s="629"/>
      <c r="I12" s="629"/>
      <c r="J12" s="629"/>
      <c r="K12" s="629"/>
      <c r="L12" s="629"/>
      <c r="M12" s="629"/>
      <c r="N12" s="629"/>
      <c r="O12" s="629"/>
      <c r="P12" s="629"/>
      <c r="Q12" s="629"/>
      <c r="R12" s="2747"/>
      <c r="S12" s="2747"/>
      <c r="T12" s="278"/>
      <c r="U12" s="81"/>
    </row>
    <row r="13" spans="2:21" ht="15.75" x14ac:dyDescent="0.25">
      <c r="B13" s="282"/>
      <c r="C13" s="2673" t="s">
        <v>13</v>
      </c>
      <c r="D13" s="2673"/>
      <c r="E13" s="2673"/>
      <c r="F13" s="2673"/>
      <c r="G13" s="2673"/>
      <c r="H13" s="2673"/>
      <c r="I13" s="2673"/>
      <c r="J13" s="2673" t="s">
        <v>333</v>
      </c>
      <c r="K13" s="2673"/>
      <c r="L13" s="2673"/>
      <c r="M13" s="2673"/>
      <c r="N13" s="2673"/>
      <c r="O13" s="2673"/>
      <c r="P13" s="2673"/>
      <c r="Q13" s="2673"/>
      <c r="R13" s="2673" t="s">
        <v>109</v>
      </c>
      <c r="S13" s="2673" t="s">
        <v>110</v>
      </c>
      <c r="T13" s="278"/>
      <c r="U13" s="81"/>
    </row>
    <row r="14" spans="2:21" s="1615" customFormat="1" ht="78.75" x14ac:dyDescent="0.25">
      <c r="B14" s="1864"/>
      <c r="C14" s="1766" t="s">
        <v>334</v>
      </c>
      <c r="D14" s="1766" t="s">
        <v>106</v>
      </c>
      <c r="E14" s="1766" t="s">
        <v>54</v>
      </c>
      <c r="F14" s="1766" t="s">
        <v>97</v>
      </c>
      <c r="G14" s="1766" t="s">
        <v>91</v>
      </c>
      <c r="H14" s="1766" t="s">
        <v>94</v>
      </c>
      <c r="I14" s="1766" t="s">
        <v>100</v>
      </c>
      <c r="J14" s="1766" t="s">
        <v>108</v>
      </c>
      <c r="K14" s="1766" t="s">
        <v>242</v>
      </c>
      <c r="L14" s="1766" t="s">
        <v>441</v>
      </c>
      <c r="M14" s="1776" t="s">
        <v>442</v>
      </c>
      <c r="N14" s="1776" t="s">
        <v>335</v>
      </c>
      <c r="O14" s="1776" t="s">
        <v>302</v>
      </c>
      <c r="P14" s="1776" t="s">
        <v>440</v>
      </c>
      <c r="Q14" s="1766" t="s">
        <v>336</v>
      </c>
      <c r="R14" s="2673"/>
      <c r="S14" s="2673"/>
      <c r="T14" s="1865"/>
      <c r="U14" s="1866"/>
    </row>
    <row r="15" spans="2:21" s="1615" customFormat="1" ht="15.75" x14ac:dyDescent="0.25">
      <c r="B15" s="1864"/>
      <c r="C15" s="1791">
        <v>10</v>
      </c>
      <c r="D15" s="1791">
        <v>100</v>
      </c>
      <c r="E15" s="1791">
        <v>12</v>
      </c>
      <c r="F15" s="1867" t="s">
        <v>762</v>
      </c>
      <c r="G15" s="1867" t="s">
        <v>478</v>
      </c>
      <c r="H15" s="1867" t="s">
        <v>763</v>
      </c>
      <c r="I15" s="1791" t="s">
        <v>739</v>
      </c>
      <c r="J15" s="1868">
        <v>44939</v>
      </c>
      <c r="K15" s="1869">
        <v>10276</v>
      </c>
      <c r="L15" s="1870" t="s">
        <v>753</v>
      </c>
      <c r="M15" s="1871" t="s">
        <v>764</v>
      </c>
      <c r="N15" s="1870">
        <v>132251725</v>
      </c>
      <c r="O15" s="1872" t="s">
        <v>765</v>
      </c>
      <c r="P15" s="1873" t="s">
        <v>766</v>
      </c>
      <c r="Q15" s="1870">
        <v>1206010006</v>
      </c>
      <c r="R15" s="1872" t="s">
        <v>767</v>
      </c>
      <c r="S15" s="1874">
        <v>18000</v>
      </c>
      <c r="T15" s="1865"/>
      <c r="U15" s="1866"/>
    </row>
    <row r="16" spans="2:21" s="1615" customFormat="1" ht="15.75" x14ac:dyDescent="0.25">
      <c r="B16" s="1864"/>
      <c r="C16" s="1791">
        <v>10</v>
      </c>
      <c r="D16" s="1791">
        <v>100</v>
      </c>
      <c r="E16" s="1791">
        <v>12</v>
      </c>
      <c r="F16" s="1867" t="s">
        <v>762</v>
      </c>
      <c r="G16" s="1867" t="s">
        <v>478</v>
      </c>
      <c r="H16" s="1867" t="s">
        <v>763</v>
      </c>
      <c r="I16" s="1791" t="s">
        <v>739</v>
      </c>
      <c r="J16" s="1868">
        <v>44939</v>
      </c>
      <c r="K16" s="1869">
        <v>10275</v>
      </c>
      <c r="L16" s="1870" t="s">
        <v>753</v>
      </c>
      <c r="M16" s="1871" t="s">
        <v>768</v>
      </c>
      <c r="N16" s="1870">
        <v>132251725</v>
      </c>
      <c r="O16" s="1872" t="s">
        <v>765</v>
      </c>
      <c r="P16" s="1873" t="s">
        <v>766</v>
      </c>
      <c r="Q16" s="1870">
        <v>1206010006</v>
      </c>
      <c r="R16" s="1872" t="s">
        <v>767</v>
      </c>
      <c r="S16" s="1874">
        <v>28800</v>
      </c>
      <c r="T16" s="1865"/>
      <c r="U16" s="1866"/>
    </row>
    <row r="17" spans="2:21" s="1615" customFormat="1" ht="15.75" x14ac:dyDescent="0.25">
      <c r="B17" s="1864"/>
      <c r="C17" s="1791">
        <v>10</v>
      </c>
      <c r="D17" s="1791">
        <v>100</v>
      </c>
      <c r="E17" s="1791">
        <v>12</v>
      </c>
      <c r="F17" s="1867" t="s">
        <v>762</v>
      </c>
      <c r="G17" s="1867" t="s">
        <v>478</v>
      </c>
      <c r="H17" s="1867" t="s">
        <v>763</v>
      </c>
      <c r="I17" s="1791" t="s">
        <v>739</v>
      </c>
      <c r="J17" s="1868">
        <v>44939</v>
      </c>
      <c r="K17" s="1875" t="s">
        <v>769</v>
      </c>
      <c r="L17" s="1870" t="s">
        <v>753</v>
      </c>
      <c r="M17" s="1871" t="s">
        <v>770</v>
      </c>
      <c r="N17" s="1870">
        <v>132251725</v>
      </c>
      <c r="O17" s="1872" t="s">
        <v>765</v>
      </c>
      <c r="P17" s="1873" t="s">
        <v>766</v>
      </c>
      <c r="Q17" s="1870">
        <v>1206010006</v>
      </c>
      <c r="R17" s="1872" t="s">
        <v>767</v>
      </c>
      <c r="S17" s="1874">
        <v>39991.99</v>
      </c>
      <c r="T17" s="1865"/>
      <c r="U17" s="1866"/>
    </row>
    <row r="18" spans="2:21" s="1615" customFormat="1" ht="15.75" x14ac:dyDescent="0.25">
      <c r="B18" s="1864"/>
      <c r="C18" s="1791">
        <v>10</v>
      </c>
      <c r="D18" s="1791">
        <v>100</v>
      </c>
      <c r="E18" s="1791">
        <v>12</v>
      </c>
      <c r="F18" s="1867" t="s">
        <v>762</v>
      </c>
      <c r="G18" s="1867" t="s">
        <v>478</v>
      </c>
      <c r="H18" s="1867" t="s">
        <v>763</v>
      </c>
      <c r="I18" s="1791" t="s">
        <v>742</v>
      </c>
      <c r="J18" s="1868">
        <v>44950</v>
      </c>
      <c r="K18" s="1875">
        <v>10267</v>
      </c>
      <c r="L18" s="1870" t="s">
        <v>753</v>
      </c>
      <c r="M18" s="1871" t="s">
        <v>771</v>
      </c>
      <c r="N18" s="1870">
        <v>131296092</v>
      </c>
      <c r="O18" s="1872" t="s">
        <v>772</v>
      </c>
      <c r="P18" s="1873" t="s">
        <v>773</v>
      </c>
      <c r="Q18" s="1870">
        <v>1206010006</v>
      </c>
      <c r="R18" s="1872" t="s">
        <v>767</v>
      </c>
      <c r="S18" s="1874">
        <v>138793.37</v>
      </c>
      <c r="T18" s="1865"/>
      <c r="U18" s="1866"/>
    </row>
    <row r="19" spans="2:21" s="1615" customFormat="1" ht="15.75" x14ac:dyDescent="0.25">
      <c r="B19" s="1864"/>
      <c r="C19" s="1791">
        <v>10</v>
      </c>
      <c r="D19" s="1791">
        <v>100</v>
      </c>
      <c r="E19" s="1791">
        <v>12</v>
      </c>
      <c r="F19" s="1867" t="s">
        <v>762</v>
      </c>
      <c r="G19" s="1867" t="s">
        <v>478</v>
      </c>
      <c r="H19" s="1867" t="s">
        <v>763</v>
      </c>
      <c r="I19" s="1791" t="s">
        <v>744</v>
      </c>
      <c r="J19" s="1868">
        <v>44980</v>
      </c>
      <c r="K19" s="1869">
        <v>10268</v>
      </c>
      <c r="L19" s="1870" t="s">
        <v>753</v>
      </c>
      <c r="M19" s="1871" t="s">
        <v>774</v>
      </c>
      <c r="N19" s="1870">
        <v>122021795</v>
      </c>
      <c r="O19" s="1872" t="s">
        <v>775</v>
      </c>
      <c r="P19" s="1873" t="s">
        <v>776</v>
      </c>
      <c r="Q19" s="1870" t="s">
        <v>745</v>
      </c>
      <c r="R19" s="1872" t="s">
        <v>767</v>
      </c>
      <c r="S19" s="1874">
        <v>109150</v>
      </c>
      <c r="T19" s="1865"/>
      <c r="U19" s="1866"/>
    </row>
    <row r="20" spans="2:21" s="1615" customFormat="1" ht="15.75" x14ac:dyDescent="0.25">
      <c r="B20" s="1864"/>
      <c r="C20" s="1791">
        <v>10</v>
      </c>
      <c r="D20" s="1791">
        <v>100</v>
      </c>
      <c r="E20" s="1791">
        <v>12</v>
      </c>
      <c r="F20" s="1867" t="s">
        <v>762</v>
      </c>
      <c r="G20" s="1867" t="s">
        <v>478</v>
      </c>
      <c r="H20" s="1867" t="s">
        <v>763</v>
      </c>
      <c r="I20" s="1791" t="s">
        <v>744</v>
      </c>
      <c r="J20" s="1868">
        <v>44980</v>
      </c>
      <c r="K20" s="1869">
        <v>10269</v>
      </c>
      <c r="L20" s="1870" t="s">
        <v>753</v>
      </c>
      <c r="M20" s="1871" t="s">
        <v>774</v>
      </c>
      <c r="N20" s="1870">
        <v>122021795</v>
      </c>
      <c r="O20" s="1872" t="s">
        <v>775</v>
      </c>
      <c r="P20" s="1873" t="s">
        <v>776</v>
      </c>
      <c r="Q20" s="1870">
        <v>1206980001</v>
      </c>
      <c r="R20" s="1872" t="s">
        <v>767</v>
      </c>
      <c r="S20" s="1874">
        <v>109150</v>
      </c>
      <c r="T20" s="1865"/>
      <c r="U20" s="1866"/>
    </row>
    <row r="21" spans="2:21" s="1615" customFormat="1" ht="15.75" x14ac:dyDescent="0.25">
      <c r="B21" s="1864"/>
      <c r="C21" s="1791">
        <v>10</v>
      </c>
      <c r="D21" s="1791">
        <v>100</v>
      </c>
      <c r="E21" s="1791">
        <v>12</v>
      </c>
      <c r="F21" s="1867" t="s">
        <v>762</v>
      </c>
      <c r="G21" s="1867" t="s">
        <v>478</v>
      </c>
      <c r="H21" s="1867" t="s">
        <v>763</v>
      </c>
      <c r="I21" s="1791" t="s">
        <v>744</v>
      </c>
      <c r="J21" s="1868">
        <v>44980</v>
      </c>
      <c r="K21" s="1869">
        <v>10270</v>
      </c>
      <c r="L21" s="1870" t="s">
        <v>753</v>
      </c>
      <c r="M21" s="1871" t="s">
        <v>774</v>
      </c>
      <c r="N21" s="1870">
        <v>122021795</v>
      </c>
      <c r="O21" s="1872" t="s">
        <v>775</v>
      </c>
      <c r="P21" s="1873" t="s">
        <v>776</v>
      </c>
      <c r="Q21" s="1870">
        <v>1206980001</v>
      </c>
      <c r="R21" s="1872" t="s">
        <v>767</v>
      </c>
      <c r="S21" s="1874">
        <v>109150</v>
      </c>
      <c r="T21" s="1865"/>
      <c r="U21" s="1866"/>
    </row>
    <row r="22" spans="2:21" s="1615" customFormat="1" ht="15.75" x14ac:dyDescent="0.25">
      <c r="B22" s="1864"/>
      <c r="C22" s="1791">
        <v>10</v>
      </c>
      <c r="D22" s="1791">
        <v>100</v>
      </c>
      <c r="E22" s="1791">
        <v>12</v>
      </c>
      <c r="F22" s="1867" t="s">
        <v>762</v>
      </c>
      <c r="G22" s="1867" t="s">
        <v>478</v>
      </c>
      <c r="H22" s="1867" t="s">
        <v>763</v>
      </c>
      <c r="I22" s="1791" t="s">
        <v>744</v>
      </c>
      <c r="J22" s="1868">
        <v>44980</v>
      </c>
      <c r="K22" s="1869">
        <v>10271</v>
      </c>
      <c r="L22" s="1870" t="s">
        <v>753</v>
      </c>
      <c r="M22" s="1871" t="s">
        <v>774</v>
      </c>
      <c r="N22" s="1870">
        <v>122021795</v>
      </c>
      <c r="O22" s="1872" t="s">
        <v>775</v>
      </c>
      <c r="P22" s="1873" t="s">
        <v>776</v>
      </c>
      <c r="Q22" s="1870">
        <v>1206980001</v>
      </c>
      <c r="R22" s="1872" t="s">
        <v>767</v>
      </c>
      <c r="S22" s="1874">
        <v>109150</v>
      </c>
      <c r="T22" s="1865"/>
      <c r="U22" s="1866"/>
    </row>
    <row r="23" spans="2:21" s="1615" customFormat="1" ht="15.75" x14ac:dyDescent="0.25">
      <c r="B23" s="1864"/>
      <c r="C23" s="1791">
        <v>10</v>
      </c>
      <c r="D23" s="1791">
        <v>100</v>
      </c>
      <c r="E23" s="1791">
        <v>12</v>
      </c>
      <c r="F23" s="1867" t="s">
        <v>762</v>
      </c>
      <c r="G23" s="1867" t="s">
        <v>478</v>
      </c>
      <c r="H23" s="1867" t="s">
        <v>763</v>
      </c>
      <c r="I23" s="1791" t="s">
        <v>744</v>
      </c>
      <c r="J23" s="1868">
        <v>44980</v>
      </c>
      <c r="K23" s="1869">
        <v>10272</v>
      </c>
      <c r="L23" s="1870" t="s">
        <v>753</v>
      </c>
      <c r="M23" s="1871" t="s">
        <v>774</v>
      </c>
      <c r="N23" s="1870">
        <v>122021795</v>
      </c>
      <c r="O23" s="1872" t="s">
        <v>775</v>
      </c>
      <c r="P23" s="1873" t="s">
        <v>776</v>
      </c>
      <c r="Q23" s="1870">
        <v>1206980001</v>
      </c>
      <c r="R23" s="1872" t="s">
        <v>767</v>
      </c>
      <c r="S23" s="1874">
        <v>109150</v>
      </c>
      <c r="T23" s="1865"/>
      <c r="U23" s="1866"/>
    </row>
    <row r="24" spans="2:21" s="1615" customFormat="1" ht="15.75" x14ac:dyDescent="0.25">
      <c r="B24" s="1864"/>
      <c r="C24" s="1791">
        <v>10</v>
      </c>
      <c r="D24" s="1791">
        <v>100</v>
      </c>
      <c r="E24" s="1791">
        <v>12</v>
      </c>
      <c r="F24" s="1867" t="s">
        <v>762</v>
      </c>
      <c r="G24" s="1867" t="s">
        <v>478</v>
      </c>
      <c r="H24" s="1867" t="s">
        <v>763</v>
      </c>
      <c r="I24" s="1791" t="s">
        <v>744</v>
      </c>
      <c r="J24" s="1868">
        <v>44980</v>
      </c>
      <c r="K24" s="1869">
        <v>10293</v>
      </c>
      <c r="L24" s="1870" t="s">
        <v>753</v>
      </c>
      <c r="M24" s="1871" t="s">
        <v>774</v>
      </c>
      <c r="N24" s="1870">
        <v>122021795</v>
      </c>
      <c r="O24" s="1872" t="s">
        <v>775</v>
      </c>
      <c r="P24" s="1873" t="s">
        <v>776</v>
      </c>
      <c r="Q24" s="1870">
        <v>1206980001</v>
      </c>
      <c r="R24" s="1872" t="s">
        <v>767</v>
      </c>
      <c r="S24" s="1874">
        <v>109150</v>
      </c>
      <c r="T24" s="1865"/>
      <c r="U24" s="1866"/>
    </row>
    <row r="25" spans="2:21" s="1615" customFormat="1" ht="15.75" x14ac:dyDescent="0.25">
      <c r="B25" s="1864"/>
      <c r="C25" s="1791">
        <v>10</v>
      </c>
      <c r="D25" s="1791">
        <v>100</v>
      </c>
      <c r="E25" s="1791">
        <v>12</v>
      </c>
      <c r="F25" s="1867" t="s">
        <v>762</v>
      </c>
      <c r="G25" s="1867" t="s">
        <v>478</v>
      </c>
      <c r="H25" s="1867" t="s">
        <v>763</v>
      </c>
      <c r="I25" s="1791" t="s">
        <v>744</v>
      </c>
      <c r="J25" s="1868">
        <v>44980</v>
      </c>
      <c r="K25" s="1869">
        <v>10294</v>
      </c>
      <c r="L25" s="1870" t="s">
        <v>753</v>
      </c>
      <c r="M25" s="1871" t="s">
        <v>774</v>
      </c>
      <c r="N25" s="1870">
        <v>122021795</v>
      </c>
      <c r="O25" s="1872" t="s">
        <v>775</v>
      </c>
      <c r="P25" s="1873" t="s">
        <v>776</v>
      </c>
      <c r="Q25" s="1870">
        <v>1206980001</v>
      </c>
      <c r="R25" s="1872" t="s">
        <v>767</v>
      </c>
      <c r="S25" s="1874">
        <v>109150</v>
      </c>
      <c r="T25" s="1865"/>
      <c r="U25" s="1866"/>
    </row>
    <row r="26" spans="2:21" s="1615" customFormat="1" ht="15.75" x14ac:dyDescent="0.25">
      <c r="B26" s="1864"/>
      <c r="C26" s="1791">
        <v>10</v>
      </c>
      <c r="D26" s="1791">
        <v>100</v>
      </c>
      <c r="E26" s="1791">
        <v>12</v>
      </c>
      <c r="F26" s="1867" t="s">
        <v>762</v>
      </c>
      <c r="G26" s="1867" t="s">
        <v>478</v>
      </c>
      <c r="H26" s="1867" t="s">
        <v>763</v>
      </c>
      <c r="I26" s="1791" t="s">
        <v>744</v>
      </c>
      <c r="J26" s="1868">
        <v>44980</v>
      </c>
      <c r="K26" s="1869">
        <v>10295</v>
      </c>
      <c r="L26" s="1870" t="s">
        <v>753</v>
      </c>
      <c r="M26" s="1871" t="s">
        <v>774</v>
      </c>
      <c r="N26" s="1870">
        <v>122021795</v>
      </c>
      <c r="O26" s="1872" t="s">
        <v>775</v>
      </c>
      <c r="P26" s="1873" t="s">
        <v>776</v>
      </c>
      <c r="Q26" s="1870">
        <v>1206980001</v>
      </c>
      <c r="R26" s="1872" t="s">
        <v>767</v>
      </c>
      <c r="S26" s="1874">
        <v>109150</v>
      </c>
      <c r="T26" s="1865"/>
      <c r="U26" s="1866"/>
    </row>
    <row r="27" spans="2:21" s="1615" customFormat="1" ht="15.75" x14ac:dyDescent="0.25">
      <c r="B27" s="1864"/>
      <c r="C27" s="1791">
        <v>10</v>
      </c>
      <c r="D27" s="1791">
        <v>100</v>
      </c>
      <c r="E27" s="1791">
        <v>12</v>
      </c>
      <c r="F27" s="1867" t="s">
        <v>762</v>
      </c>
      <c r="G27" s="1867" t="s">
        <v>478</v>
      </c>
      <c r="H27" s="1867" t="s">
        <v>763</v>
      </c>
      <c r="I27" s="1791" t="s">
        <v>744</v>
      </c>
      <c r="J27" s="1868">
        <v>44980</v>
      </c>
      <c r="K27" s="1869">
        <v>10296</v>
      </c>
      <c r="L27" s="1870" t="s">
        <v>753</v>
      </c>
      <c r="M27" s="1871" t="s">
        <v>774</v>
      </c>
      <c r="N27" s="1870">
        <v>122021795</v>
      </c>
      <c r="O27" s="1872" t="s">
        <v>775</v>
      </c>
      <c r="P27" s="1873" t="s">
        <v>776</v>
      </c>
      <c r="Q27" s="1870">
        <v>1206980001</v>
      </c>
      <c r="R27" s="1872" t="s">
        <v>767</v>
      </c>
      <c r="S27" s="1874">
        <v>109150</v>
      </c>
      <c r="T27" s="1865"/>
      <c r="U27" s="1866"/>
    </row>
    <row r="28" spans="2:21" s="1615" customFormat="1" ht="15.75" x14ac:dyDescent="0.25">
      <c r="B28" s="1864"/>
      <c r="C28" s="1791">
        <v>10</v>
      </c>
      <c r="D28" s="1791">
        <v>100</v>
      </c>
      <c r="E28" s="1791">
        <v>12</v>
      </c>
      <c r="F28" s="1867" t="s">
        <v>762</v>
      </c>
      <c r="G28" s="1867" t="s">
        <v>478</v>
      </c>
      <c r="H28" s="1867" t="s">
        <v>763</v>
      </c>
      <c r="I28" s="1791" t="s">
        <v>744</v>
      </c>
      <c r="J28" s="1868">
        <v>44980</v>
      </c>
      <c r="K28" s="1869">
        <v>10297</v>
      </c>
      <c r="L28" s="1870" t="s">
        <v>753</v>
      </c>
      <c r="M28" s="1871" t="s">
        <v>774</v>
      </c>
      <c r="N28" s="1870">
        <v>122021795</v>
      </c>
      <c r="O28" s="1872" t="s">
        <v>775</v>
      </c>
      <c r="P28" s="1873" t="s">
        <v>776</v>
      </c>
      <c r="Q28" s="1870">
        <v>1206980001</v>
      </c>
      <c r="R28" s="1872" t="s">
        <v>767</v>
      </c>
      <c r="S28" s="1874">
        <v>109150</v>
      </c>
      <c r="T28" s="1865"/>
      <c r="U28" s="1866"/>
    </row>
    <row r="29" spans="2:21" s="1615" customFormat="1" ht="15.75" x14ac:dyDescent="0.25">
      <c r="B29" s="1864"/>
      <c r="C29" s="1791">
        <v>10</v>
      </c>
      <c r="D29" s="1791">
        <v>100</v>
      </c>
      <c r="E29" s="1791">
        <v>12</v>
      </c>
      <c r="F29" s="1867" t="s">
        <v>762</v>
      </c>
      <c r="G29" s="1867" t="s">
        <v>478</v>
      </c>
      <c r="H29" s="1867" t="s">
        <v>763</v>
      </c>
      <c r="I29" s="1791" t="s">
        <v>744</v>
      </c>
      <c r="J29" s="1868">
        <v>44980</v>
      </c>
      <c r="K29" s="1869">
        <v>10298</v>
      </c>
      <c r="L29" s="1870" t="s">
        <v>753</v>
      </c>
      <c r="M29" s="1871" t="s">
        <v>774</v>
      </c>
      <c r="N29" s="1870">
        <v>122021795</v>
      </c>
      <c r="O29" s="1872" t="s">
        <v>775</v>
      </c>
      <c r="P29" s="1873" t="s">
        <v>776</v>
      </c>
      <c r="Q29" s="1870">
        <v>1206980001</v>
      </c>
      <c r="R29" s="1872" t="s">
        <v>767</v>
      </c>
      <c r="S29" s="1874">
        <v>109150</v>
      </c>
      <c r="T29" s="1865"/>
      <c r="U29" s="1866"/>
    </row>
    <row r="30" spans="2:21" s="1615" customFormat="1" ht="15.75" x14ac:dyDescent="0.25">
      <c r="B30" s="1864"/>
      <c r="C30" s="1791">
        <v>10</v>
      </c>
      <c r="D30" s="1791">
        <v>100</v>
      </c>
      <c r="E30" s="1791">
        <v>12</v>
      </c>
      <c r="F30" s="1867" t="s">
        <v>762</v>
      </c>
      <c r="G30" s="1867" t="s">
        <v>478</v>
      </c>
      <c r="H30" s="1867" t="s">
        <v>763</v>
      </c>
      <c r="I30" s="1791" t="s">
        <v>744</v>
      </c>
      <c r="J30" s="1868">
        <v>44980</v>
      </c>
      <c r="K30" s="1869">
        <v>10321</v>
      </c>
      <c r="L30" s="1870" t="s">
        <v>753</v>
      </c>
      <c r="M30" s="1871" t="s">
        <v>774</v>
      </c>
      <c r="N30" s="1870">
        <v>122021795</v>
      </c>
      <c r="O30" s="1872" t="s">
        <v>775</v>
      </c>
      <c r="P30" s="1873" t="s">
        <v>776</v>
      </c>
      <c r="Q30" s="1870">
        <v>1206980001</v>
      </c>
      <c r="R30" s="1872" t="s">
        <v>767</v>
      </c>
      <c r="S30" s="1874">
        <v>109150</v>
      </c>
      <c r="T30" s="1865"/>
      <c r="U30" s="1866"/>
    </row>
    <row r="31" spans="2:21" s="1615" customFormat="1" ht="15.75" x14ac:dyDescent="0.25">
      <c r="B31" s="1864"/>
      <c r="C31" s="1791">
        <v>10</v>
      </c>
      <c r="D31" s="1791">
        <v>100</v>
      </c>
      <c r="E31" s="1791">
        <v>12</v>
      </c>
      <c r="F31" s="1867" t="s">
        <v>762</v>
      </c>
      <c r="G31" s="1867" t="s">
        <v>478</v>
      </c>
      <c r="H31" s="1867" t="s">
        <v>763</v>
      </c>
      <c r="I31" s="1791" t="s">
        <v>744</v>
      </c>
      <c r="J31" s="1868">
        <v>44980</v>
      </c>
      <c r="K31" s="1869">
        <v>10322</v>
      </c>
      <c r="L31" s="1870" t="s">
        <v>753</v>
      </c>
      <c r="M31" s="1871" t="s">
        <v>774</v>
      </c>
      <c r="N31" s="1870">
        <v>122021795</v>
      </c>
      <c r="O31" s="1872" t="s">
        <v>775</v>
      </c>
      <c r="P31" s="1873" t="s">
        <v>776</v>
      </c>
      <c r="Q31" s="1870">
        <v>1206980001</v>
      </c>
      <c r="R31" s="1872" t="s">
        <v>767</v>
      </c>
      <c r="S31" s="1874">
        <v>109150</v>
      </c>
      <c r="T31" s="1865"/>
      <c r="U31" s="1866"/>
    </row>
    <row r="32" spans="2:21" s="1615" customFormat="1" ht="15.75" x14ac:dyDescent="0.25">
      <c r="B32" s="1864"/>
      <c r="C32" s="1791">
        <v>10</v>
      </c>
      <c r="D32" s="1791">
        <v>100</v>
      </c>
      <c r="E32" s="1791">
        <v>12</v>
      </c>
      <c r="F32" s="1867" t="s">
        <v>762</v>
      </c>
      <c r="G32" s="1867" t="s">
        <v>478</v>
      </c>
      <c r="H32" s="1867" t="s">
        <v>763</v>
      </c>
      <c r="I32" s="1791" t="s">
        <v>744</v>
      </c>
      <c r="J32" s="1868">
        <v>44980</v>
      </c>
      <c r="K32" s="1869">
        <v>10323</v>
      </c>
      <c r="L32" s="1870" t="s">
        <v>753</v>
      </c>
      <c r="M32" s="1871" t="s">
        <v>774</v>
      </c>
      <c r="N32" s="1870">
        <v>122021795</v>
      </c>
      <c r="O32" s="1872" t="s">
        <v>775</v>
      </c>
      <c r="P32" s="1873" t="s">
        <v>776</v>
      </c>
      <c r="Q32" s="1870">
        <v>1206980001</v>
      </c>
      <c r="R32" s="1872" t="s">
        <v>767</v>
      </c>
      <c r="S32" s="1874">
        <v>109150</v>
      </c>
      <c r="T32" s="1865"/>
      <c r="U32" s="1866"/>
    </row>
    <row r="33" spans="2:21" s="1615" customFormat="1" ht="15.75" x14ac:dyDescent="0.25">
      <c r="B33" s="1864"/>
      <c r="C33" s="1791">
        <v>10</v>
      </c>
      <c r="D33" s="1791">
        <v>100</v>
      </c>
      <c r="E33" s="1791">
        <v>12</v>
      </c>
      <c r="F33" s="1867" t="s">
        <v>762</v>
      </c>
      <c r="G33" s="1867" t="s">
        <v>478</v>
      </c>
      <c r="H33" s="1867" t="s">
        <v>763</v>
      </c>
      <c r="I33" s="1791" t="s">
        <v>744</v>
      </c>
      <c r="J33" s="1868">
        <v>44980</v>
      </c>
      <c r="K33" s="1869">
        <v>10324</v>
      </c>
      <c r="L33" s="1870" t="s">
        <v>753</v>
      </c>
      <c r="M33" s="1871" t="s">
        <v>774</v>
      </c>
      <c r="N33" s="1870">
        <v>122021795</v>
      </c>
      <c r="O33" s="1872" t="s">
        <v>775</v>
      </c>
      <c r="P33" s="1873" t="s">
        <v>776</v>
      </c>
      <c r="Q33" s="1870">
        <v>1206980001</v>
      </c>
      <c r="R33" s="1872" t="s">
        <v>767</v>
      </c>
      <c r="S33" s="1874">
        <v>109150</v>
      </c>
      <c r="T33" s="1865"/>
      <c r="U33" s="1866"/>
    </row>
    <row r="34" spans="2:21" s="1615" customFormat="1" ht="15.75" x14ac:dyDescent="0.25">
      <c r="B34" s="1864"/>
      <c r="C34" s="1791">
        <v>10</v>
      </c>
      <c r="D34" s="1791">
        <v>100</v>
      </c>
      <c r="E34" s="1791">
        <v>12</v>
      </c>
      <c r="F34" s="1867" t="s">
        <v>762</v>
      </c>
      <c r="G34" s="1867" t="s">
        <v>478</v>
      </c>
      <c r="H34" s="1867" t="s">
        <v>763</v>
      </c>
      <c r="I34" s="1791" t="s">
        <v>744</v>
      </c>
      <c r="J34" s="1868">
        <v>44980</v>
      </c>
      <c r="K34" s="1869">
        <v>10325</v>
      </c>
      <c r="L34" s="1870" t="s">
        <v>753</v>
      </c>
      <c r="M34" s="1871" t="s">
        <v>774</v>
      </c>
      <c r="N34" s="1870">
        <v>122021795</v>
      </c>
      <c r="O34" s="1872" t="s">
        <v>775</v>
      </c>
      <c r="P34" s="1873" t="s">
        <v>776</v>
      </c>
      <c r="Q34" s="1870">
        <v>1206980001</v>
      </c>
      <c r="R34" s="1872" t="s">
        <v>767</v>
      </c>
      <c r="S34" s="1874">
        <v>109150</v>
      </c>
      <c r="T34" s="1865"/>
      <c r="U34" s="1866"/>
    </row>
    <row r="35" spans="2:21" s="1615" customFormat="1" ht="15.75" x14ac:dyDescent="0.25">
      <c r="B35" s="1864"/>
      <c r="C35" s="1791">
        <v>10</v>
      </c>
      <c r="D35" s="1791">
        <v>100</v>
      </c>
      <c r="E35" s="1791">
        <v>12</v>
      </c>
      <c r="F35" s="1867" t="s">
        <v>762</v>
      </c>
      <c r="G35" s="1867" t="s">
        <v>478</v>
      </c>
      <c r="H35" s="1867" t="s">
        <v>763</v>
      </c>
      <c r="I35" s="1791" t="s">
        <v>744</v>
      </c>
      <c r="J35" s="1868">
        <v>44980</v>
      </c>
      <c r="K35" s="1869">
        <v>10326</v>
      </c>
      <c r="L35" s="1870" t="s">
        <v>753</v>
      </c>
      <c r="M35" s="1871" t="s">
        <v>774</v>
      </c>
      <c r="N35" s="1870">
        <v>122021795</v>
      </c>
      <c r="O35" s="1872" t="s">
        <v>775</v>
      </c>
      <c r="P35" s="1873" t="s">
        <v>776</v>
      </c>
      <c r="Q35" s="1870">
        <v>1206980001</v>
      </c>
      <c r="R35" s="1872" t="s">
        <v>767</v>
      </c>
      <c r="S35" s="1874">
        <v>109150</v>
      </c>
      <c r="T35" s="1865"/>
      <c r="U35" s="1866"/>
    </row>
    <row r="36" spans="2:21" s="1615" customFormat="1" ht="15.75" x14ac:dyDescent="0.25">
      <c r="B36" s="1864"/>
      <c r="C36" s="1791">
        <v>10</v>
      </c>
      <c r="D36" s="1791">
        <v>100</v>
      </c>
      <c r="E36" s="1791">
        <v>12</v>
      </c>
      <c r="F36" s="1867" t="s">
        <v>762</v>
      </c>
      <c r="G36" s="1867" t="s">
        <v>478</v>
      </c>
      <c r="H36" s="1867" t="s">
        <v>763</v>
      </c>
      <c r="I36" s="1791" t="s">
        <v>744</v>
      </c>
      <c r="J36" s="1868">
        <v>44980</v>
      </c>
      <c r="K36" s="1869">
        <v>10327</v>
      </c>
      <c r="L36" s="1870" t="s">
        <v>753</v>
      </c>
      <c r="M36" s="1871" t="s">
        <v>774</v>
      </c>
      <c r="N36" s="1870">
        <v>122021795</v>
      </c>
      <c r="O36" s="1872" t="s">
        <v>775</v>
      </c>
      <c r="P36" s="1873" t="s">
        <v>776</v>
      </c>
      <c r="Q36" s="1870">
        <v>1206980001</v>
      </c>
      <c r="R36" s="1872" t="s">
        <v>767</v>
      </c>
      <c r="S36" s="1874">
        <v>109150</v>
      </c>
      <c r="T36" s="1865"/>
      <c r="U36" s="1866"/>
    </row>
    <row r="37" spans="2:21" s="1615" customFormat="1" ht="15.75" x14ac:dyDescent="0.25">
      <c r="B37" s="1864"/>
      <c r="C37" s="1791">
        <v>10</v>
      </c>
      <c r="D37" s="1791">
        <v>100</v>
      </c>
      <c r="E37" s="1791">
        <v>12</v>
      </c>
      <c r="F37" s="1867" t="s">
        <v>762</v>
      </c>
      <c r="G37" s="1867" t="s">
        <v>478</v>
      </c>
      <c r="H37" s="1867" t="s">
        <v>763</v>
      </c>
      <c r="I37" s="1791" t="s">
        <v>744</v>
      </c>
      <c r="J37" s="1868">
        <v>44980</v>
      </c>
      <c r="K37" s="1869">
        <v>10328</v>
      </c>
      <c r="L37" s="1870" t="s">
        <v>753</v>
      </c>
      <c r="M37" s="1871" t="s">
        <v>774</v>
      </c>
      <c r="N37" s="1870">
        <v>122021795</v>
      </c>
      <c r="O37" s="1872" t="s">
        <v>775</v>
      </c>
      <c r="P37" s="1873" t="s">
        <v>776</v>
      </c>
      <c r="Q37" s="1870">
        <v>1206980001</v>
      </c>
      <c r="R37" s="1872" t="s">
        <v>767</v>
      </c>
      <c r="S37" s="1874">
        <v>109150</v>
      </c>
      <c r="T37" s="1865"/>
      <c r="U37" s="1866"/>
    </row>
    <row r="38" spans="2:21" s="1615" customFormat="1" ht="15.75" x14ac:dyDescent="0.25">
      <c r="B38" s="1864"/>
      <c r="C38" s="1791">
        <v>10</v>
      </c>
      <c r="D38" s="1791">
        <v>100</v>
      </c>
      <c r="E38" s="1791">
        <v>12</v>
      </c>
      <c r="F38" s="1867" t="s">
        <v>762</v>
      </c>
      <c r="G38" s="1867" t="s">
        <v>478</v>
      </c>
      <c r="H38" s="1867" t="s">
        <v>763</v>
      </c>
      <c r="I38" s="1791" t="s">
        <v>744</v>
      </c>
      <c r="J38" s="1868">
        <v>44980</v>
      </c>
      <c r="K38" s="1869">
        <v>10329</v>
      </c>
      <c r="L38" s="1870" t="s">
        <v>753</v>
      </c>
      <c r="M38" s="1871" t="s">
        <v>774</v>
      </c>
      <c r="N38" s="1870">
        <v>122021795</v>
      </c>
      <c r="O38" s="1872" t="s">
        <v>775</v>
      </c>
      <c r="P38" s="1873" t="s">
        <v>776</v>
      </c>
      <c r="Q38" s="1870">
        <v>1206980001</v>
      </c>
      <c r="R38" s="1872" t="s">
        <v>767</v>
      </c>
      <c r="S38" s="1874">
        <v>109150</v>
      </c>
      <c r="T38" s="1865"/>
      <c r="U38" s="1866"/>
    </row>
    <row r="39" spans="2:21" s="1615" customFormat="1" ht="15.75" x14ac:dyDescent="0.25">
      <c r="B39" s="1864"/>
      <c r="C39" s="1791">
        <v>10</v>
      </c>
      <c r="D39" s="1791">
        <v>100</v>
      </c>
      <c r="E39" s="1791">
        <v>12</v>
      </c>
      <c r="F39" s="1867" t="s">
        <v>762</v>
      </c>
      <c r="G39" s="1867" t="s">
        <v>478</v>
      </c>
      <c r="H39" s="1867" t="s">
        <v>763</v>
      </c>
      <c r="I39" s="1791" t="s">
        <v>744</v>
      </c>
      <c r="J39" s="1868">
        <v>44980</v>
      </c>
      <c r="K39" s="1869">
        <v>10330</v>
      </c>
      <c r="L39" s="1870" t="s">
        <v>753</v>
      </c>
      <c r="M39" s="1871" t="s">
        <v>774</v>
      </c>
      <c r="N39" s="1870">
        <v>122021795</v>
      </c>
      <c r="O39" s="1872" t="s">
        <v>775</v>
      </c>
      <c r="P39" s="1873" t="s">
        <v>776</v>
      </c>
      <c r="Q39" s="1870">
        <v>1206980001</v>
      </c>
      <c r="R39" s="1872" t="s">
        <v>767</v>
      </c>
      <c r="S39" s="1874">
        <v>109150</v>
      </c>
      <c r="T39" s="1865"/>
      <c r="U39" s="1866"/>
    </row>
    <row r="40" spans="2:21" s="1615" customFormat="1" ht="15.75" x14ac:dyDescent="0.25">
      <c r="B40" s="1864"/>
      <c r="C40" s="1791">
        <v>10</v>
      </c>
      <c r="D40" s="1791">
        <v>100</v>
      </c>
      <c r="E40" s="1791">
        <v>12</v>
      </c>
      <c r="F40" s="1867" t="s">
        <v>762</v>
      </c>
      <c r="G40" s="1867" t="s">
        <v>478</v>
      </c>
      <c r="H40" s="1867" t="s">
        <v>763</v>
      </c>
      <c r="I40" s="1791" t="s">
        <v>744</v>
      </c>
      <c r="J40" s="1868">
        <v>44980</v>
      </c>
      <c r="K40" s="1869">
        <v>10331</v>
      </c>
      <c r="L40" s="1870" t="s">
        <v>753</v>
      </c>
      <c r="M40" s="1871" t="s">
        <v>774</v>
      </c>
      <c r="N40" s="1870">
        <v>122021795</v>
      </c>
      <c r="O40" s="1872" t="s">
        <v>775</v>
      </c>
      <c r="P40" s="1873" t="s">
        <v>776</v>
      </c>
      <c r="Q40" s="1870">
        <v>1206980001</v>
      </c>
      <c r="R40" s="1872" t="s">
        <v>767</v>
      </c>
      <c r="S40" s="1874">
        <v>109150</v>
      </c>
      <c r="T40" s="1865"/>
      <c r="U40" s="1866"/>
    </row>
    <row r="41" spans="2:21" s="1615" customFormat="1" ht="15.75" x14ac:dyDescent="0.25">
      <c r="B41" s="1864"/>
      <c r="C41" s="1791">
        <v>10</v>
      </c>
      <c r="D41" s="1791">
        <v>100</v>
      </c>
      <c r="E41" s="1791">
        <v>12</v>
      </c>
      <c r="F41" s="1867" t="s">
        <v>762</v>
      </c>
      <c r="G41" s="1867" t="s">
        <v>478</v>
      </c>
      <c r="H41" s="1867" t="s">
        <v>763</v>
      </c>
      <c r="I41" s="1791" t="s">
        <v>744</v>
      </c>
      <c r="J41" s="1868">
        <v>44980</v>
      </c>
      <c r="K41" s="1869">
        <v>10332</v>
      </c>
      <c r="L41" s="1870" t="s">
        <v>753</v>
      </c>
      <c r="M41" s="1871" t="s">
        <v>774</v>
      </c>
      <c r="N41" s="1870">
        <v>122021795</v>
      </c>
      <c r="O41" s="1872" t="s">
        <v>775</v>
      </c>
      <c r="P41" s="1873" t="s">
        <v>776</v>
      </c>
      <c r="Q41" s="1870">
        <v>1206980001</v>
      </c>
      <c r="R41" s="1872" t="s">
        <v>767</v>
      </c>
      <c r="S41" s="1874">
        <v>109150</v>
      </c>
      <c r="T41" s="1865"/>
      <c r="U41" s="1866"/>
    </row>
    <row r="42" spans="2:21" s="1615" customFormat="1" ht="15.75" x14ac:dyDescent="0.25">
      <c r="B42" s="1864"/>
      <c r="C42" s="1791">
        <v>10</v>
      </c>
      <c r="D42" s="1791">
        <v>100</v>
      </c>
      <c r="E42" s="1791">
        <v>12</v>
      </c>
      <c r="F42" s="1867" t="s">
        <v>762</v>
      </c>
      <c r="G42" s="1867" t="s">
        <v>478</v>
      </c>
      <c r="H42" s="1867" t="s">
        <v>763</v>
      </c>
      <c r="I42" s="1791" t="s">
        <v>744</v>
      </c>
      <c r="J42" s="1868">
        <v>44980</v>
      </c>
      <c r="K42" s="1869">
        <v>10333</v>
      </c>
      <c r="L42" s="1870" t="s">
        <v>753</v>
      </c>
      <c r="M42" s="1871" t="s">
        <v>774</v>
      </c>
      <c r="N42" s="1870">
        <v>122021795</v>
      </c>
      <c r="O42" s="1872" t="s">
        <v>775</v>
      </c>
      <c r="P42" s="1873" t="s">
        <v>776</v>
      </c>
      <c r="Q42" s="1870">
        <v>1206980001</v>
      </c>
      <c r="R42" s="1872" t="s">
        <v>767</v>
      </c>
      <c r="S42" s="1874">
        <v>109150</v>
      </c>
      <c r="T42" s="1865"/>
      <c r="U42" s="1866"/>
    </row>
    <row r="43" spans="2:21" s="1615" customFormat="1" ht="15.75" x14ac:dyDescent="0.25">
      <c r="B43" s="1864"/>
      <c r="C43" s="1791">
        <v>10</v>
      </c>
      <c r="D43" s="1791">
        <v>100</v>
      </c>
      <c r="E43" s="1791">
        <v>12</v>
      </c>
      <c r="F43" s="1867" t="s">
        <v>762</v>
      </c>
      <c r="G43" s="1867" t="s">
        <v>478</v>
      </c>
      <c r="H43" s="1867" t="s">
        <v>763</v>
      </c>
      <c r="I43" s="1791" t="s">
        <v>744</v>
      </c>
      <c r="J43" s="1868">
        <v>44980</v>
      </c>
      <c r="K43" s="1869">
        <v>10334</v>
      </c>
      <c r="L43" s="1870" t="s">
        <v>753</v>
      </c>
      <c r="M43" s="1871" t="s">
        <v>774</v>
      </c>
      <c r="N43" s="1870">
        <v>122021795</v>
      </c>
      <c r="O43" s="1872" t="s">
        <v>775</v>
      </c>
      <c r="P43" s="1873" t="s">
        <v>776</v>
      </c>
      <c r="Q43" s="1870">
        <v>1206980001</v>
      </c>
      <c r="R43" s="1872" t="s">
        <v>767</v>
      </c>
      <c r="S43" s="1874">
        <v>109150</v>
      </c>
      <c r="T43" s="1865"/>
      <c r="U43" s="1866"/>
    </row>
    <row r="44" spans="2:21" s="1615" customFormat="1" ht="15.75" x14ac:dyDescent="0.25">
      <c r="B44" s="1864"/>
      <c r="C44" s="1791">
        <v>10</v>
      </c>
      <c r="D44" s="1791">
        <v>100</v>
      </c>
      <c r="E44" s="1791">
        <v>12</v>
      </c>
      <c r="F44" s="1867" t="s">
        <v>762</v>
      </c>
      <c r="G44" s="1867" t="s">
        <v>478</v>
      </c>
      <c r="H44" s="1867" t="s">
        <v>763</v>
      </c>
      <c r="I44" s="1791" t="s">
        <v>744</v>
      </c>
      <c r="J44" s="1868">
        <v>44980</v>
      </c>
      <c r="K44" s="1869">
        <v>10335</v>
      </c>
      <c r="L44" s="1870" t="s">
        <v>753</v>
      </c>
      <c r="M44" s="1871" t="s">
        <v>774</v>
      </c>
      <c r="N44" s="1870">
        <v>122021795</v>
      </c>
      <c r="O44" s="1872" t="s">
        <v>775</v>
      </c>
      <c r="P44" s="1873" t="s">
        <v>776</v>
      </c>
      <c r="Q44" s="1870">
        <v>1206980001</v>
      </c>
      <c r="R44" s="1872" t="s">
        <v>767</v>
      </c>
      <c r="S44" s="1874">
        <v>109150</v>
      </c>
      <c r="T44" s="1865"/>
      <c r="U44" s="1866"/>
    </row>
    <row r="45" spans="2:21" s="1615" customFormat="1" ht="15.75" x14ac:dyDescent="0.25">
      <c r="B45" s="1864"/>
      <c r="C45" s="1791">
        <v>10</v>
      </c>
      <c r="D45" s="1791">
        <v>100</v>
      </c>
      <c r="E45" s="1791">
        <v>12</v>
      </c>
      <c r="F45" s="1867" t="s">
        <v>762</v>
      </c>
      <c r="G45" s="1867" t="s">
        <v>478</v>
      </c>
      <c r="H45" s="1867" t="s">
        <v>763</v>
      </c>
      <c r="I45" s="1791" t="s">
        <v>744</v>
      </c>
      <c r="J45" s="1868">
        <v>44980</v>
      </c>
      <c r="K45" s="1869">
        <v>10336</v>
      </c>
      <c r="L45" s="1870" t="s">
        <v>753</v>
      </c>
      <c r="M45" s="1871" t="s">
        <v>774</v>
      </c>
      <c r="N45" s="1870">
        <v>122021795</v>
      </c>
      <c r="O45" s="1872" t="s">
        <v>775</v>
      </c>
      <c r="P45" s="1873" t="s">
        <v>776</v>
      </c>
      <c r="Q45" s="1870">
        <v>1206980001</v>
      </c>
      <c r="R45" s="1872" t="s">
        <v>767</v>
      </c>
      <c r="S45" s="1874">
        <v>109150</v>
      </c>
      <c r="T45" s="1865"/>
      <c r="U45" s="1866"/>
    </row>
    <row r="46" spans="2:21" s="1615" customFormat="1" ht="15.75" x14ac:dyDescent="0.25">
      <c r="B46" s="1864"/>
      <c r="C46" s="1791">
        <v>10</v>
      </c>
      <c r="D46" s="1791">
        <v>100</v>
      </c>
      <c r="E46" s="1791">
        <v>12</v>
      </c>
      <c r="F46" s="1867" t="s">
        <v>762</v>
      </c>
      <c r="G46" s="1867" t="s">
        <v>478</v>
      </c>
      <c r="H46" s="1867" t="s">
        <v>763</v>
      </c>
      <c r="I46" s="1791" t="s">
        <v>744</v>
      </c>
      <c r="J46" s="1868">
        <v>44980</v>
      </c>
      <c r="K46" s="1869">
        <v>10337</v>
      </c>
      <c r="L46" s="1870" t="s">
        <v>753</v>
      </c>
      <c r="M46" s="1871" t="s">
        <v>774</v>
      </c>
      <c r="N46" s="1870">
        <v>122021795</v>
      </c>
      <c r="O46" s="1872" t="s">
        <v>775</v>
      </c>
      <c r="P46" s="1873" t="s">
        <v>776</v>
      </c>
      <c r="Q46" s="1870">
        <v>1206980001</v>
      </c>
      <c r="R46" s="1872" t="s">
        <v>767</v>
      </c>
      <c r="S46" s="1874">
        <v>109150</v>
      </c>
      <c r="T46" s="1865"/>
      <c r="U46" s="1866"/>
    </row>
    <row r="47" spans="2:21" s="1615" customFormat="1" ht="15.75" x14ac:dyDescent="0.25">
      <c r="B47" s="1864"/>
      <c r="C47" s="1791">
        <v>10</v>
      </c>
      <c r="D47" s="1791">
        <v>100</v>
      </c>
      <c r="E47" s="1791">
        <v>12</v>
      </c>
      <c r="F47" s="1867" t="s">
        <v>762</v>
      </c>
      <c r="G47" s="1867" t="s">
        <v>478</v>
      </c>
      <c r="H47" s="1867" t="s">
        <v>763</v>
      </c>
      <c r="I47" s="1791" t="s">
        <v>744</v>
      </c>
      <c r="J47" s="1868">
        <v>44980</v>
      </c>
      <c r="K47" s="1869">
        <v>10338</v>
      </c>
      <c r="L47" s="1870" t="s">
        <v>753</v>
      </c>
      <c r="M47" s="1871" t="s">
        <v>774</v>
      </c>
      <c r="N47" s="1870">
        <v>122021795</v>
      </c>
      <c r="O47" s="1872" t="s">
        <v>775</v>
      </c>
      <c r="P47" s="1873" t="s">
        <v>776</v>
      </c>
      <c r="Q47" s="1870">
        <v>1206980001</v>
      </c>
      <c r="R47" s="1872" t="s">
        <v>767</v>
      </c>
      <c r="S47" s="1874">
        <v>109150</v>
      </c>
      <c r="T47" s="1865"/>
      <c r="U47" s="1866"/>
    </row>
    <row r="48" spans="2:21" s="1615" customFormat="1" ht="15.75" x14ac:dyDescent="0.25">
      <c r="B48" s="1864"/>
      <c r="C48" s="1791">
        <v>10</v>
      </c>
      <c r="D48" s="1791">
        <v>100</v>
      </c>
      <c r="E48" s="1791">
        <v>12</v>
      </c>
      <c r="F48" s="1867" t="s">
        <v>762</v>
      </c>
      <c r="G48" s="1867" t="s">
        <v>478</v>
      </c>
      <c r="H48" s="1867" t="s">
        <v>763</v>
      </c>
      <c r="I48" s="1791" t="s">
        <v>744</v>
      </c>
      <c r="J48" s="1868">
        <v>44980</v>
      </c>
      <c r="K48" s="1869">
        <v>10339</v>
      </c>
      <c r="L48" s="1870" t="s">
        <v>753</v>
      </c>
      <c r="M48" s="1871" t="s">
        <v>774</v>
      </c>
      <c r="N48" s="1870">
        <v>122021795</v>
      </c>
      <c r="O48" s="1872" t="s">
        <v>775</v>
      </c>
      <c r="P48" s="1873" t="s">
        <v>776</v>
      </c>
      <c r="Q48" s="1870">
        <v>1206980001</v>
      </c>
      <c r="R48" s="1872" t="s">
        <v>767</v>
      </c>
      <c r="S48" s="1874">
        <v>109150</v>
      </c>
      <c r="T48" s="1865"/>
      <c r="U48" s="1866"/>
    </row>
    <row r="49" spans="2:21" s="1615" customFormat="1" ht="15.75" x14ac:dyDescent="0.25">
      <c r="B49" s="1864"/>
      <c r="C49" s="1791">
        <v>10</v>
      </c>
      <c r="D49" s="1791">
        <v>100</v>
      </c>
      <c r="E49" s="1791">
        <v>12</v>
      </c>
      <c r="F49" s="1867" t="s">
        <v>762</v>
      </c>
      <c r="G49" s="1867" t="s">
        <v>478</v>
      </c>
      <c r="H49" s="1867" t="s">
        <v>763</v>
      </c>
      <c r="I49" s="1791" t="s">
        <v>744</v>
      </c>
      <c r="J49" s="1868">
        <v>44980</v>
      </c>
      <c r="K49" s="1869">
        <v>10340</v>
      </c>
      <c r="L49" s="1870" t="s">
        <v>753</v>
      </c>
      <c r="M49" s="1871" t="s">
        <v>774</v>
      </c>
      <c r="N49" s="1870">
        <v>122021795</v>
      </c>
      <c r="O49" s="1872" t="s">
        <v>775</v>
      </c>
      <c r="P49" s="1873" t="s">
        <v>776</v>
      </c>
      <c r="Q49" s="1870">
        <v>1206980001</v>
      </c>
      <c r="R49" s="1872" t="s">
        <v>767</v>
      </c>
      <c r="S49" s="1874">
        <v>109150</v>
      </c>
      <c r="T49" s="1865"/>
      <c r="U49" s="1866"/>
    </row>
    <row r="50" spans="2:21" s="1615" customFormat="1" ht="15" customHeight="1" x14ac:dyDescent="0.25">
      <c r="B50" s="1864"/>
      <c r="C50" s="1791">
        <v>10</v>
      </c>
      <c r="D50" s="1791">
        <v>100</v>
      </c>
      <c r="E50" s="1791">
        <v>12</v>
      </c>
      <c r="F50" s="1867" t="s">
        <v>762</v>
      </c>
      <c r="G50" s="1867" t="s">
        <v>478</v>
      </c>
      <c r="H50" s="1867" t="s">
        <v>763</v>
      </c>
      <c r="I50" s="1791" t="s">
        <v>744</v>
      </c>
      <c r="J50" s="1868">
        <v>44980</v>
      </c>
      <c r="K50" s="1869">
        <v>10341</v>
      </c>
      <c r="L50" s="1870" t="s">
        <v>753</v>
      </c>
      <c r="M50" s="1871" t="s">
        <v>774</v>
      </c>
      <c r="N50" s="1870">
        <v>122021795</v>
      </c>
      <c r="O50" s="1872" t="s">
        <v>775</v>
      </c>
      <c r="P50" s="1873" t="s">
        <v>776</v>
      </c>
      <c r="Q50" s="1870">
        <v>1206980001</v>
      </c>
      <c r="R50" s="1872" t="s">
        <v>767</v>
      </c>
      <c r="S50" s="1874">
        <v>109150</v>
      </c>
      <c r="T50" s="1865"/>
      <c r="U50" s="1866"/>
    </row>
    <row r="51" spans="2:21" s="1615" customFormat="1" ht="15.75" x14ac:dyDescent="0.25">
      <c r="B51" s="1864"/>
      <c r="C51" s="1791">
        <v>10</v>
      </c>
      <c r="D51" s="1791">
        <v>100</v>
      </c>
      <c r="E51" s="1791">
        <v>12</v>
      </c>
      <c r="F51" s="1867" t="s">
        <v>762</v>
      </c>
      <c r="G51" s="1867" t="s">
        <v>478</v>
      </c>
      <c r="H51" s="1867" t="s">
        <v>763</v>
      </c>
      <c r="I51" s="1791" t="s">
        <v>744</v>
      </c>
      <c r="J51" s="1868">
        <v>44980</v>
      </c>
      <c r="K51" s="1869">
        <v>10342</v>
      </c>
      <c r="L51" s="1870" t="s">
        <v>753</v>
      </c>
      <c r="M51" s="1871" t="s">
        <v>774</v>
      </c>
      <c r="N51" s="1870">
        <v>122021795</v>
      </c>
      <c r="O51" s="1872" t="s">
        <v>775</v>
      </c>
      <c r="P51" s="1873" t="s">
        <v>776</v>
      </c>
      <c r="Q51" s="1870">
        <v>1206980001</v>
      </c>
      <c r="R51" s="1872" t="s">
        <v>767</v>
      </c>
      <c r="S51" s="1874">
        <v>109150</v>
      </c>
      <c r="T51" s="1865"/>
      <c r="U51" s="1866"/>
    </row>
    <row r="52" spans="2:21" s="1615" customFormat="1" ht="15.75" x14ac:dyDescent="0.25">
      <c r="B52" s="1864"/>
      <c r="C52" s="1791">
        <v>10</v>
      </c>
      <c r="D52" s="1791">
        <v>100</v>
      </c>
      <c r="E52" s="1791">
        <v>12</v>
      </c>
      <c r="F52" s="1867" t="s">
        <v>762</v>
      </c>
      <c r="G52" s="1867" t="s">
        <v>478</v>
      </c>
      <c r="H52" s="1867" t="s">
        <v>763</v>
      </c>
      <c r="I52" s="1791" t="s">
        <v>744</v>
      </c>
      <c r="J52" s="1868">
        <v>44980</v>
      </c>
      <c r="K52" s="1869">
        <v>10343</v>
      </c>
      <c r="L52" s="1870" t="s">
        <v>753</v>
      </c>
      <c r="M52" s="1871" t="s">
        <v>774</v>
      </c>
      <c r="N52" s="1870">
        <v>122021795</v>
      </c>
      <c r="O52" s="1872" t="s">
        <v>775</v>
      </c>
      <c r="P52" s="1873" t="s">
        <v>776</v>
      </c>
      <c r="Q52" s="1870">
        <v>1206980001</v>
      </c>
      <c r="R52" s="1872" t="s">
        <v>767</v>
      </c>
      <c r="S52" s="1874">
        <v>109150</v>
      </c>
      <c r="T52" s="1865"/>
      <c r="U52" s="1866"/>
    </row>
    <row r="53" spans="2:21" s="1615" customFormat="1" ht="15.75" x14ac:dyDescent="0.25">
      <c r="B53" s="1864"/>
      <c r="C53" s="1791">
        <v>10</v>
      </c>
      <c r="D53" s="1791">
        <v>100</v>
      </c>
      <c r="E53" s="1791">
        <v>12</v>
      </c>
      <c r="F53" s="1867" t="s">
        <v>762</v>
      </c>
      <c r="G53" s="1867" t="s">
        <v>478</v>
      </c>
      <c r="H53" s="1867" t="s">
        <v>763</v>
      </c>
      <c r="I53" s="1791" t="s">
        <v>744</v>
      </c>
      <c r="J53" s="1868">
        <v>44980</v>
      </c>
      <c r="K53" s="1869">
        <v>10344</v>
      </c>
      <c r="L53" s="1870" t="s">
        <v>753</v>
      </c>
      <c r="M53" s="1871" t="s">
        <v>774</v>
      </c>
      <c r="N53" s="1870">
        <v>122021795</v>
      </c>
      <c r="O53" s="1872" t="s">
        <v>775</v>
      </c>
      <c r="P53" s="1873" t="s">
        <v>776</v>
      </c>
      <c r="Q53" s="1870">
        <v>1206980001</v>
      </c>
      <c r="R53" s="1872" t="s">
        <v>767</v>
      </c>
      <c r="S53" s="1874">
        <v>109150</v>
      </c>
      <c r="T53" s="1865"/>
      <c r="U53" s="1866"/>
    </row>
    <row r="54" spans="2:21" s="1615" customFormat="1" ht="15.75" x14ac:dyDescent="0.25">
      <c r="B54" s="1864"/>
      <c r="C54" s="1791">
        <v>10</v>
      </c>
      <c r="D54" s="1791">
        <v>100</v>
      </c>
      <c r="E54" s="1791">
        <v>12</v>
      </c>
      <c r="F54" s="1867" t="s">
        <v>762</v>
      </c>
      <c r="G54" s="1867" t="s">
        <v>478</v>
      </c>
      <c r="H54" s="1867" t="s">
        <v>763</v>
      </c>
      <c r="I54" s="1791" t="s">
        <v>744</v>
      </c>
      <c r="J54" s="1868">
        <v>44980</v>
      </c>
      <c r="K54" s="1869">
        <v>10345</v>
      </c>
      <c r="L54" s="1870" t="s">
        <v>753</v>
      </c>
      <c r="M54" s="1871" t="s">
        <v>774</v>
      </c>
      <c r="N54" s="1870">
        <v>122021795</v>
      </c>
      <c r="O54" s="1872" t="s">
        <v>775</v>
      </c>
      <c r="P54" s="1873" t="s">
        <v>776</v>
      </c>
      <c r="Q54" s="1870">
        <v>1206980001</v>
      </c>
      <c r="R54" s="1872" t="s">
        <v>767</v>
      </c>
      <c r="S54" s="1874">
        <v>109150</v>
      </c>
      <c r="T54" s="1865"/>
      <c r="U54" s="1866"/>
    </row>
    <row r="55" spans="2:21" s="1615" customFormat="1" ht="15.75" x14ac:dyDescent="0.25">
      <c r="B55" s="1864"/>
      <c r="C55" s="1791">
        <v>10</v>
      </c>
      <c r="D55" s="1791">
        <v>100</v>
      </c>
      <c r="E55" s="1791">
        <v>12</v>
      </c>
      <c r="F55" s="1867" t="s">
        <v>762</v>
      </c>
      <c r="G55" s="1867" t="s">
        <v>478</v>
      </c>
      <c r="H55" s="1867" t="s">
        <v>763</v>
      </c>
      <c r="I55" s="1791" t="s">
        <v>744</v>
      </c>
      <c r="J55" s="1868">
        <v>44980</v>
      </c>
      <c r="K55" s="1869">
        <v>10346</v>
      </c>
      <c r="L55" s="1870" t="s">
        <v>753</v>
      </c>
      <c r="M55" s="1871" t="s">
        <v>774</v>
      </c>
      <c r="N55" s="1870">
        <v>122021795</v>
      </c>
      <c r="O55" s="1872" t="s">
        <v>775</v>
      </c>
      <c r="P55" s="1873" t="s">
        <v>776</v>
      </c>
      <c r="Q55" s="1870">
        <v>1206980001</v>
      </c>
      <c r="R55" s="1872" t="s">
        <v>767</v>
      </c>
      <c r="S55" s="1874">
        <v>109150</v>
      </c>
      <c r="T55" s="1865"/>
      <c r="U55" s="1866"/>
    </row>
    <row r="56" spans="2:21" s="1615" customFormat="1" ht="15.75" x14ac:dyDescent="0.25">
      <c r="B56" s="1864"/>
      <c r="C56" s="1791">
        <v>10</v>
      </c>
      <c r="D56" s="1791">
        <v>100</v>
      </c>
      <c r="E56" s="1791">
        <v>12</v>
      </c>
      <c r="F56" s="1867" t="s">
        <v>762</v>
      </c>
      <c r="G56" s="1867" t="s">
        <v>478</v>
      </c>
      <c r="H56" s="1867" t="s">
        <v>763</v>
      </c>
      <c r="I56" s="1791" t="s">
        <v>744</v>
      </c>
      <c r="J56" s="1868">
        <v>44980</v>
      </c>
      <c r="K56" s="1869">
        <v>10347</v>
      </c>
      <c r="L56" s="1870" t="s">
        <v>753</v>
      </c>
      <c r="M56" s="1871" t="s">
        <v>774</v>
      </c>
      <c r="N56" s="1870">
        <v>122021795</v>
      </c>
      <c r="O56" s="1872" t="s">
        <v>775</v>
      </c>
      <c r="P56" s="1873" t="s">
        <v>776</v>
      </c>
      <c r="Q56" s="1870">
        <v>1206980001</v>
      </c>
      <c r="R56" s="1872" t="s">
        <v>767</v>
      </c>
      <c r="S56" s="1874">
        <v>109150</v>
      </c>
      <c r="T56" s="1865"/>
      <c r="U56" s="1866"/>
    </row>
    <row r="57" spans="2:21" s="1615" customFormat="1" ht="15.75" x14ac:dyDescent="0.25">
      <c r="B57" s="1864"/>
      <c r="C57" s="1791">
        <v>10</v>
      </c>
      <c r="D57" s="1791">
        <v>100</v>
      </c>
      <c r="E57" s="1791">
        <v>12</v>
      </c>
      <c r="F57" s="1867" t="s">
        <v>762</v>
      </c>
      <c r="G57" s="1867" t="s">
        <v>478</v>
      </c>
      <c r="H57" s="1867" t="s">
        <v>763</v>
      </c>
      <c r="I57" s="1791" t="s">
        <v>744</v>
      </c>
      <c r="J57" s="1868">
        <v>44980</v>
      </c>
      <c r="K57" s="1869">
        <v>10348</v>
      </c>
      <c r="L57" s="1870" t="s">
        <v>753</v>
      </c>
      <c r="M57" s="1871" t="s">
        <v>774</v>
      </c>
      <c r="N57" s="1870">
        <v>122021795</v>
      </c>
      <c r="O57" s="1872" t="s">
        <v>775</v>
      </c>
      <c r="P57" s="1873" t="s">
        <v>776</v>
      </c>
      <c r="Q57" s="1870">
        <v>1206980001</v>
      </c>
      <c r="R57" s="1872" t="s">
        <v>767</v>
      </c>
      <c r="S57" s="1874">
        <v>109150</v>
      </c>
      <c r="T57" s="1865"/>
      <c r="U57" s="1866"/>
    </row>
    <row r="58" spans="2:21" s="1615" customFormat="1" ht="15.75" x14ac:dyDescent="0.25">
      <c r="B58" s="1864"/>
      <c r="C58" s="1791">
        <v>10</v>
      </c>
      <c r="D58" s="1791">
        <v>100</v>
      </c>
      <c r="E58" s="1791">
        <v>12</v>
      </c>
      <c r="F58" s="1867" t="s">
        <v>762</v>
      </c>
      <c r="G58" s="1867" t="s">
        <v>478</v>
      </c>
      <c r="H58" s="1867" t="s">
        <v>763</v>
      </c>
      <c r="I58" s="1791" t="s">
        <v>744</v>
      </c>
      <c r="J58" s="1868">
        <v>44980</v>
      </c>
      <c r="K58" s="1869">
        <v>10349</v>
      </c>
      <c r="L58" s="1870" t="s">
        <v>753</v>
      </c>
      <c r="M58" s="1871" t="s">
        <v>774</v>
      </c>
      <c r="N58" s="1870">
        <v>122021795</v>
      </c>
      <c r="O58" s="1872" t="s">
        <v>775</v>
      </c>
      <c r="P58" s="1873" t="s">
        <v>776</v>
      </c>
      <c r="Q58" s="1870">
        <v>1206980001</v>
      </c>
      <c r="R58" s="1872" t="s">
        <v>767</v>
      </c>
      <c r="S58" s="1874">
        <v>109150</v>
      </c>
      <c r="T58" s="1865"/>
      <c r="U58" s="1866"/>
    </row>
    <row r="59" spans="2:21" s="1615" customFormat="1" ht="15.75" x14ac:dyDescent="0.25">
      <c r="B59" s="1864"/>
      <c r="C59" s="1791">
        <v>10</v>
      </c>
      <c r="D59" s="1791">
        <v>100</v>
      </c>
      <c r="E59" s="1791">
        <v>12</v>
      </c>
      <c r="F59" s="1867" t="s">
        <v>762</v>
      </c>
      <c r="G59" s="1867" t="s">
        <v>478</v>
      </c>
      <c r="H59" s="1867" t="s">
        <v>763</v>
      </c>
      <c r="I59" s="1791" t="s">
        <v>744</v>
      </c>
      <c r="J59" s="1868">
        <v>44980</v>
      </c>
      <c r="K59" s="1869">
        <v>10350</v>
      </c>
      <c r="L59" s="1870" t="s">
        <v>753</v>
      </c>
      <c r="M59" s="1871" t="s">
        <v>774</v>
      </c>
      <c r="N59" s="1870">
        <v>122021795</v>
      </c>
      <c r="O59" s="1872" t="s">
        <v>775</v>
      </c>
      <c r="P59" s="1873" t="s">
        <v>776</v>
      </c>
      <c r="Q59" s="1870">
        <v>1206980001</v>
      </c>
      <c r="R59" s="1872" t="s">
        <v>767</v>
      </c>
      <c r="S59" s="1874">
        <v>109150</v>
      </c>
      <c r="T59" s="1865"/>
      <c r="U59" s="1866"/>
    </row>
    <row r="60" spans="2:21" s="1615" customFormat="1" ht="15.75" x14ac:dyDescent="0.25">
      <c r="B60" s="1864"/>
      <c r="C60" s="1791">
        <v>10</v>
      </c>
      <c r="D60" s="1791">
        <v>100</v>
      </c>
      <c r="E60" s="1791">
        <v>12</v>
      </c>
      <c r="F60" s="1867" t="s">
        <v>762</v>
      </c>
      <c r="G60" s="1867" t="s">
        <v>478</v>
      </c>
      <c r="H60" s="1867" t="s">
        <v>763</v>
      </c>
      <c r="I60" s="1791" t="s">
        <v>744</v>
      </c>
      <c r="J60" s="1868">
        <v>44980</v>
      </c>
      <c r="K60" s="1869">
        <v>10351</v>
      </c>
      <c r="L60" s="1870" t="s">
        <v>753</v>
      </c>
      <c r="M60" s="1871" t="s">
        <v>774</v>
      </c>
      <c r="N60" s="1870">
        <v>122021795</v>
      </c>
      <c r="O60" s="1872" t="s">
        <v>775</v>
      </c>
      <c r="P60" s="1873" t="s">
        <v>776</v>
      </c>
      <c r="Q60" s="1870">
        <v>1206980001</v>
      </c>
      <c r="R60" s="1872" t="s">
        <v>767</v>
      </c>
      <c r="S60" s="1874">
        <v>109150</v>
      </c>
      <c r="T60" s="1865"/>
      <c r="U60" s="1866"/>
    </row>
    <row r="61" spans="2:21" s="1615" customFormat="1" ht="15.75" x14ac:dyDescent="0.25">
      <c r="B61" s="1864"/>
      <c r="C61" s="1791">
        <v>10</v>
      </c>
      <c r="D61" s="1791">
        <v>100</v>
      </c>
      <c r="E61" s="1791">
        <v>12</v>
      </c>
      <c r="F61" s="1867" t="s">
        <v>762</v>
      </c>
      <c r="G61" s="1867" t="s">
        <v>478</v>
      </c>
      <c r="H61" s="1867" t="s">
        <v>763</v>
      </c>
      <c r="I61" s="1791" t="s">
        <v>744</v>
      </c>
      <c r="J61" s="1868">
        <v>44980</v>
      </c>
      <c r="K61" s="1869">
        <v>10352</v>
      </c>
      <c r="L61" s="1870" t="s">
        <v>753</v>
      </c>
      <c r="M61" s="1871" t="s">
        <v>774</v>
      </c>
      <c r="N61" s="1870">
        <v>122021795</v>
      </c>
      <c r="O61" s="1872" t="s">
        <v>775</v>
      </c>
      <c r="P61" s="1873" t="s">
        <v>776</v>
      </c>
      <c r="Q61" s="1870">
        <v>1206980001</v>
      </c>
      <c r="R61" s="1872" t="s">
        <v>767</v>
      </c>
      <c r="S61" s="1874">
        <v>109150</v>
      </c>
      <c r="T61" s="1865"/>
      <c r="U61" s="1866"/>
    </row>
    <row r="62" spans="2:21" s="1615" customFormat="1" ht="15.75" x14ac:dyDescent="0.25">
      <c r="B62" s="1864"/>
      <c r="C62" s="1791">
        <v>10</v>
      </c>
      <c r="D62" s="1791">
        <v>100</v>
      </c>
      <c r="E62" s="1791">
        <v>12</v>
      </c>
      <c r="F62" s="1867" t="s">
        <v>762</v>
      </c>
      <c r="G62" s="1867" t="s">
        <v>478</v>
      </c>
      <c r="H62" s="1867" t="s">
        <v>763</v>
      </c>
      <c r="I62" s="1791" t="s">
        <v>744</v>
      </c>
      <c r="J62" s="1868">
        <v>44980</v>
      </c>
      <c r="K62" s="1869">
        <v>10353</v>
      </c>
      <c r="L62" s="1870" t="s">
        <v>753</v>
      </c>
      <c r="M62" s="1871" t="s">
        <v>774</v>
      </c>
      <c r="N62" s="1870">
        <v>122021795</v>
      </c>
      <c r="O62" s="1872" t="s">
        <v>775</v>
      </c>
      <c r="P62" s="1873" t="s">
        <v>776</v>
      </c>
      <c r="Q62" s="1870">
        <v>1206980001</v>
      </c>
      <c r="R62" s="1872" t="s">
        <v>767</v>
      </c>
      <c r="S62" s="1874">
        <v>109150</v>
      </c>
      <c r="T62" s="1865"/>
      <c r="U62" s="1866"/>
    </row>
    <row r="63" spans="2:21" s="1615" customFormat="1" ht="15.75" x14ac:dyDescent="0.25">
      <c r="B63" s="1864"/>
      <c r="C63" s="1791">
        <v>10</v>
      </c>
      <c r="D63" s="1791">
        <v>100</v>
      </c>
      <c r="E63" s="1791">
        <v>12</v>
      </c>
      <c r="F63" s="1867" t="s">
        <v>762</v>
      </c>
      <c r="G63" s="1867" t="s">
        <v>478</v>
      </c>
      <c r="H63" s="1867" t="s">
        <v>763</v>
      </c>
      <c r="I63" s="1791" t="s">
        <v>744</v>
      </c>
      <c r="J63" s="1868">
        <v>44980</v>
      </c>
      <c r="K63" s="1869">
        <v>10354</v>
      </c>
      <c r="L63" s="1870" t="s">
        <v>753</v>
      </c>
      <c r="M63" s="1871" t="s">
        <v>774</v>
      </c>
      <c r="N63" s="1870">
        <v>122021795</v>
      </c>
      <c r="O63" s="1872" t="s">
        <v>775</v>
      </c>
      <c r="P63" s="1873" t="s">
        <v>776</v>
      </c>
      <c r="Q63" s="1870">
        <v>1206980001</v>
      </c>
      <c r="R63" s="1872" t="s">
        <v>767</v>
      </c>
      <c r="S63" s="1874">
        <v>109150</v>
      </c>
      <c r="T63" s="1865"/>
      <c r="U63" s="1866"/>
    </row>
    <row r="64" spans="2:21" s="1615" customFormat="1" ht="15.75" x14ac:dyDescent="0.25">
      <c r="B64" s="1864"/>
      <c r="C64" s="1791">
        <v>10</v>
      </c>
      <c r="D64" s="1791">
        <v>100</v>
      </c>
      <c r="E64" s="1791">
        <v>12</v>
      </c>
      <c r="F64" s="1867" t="s">
        <v>762</v>
      </c>
      <c r="G64" s="1867" t="s">
        <v>478</v>
      </c>
      <c r="H64" s="1867" t="s">
        <v>763</v>
      </c>
      <c r="I64" s="1791" t="s">
        <v>744</v>
      </c>
      <c r="J64" s="1868">
        <v>44980</v>
      </c>
      <c r="K64" s="1869">
        <v>10355</v>
      </c>
      <c r="L64" s="1870" t="s">
        <v>753</v>
      </c>
      <c r="M64" s="1871" t="s">
        <v>774</v>
      </c>
      <c r="N64" s="1870">
        <v>122021795</v>
      </c>
      <c r="O64" s="1872" t="s">
        <v>775</v>
      </c>
      <c r="P64" s="1873" t="s">
        <v>776</v>
      </c>
      <c r="Q64" s="1870">
        <v>1206980001</v>
      </c>
      <c r="R64" s="1872" t="s">
        <v>767</v>
      </c>
      <c r="S64" s="1874">
        <v>109150</v>
      </c>
      <c r="T64" s="1865"/>
      <c r="U64" s="1866"/>
    </row>
    <row r="65" spans="2:21" s="1615" customFormat="1" ht="15.75" x14ac:dyDescent="0.25">
      <c r="B65" s="1864"/>
      <c r="C65" s="1791">
        <v>10</v>
      </c>
      <c r="D65" s="1791">
        <v>100</v>
      </c>
      <c r="E65" s="1791">
        <v>12</v>
      </c>
      <c r="F65" s="1867" t="s">
        <v>762</v>
      </c>
      <c r="G65" s="1867" t="s">
        <v>478</v>
      </c>
      <c r="H65" s="1867" t="s">
        <v>763</v>
      </c>
      <c r="I65" s="1791" t="s">
        <v>744</v>
      </c>
      <c r="J65" s="1868">
        <v>44980</v>
      </c>
      <c r="K65" s="1869">
        <v>10356</v>
      </c>
      <c r="L65" s="1870" t="s">
        <v>753</v>
      </c>
      <c r="M65" s="1871" t="s">
        <v>774</v>
      </c>
      <c r="N65" s="1870">
        <v>122021795</v>
      </c>
      <c r="O65" s="1872" t="s">
        <v>775</v>
      </c>
      <c r="P65" s="1873" t="s">
        <v>776</v>
      </c>
      <c r="Q65" s="1870">
        <v>1206980001</v>
      </c>
      <c r="R65" s="1872" t="s">
        <v>767</v>
      </c>
      <c r="S65" s="1874">
        <v>109150</v>
      </c>
      <c r="T65" s="1865"/>
      <c r="U65" s="1866"/>
    </row>
    <row r="66" spans="2:21" ht="18.75" x14ac:dyDescent="0.3">
      <c r="B66" s="282"/>
      <c r="C66" s="1876"/>
      <c r="D66" s="1877"/>
      <c r="E66" s="1878"/>
      <c r="F66" s="1877"/>
      <c r="G66" s="1877"/>
      <c r="H66" s="1879"/>
      <c r="I66" s="1877"/>
      <c r="J66" s="1880"/>
      <c r="K66" s="1880"/>
      <c r="L66" s="1880"/>
      <c r="M66" s="1880"/>
      <c r="N66" s="1881"/>
      <c r="O66" s="1880"/>
      <c r="P66" s="1881"/>
      <c r="Q66" s="1881"/>
      <c r="R66" s="1882"/>
      <c r="S66" s="1883">
        <f>SUM(S15:S65)</f>
        <v>5355635.3599999994</v>
      </c>
      <c r="T66" s="278"/>
      <c r="U66" s="81"/>
    </row>
    <row r="67" spans="2:21" ht="15.75" x14ac:dyDescent="0.25">
      <c r="B67" s="282"/>
      <c r="C67" s="1884"/>
      <c r="D67" s="1884"/>
      <c r="E67" s="1884"/>
      <c r="F67" s="1884"/>
      <c r="G67" s="1884"/>
      <c r="H67" s="1884"/>
      <c r="I67" s="1885"/>
      <c r="J67" s="44"/>
      <c r="K67" s="44"/>
      <c r="L67" s="44"/>
      <c r="M67" s="44"/>
      <c r="N67" s="585"/>
      <c r="O67" s="44"/>
      <c r="P67" s="585"/>
      <c r="Q67" s="585"/>
      <c r="R67" s="44"/>
      <c r="S67" s="1886" t="s">
        <v>777</v>
      </c>
      <c r="T67" s="278"/>
      <c r="U67" s="81"/>
    </row>
    <row r="68" spans="2:21" ht="15.75" x14ac:dyDescent="0.25">
      <c r="B68" s="282"/>
      <c r="C68" s="1884"/>
      <c r="D68" s="1884"/>
      <c r="E68" s="1884"/>
      <c r="F68" s="1884"/>
      <c r="G68" s="1884"/>
      <c r="H68" s="1884"/>
      <c r="I68" s="1885"/>
      <c r="J68" s="44"/>
      <c r="K68" s="44"/>
      <c r="L68" s="44"/>
      <c r="M68" s="44"/>
      <c r="N68" s="585"/>
      <c r="O68" s="44"/>
      <c r="P68" s="585"/>
      <c r="Q68" s="585"/>
      <c r="R68" s="44"/>
      <c r="S68" s="1886"/>
      <c r="T68" s="278"/>
      <c r="U68" s="81"/>
    </row>
    <row r="69" spans="2:21" x14ac:dyDescent="0.25">
      <c r="B69" s="282"/>
      <c r="C69" s="1884"/>
      <c r="D69" s="1884"/>
      <c r="E69" s="1884"/>
      <c r="F69" s="1884"/>
      <c r="G69" s="1884"/>
      <c r="H69" s="1884"/>
      <c r="I69" s="1885"/>
      <c r="J69" s="44"/>
      <c r="K69" s="44"/>
      <c r="L69" s="44"/>
      <c r="M69" s="44"/>
      <c r="N69" s="585"/>
      <c r="O69" s="44"/>
      <c r="P69" s="585"/>
      <c r="Q69" s="585"/>
      <c r="R69" s="44"/>
      <c r="S69" s="363"/>
      <c r="T69" s="278"/>
      <c r="U69" s="81"/>
    </row>
    <row r="70" spans="2:21" s="1857" customFormat="1" ht="18.75" x14ac:dyDescent="0.3">
      <c r="B70" s="1858"/>
      <c r="C70" s="1887"/>
      <c r="D70" s="1887"/>
      <c r="E70" s="1887"/>
      <c r="F70" s="1887"/>
      <c r="G70" s="1887"/>
      <c r="H70" s="1887"/>
      <c r="I70" s="1888"/>
      <c r="J70" s="1889"/>
      <c r="K70" s="1889"/>
      <c r="L70" s="1889"/>
      <c r="M70" s="1889"/>
      <c r="N70" s="1890"/>
      <c r="O70" s="1889"/>
      <c r="P70" s="1890"/>
      <c r="Q70" s="1890"/>
      <c r="R70" s="1889"/>
      <c r="S70" s="1891"/>
      <c r="T70" s="1859"/>
      <c r="U70" s="1860"/>
    </row>
    <row r="71" spans="2:21" s="1899" customFormat="1" ht="15.75" customHeight="1" x14ac:dyDescent="0.3">
      <c r="B71" s="1892"/>
      <c r="C71" s="1893"/>
      <c r="D71" s="2738" t="s">
        <v>759</v>
      </c>
      <c r="E71" s="2738"/>
      <c r="F71" s="2738"/>
      <c r="G71" s="2738"/>
      <c r="H71" s="1894"/>
      <c r="I71" s="1894"/>
      <c r="J71" s="2739" t="s">
        <v>748</v>
      </c>
      <c r="K71" s="2739"/>
      <c r="L71" s="2739"/>
      <c r="M71" s="2739"/>
      <c r="N71" s="1895"/>
      <c r="O71" s="2734" t="s">
        <v>575</v>
      </c>
      <c r="P71" s="2734"/>
      <c r="Q71" s="1896"/>
      <c r="R71" s="1894"/>
      <c r="S71" s="1897"/>
      <c r="T71" s="1898"/>
      <c r="U71" s="1897"/>
    </row>
    <row r="72" spans="2:21" s="1899" customFormat="1" ht="17.25" x14ac:dyDescent="0.3">
      <c r="B72" s="1892"/>
      <c r="C72" s="1897"/>
      <c r="D72" s="2740" t="s">
        <v>6</v>
      </c>
      <c r="E72" s="2740"/>
      <c r="F72" s="2740"/>
      <c r="G72" s="1900"/>
      <c r="H72" s="1901"/>
      <c r="I72" s="1901"/>
      <c r="J72" s="2737" t="s">
        <v>7</v>
      </c>
      <c r="K72" s="2737"/>
      <c r="L72" s="2737"/>
      <c r="M72" s="1901"/>
      <c r="N72" s="1902"/>
      <c r="O72" s="2733" t="s">
        <v>287</v>
      </c>
      <c r="P72" s="2733"/>
      <c r="Q72" s="1896"/>
      <c r="R72" s="1903"/>
      <c r="S72" s="1897"/>
      <c r="T72" s="1898"/>
      <c r="U72" s="1897"/>
    </row>
    <row r="73" spans="2:21" s="1899" customFormat="1" ht="21.75" customHeight="1" x14ac:dyDescent="0.3">
      <c r="B73" s="1892"/>
      <c r="C73" s="1897"/>
      <c r="D73" s="2734" t="s">
        <v>576</v>
      </c>
      <c r="E73" s="2734"/>
      <c r="F73" s="2734"/>
      <c r="G73" s="1900"/>
      <c r="H73" s="1904"/>
      <c r="I73" s="1904"/>
      <c r="J73" s="2735" t="s">
        <v>749</v>
      </c>
      <c r="K73" s="2735"/>
      <c r="L73" s="2735"/>
      <c r="M73" s="1904"/>
      <c r="N73" s="1905"/>
      <c r="O73" s="2734" t="s">
        <v>750</v>
      </c>
      <c r="P73" s="2734"/>
      <c r="Q73" s="1896"/>
      <c r="R73" s="1906"/>
      <c r="S73" s="1897"/>
      <c r="T73" s="1898"/>
      <c r="U73" s="1897"/>
    </row>
    <row r="74" spans="2:21" s="1899" customFormat="1" ht="17.25" x14ac:dyDescent="0.3">
      <c r="B74" s="1892"/>
      <c r="C74" s="1897"/>
      <c r="D74" s="2736" t="s">
        <v>286</v>
      </c>
      <c r="E74" s="2736"/>
      <c r="F74" s="2736"/>
      <c r="G74" s="1900"/>
      <c r="H74" s="1907"/>
      <c r="I74" s="1907"/>
      <c r="J74" s="2737" t="s">
        <v>286</v>
      </c>
      <c r="K74" s="2737"/>
      <c r="L74" s="2737"/>
      <c r="M74" s="1907"/>
      <c r="N74" s="1908"/>
      <c r="O74" s="2733" t="s">
        <v>286</v>
      </c>
      <c r="P74" s="2733"/>
      <c r="Q74" s="1896"/>
      <c r="R74" s="1909"/>
      <c r="S74" s="1897"/>
      <c r="T74" s="1898"/>
      <c r="U74" s="1897"/>
    </row>
    <row r="75" spans="2:21" s="1899" customFormat="1" ht="24.75" customHeight="1" x14ac:dyDescent="0.3">
      <c r="B75" s="1892"/>
      <c r="C75" s="1897"/>
      <c r="D75" s="2732">
        <v>45110</v>
      </c>
      <c r="E75" s="2732"/>
      <c r="F75" s="2732"/>
      <c r="G75" s="1900"/>
      <c r="H75" s="1910"/>
      <c r="I75" s="1910"/>
      <c r="J75" s="2732">
        <v>45111</v>
      </c>
      <c r="K75" s="2732"/>
      <c r="L75" s="2732"/>
      <c r="M75" s="1911"/>
      <c r="N75" s="1912"/>
      <c r="O75" s="2732">
        <v>45112</v>
      </c>
      <c r="P75" s="2732"/>
      <c r="Q75" s="1896"/>
      <c r="R75" s="1906"/>
      <c r="S75" s="1897"/>
      <c r="T75" s="1898"/>
      <c r="U75" s="1897"/>
    </row>
    <row r="76" spans="2:21" s="1899" customFormat="1" ht="17.25" x14ac:dyDescent="0.3">
      <c r="B76" s="1892"/>
      <c r="C76" s="1897"/>
      <c r="D76" s="2733" t="s">
        <v>288</v>
      </c>
      <c r="E76" s="2733"/>
      <c r="F76" s="2733"/>
      <c r="G76" s="1900"/>
      <c r="H76" s="1913"/>
      <c r="I76" s="1913"/>
      <c r="J76" s="2733" t="s">
        <v>289</v>
      </c>
      <c r="K76" s="2733"/>
      <c r="L76" s="2733"/>
      <c r="M76" s="1907"/>
      <c r="N76" s="1908"/>
      <c r="O76" s="2733" t="s">
        <v>301</v>
      </c>
      <c r="P76" s="2733"/>
      <c r="Q76" s="1896"/>
      <c r="R76" s="1914"/>
      <c r="S76" s="1914"/>
      <c r="T76" s="1898"/>
      <c r="U76" s="1897"/>
    </row>
    <row r="77" spans="2:21" s="1899" customFormat="1" ht="17.25" x14ac:dyDescent="0.3">
      <c r="B77" s="1915"/>
      <c r="C77" s="1916"/>
      <c r="D77" s="2731"/>
      <c r="E77" s="2731"/>
      <c r="F77" s="2731"/>
      <c r="G77" s="2731"/>
      <c r="H77" s="2731"/>
      <c r="I77" s="1916"/>
      <c r="J77" s="1917"/>
      <c r="K77" s="1917"/>
      <c r="L77" s="1917"/>
      <c r="M77" s="1917"/>
      <c r="N77" s="1918"/>
      <c r="O77" s="1917"/>
      <c r="P77" s="1918"/>
      <c r="Q77" s="1918"/>
      <c r="R77" s="1917"/>
      <c r="S77" s="1917"/>
      <c r="T77" s="1919"/>
      <c r="U77" s="1897"/>
    </row>
  </sheetData>
  <mergeCells count="28">
    <mergeCell ref="C13:I13"/>
    <mergeCell ref="J13:Q13"/>
    <mergeCell ref="R13:R14"/>
    <mergeCell ref="S13:S14"/>
    <mergeCell ref="C5:S5"/>
    <mergeCell ref="C6:S7"/>
    <mergeCell ref="C8:S8"/>
    <mergeCell ref="G10:J10"/>
    <mergeCell ref="R12:S12"/>
    <mergeCell ref="D71:G71"/>
    <mergeCell ref="J71:M71"/>
    <mergeCell ref="O71:P71"/>
    <mergeCell ref="D72:F72"/>
    <mergeCell ref="J72:L72"/>
    <mergeCell ref="O72:P72"/>
    <mergeCell ref="D73:F73"/>
    <mergeCell ref="J73:L73"/>
    <mergeCell ref="O73:P73"/>
    <mergeCell ref="D74:F74"/>
    <mergeCell ref="J74:L74"/>
    <mergeCell ref="O74:P74"/>
    <mergeCell ref="D77:H77"/>
    <mergeCell ref="D75:F75"/>
    <mergeCell ref="J75:L75"/>
    <mergeCell ref="O75:P75"/>
    <mergeCell ref="D76:F76"/>
    <mergeCell ref="J76:L76"/>
    <mergeCell ref="O76:P7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4"/>
  <sheetViews>
    <sheetView topLeftCell="A10" workbookViewId="0">
      <selection activeCell="G24" sqref="G24:H24"/>
    </sheetView>
  </sheetViews>
  <sheetFormatPr baseColWidth="10" defaultColWidth="17.28515625" defaultRowHeight="15" x14ac:dyDescent="0.25"/>
  <cols>
    <col min="1" max="1" width="3" style="168" customWidth="1"/>
    <col min="2" max="2" width="2.42578125" style="168" customWidth="1"/>
    <col min="3" max="3" width="3.28515625" style="173" bestFit="1" customWidth="1"/>
    <col min="4" max="4" width="10.28515625" style="168" customWidth="1"/>
    <col min="5" max="5" width="19.28515625" style="168" customWidth="1"/>
    <col min="6" max="6" width="18" style="168" customWidth="1"/>
    <col min="7" max="7" width="41.85546875" style="232" customWidth="1"/>
    <col min="8" max="8" width="13.5703125" style="168" customWidth="1"/>
    <col min="9" max="9" width="15.42578125" style="168" customWidth="1"/>
    <col min="10" max="10" width="14.7109375" style="168" customWidth="1"/>
    <col min="11" max="11" width="18.28515625"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553" t="str">
        <f>'Datos Generales'!C7</f>
        <v>DIGESETT</v>
      </c>
      <c r="G9" s="2553"/>
      <c r="H9" s="49" t="s">
        <v>253</v>
      </c>
      <c r="I9" s="775">
        <f>'Datos Generales'!C6</f>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'Datos Generales'!C8</f>
        <v>0202</v>
      </c>
      <c r="F11" s="49" t="s">
        <v>30</v>
      </c>
      <c r="G11" s="1172" t="str">
        <f>'Datos Generales'!C9</f>
        <v>02</v>
      </c>
      <c r="H11" s="49" t="s">
        <v>20</v>
      </c>
      <c r="I11" s="1172" t="str">
        <f>'Datos Generales'!C10</f>
        <v>01</v>
      </c>
      <c r="J11" s="49" t="s">
        <v>22</v>
      </c>
      <c r="K11" s="1172" t="str">
        <f>'Datos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x14ac:dyDescent="0.3">
      <c r="B13" s="160"/>
      <c r="C13" s="1168"/>
      <c r="D13" s="764" t="s">
        <v>271</v>
      </c>
      <c r="E13" s="2554"/>
      <c r="F13" s="2554"/>
      <c r="G13" s="2555" t="s">
        <v>384</v>
      </c>
      <c r="H13" s="2556"/>
      <c r="I13" s="773" t="s">
        <v>690</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42.75" x14ac:dyDescent="0.25">
      <c r="B16" s="372"/>
      <c r="C16" s="998" t="s">
        <v>104</v>
      </c>
      <c r="D16" s="999" t="s">
        <v>315</v>
      </c>
      <c r="E16" s="1000" t="s">
        <v>272</v>
      </c>
      <c r="F16" s="999" t="s">
        <v>239</v>
      </c>
      <c r="G16" s="1001" t="s">
        <v>385</v>
      </c>
      <c r="H16" s="1002" t="s">
        <v>152</v>
      </c>
      <c r="I16" s="1002" t="s">
        <v>153</v>
      </c>
      <c r="J16" s="1003" t="s">
        <v>316</v>
      </c>
      <c r="K16" s="1004" t="s">
        <v>87</v>
      </c>
      <c r="L16" s="373"/>
    </row>
    <row r="17" spans="2:14" s="47" customFormat="1" ht="29.25" customHeight="1" x14ac:dyDescent="0.25">
      <c r="B17" s="160"/>
      <c r="C17" s="1175">
        <v>1</v>
      </c>
      <c r="D17" s="1176" t="s">
        <v>526</v>
      </c>
      <c r="E17" s="1177"/>
      <c r="F17" s="1178" t="s">
        <v>731</v>
      </c>
      <c r="G17" s="1179" t="s">
        <v>733</v>
      </c>
      <c r="H17" s="1180">
        <v>1318821.72</v>
      </c>
      <c r="I17" s="1180"/>
      <c r="J17" s="1180"/>
      <c r="K17" s="1604"/>
      <c r="L17" s="298"/>
    </row>
    <row r="18" spans="2:14" s="47" customFormat="1" ht="29.25" customHeight="1" x14ac:dyDescent="0.25">
      <c r="B18" s="160"/>
      <c r="C18" s="1175">
        <v>2</v>
      </c>
      <c r="D18" s="1176" t="s">
        <v>526</v>
      </c>
      <c r="E18" s="1177"/>
      <c r="F18" s="1178" t="s">
        <v>879</v>
      </c>
      <c r="G18" s="1179" t="s">
        <v>734</v>
      </c>
      <c r="H18" s="1180">
        <v>611162.28</v>
      </c>
      <c r="I18" s="1180"/>
      <c r="J18" s="1180" t="s">
        <v>280</v>
      </c>
      <c r="K18" s="1181"/>
      <c r="L18" s="298"/>
      <c r="N18" s="769"/>
    </row>
    <row r="19" spans="2:14" s="47" customFormat="1" ht="21" customHeight="1" x14ac:dyDescent="0.25">
      <c r="B19" s="160"/>
      <c r="C19" s="1175">
        <v>3</v>
      </c>
      <c r="D19" s="1176" t="s">
        <v>526</v>
      </c>
      <c r="E19" s="1177"/>
      <c r="F19" s="1178" t="s">
        <v>732</v>
      </c>
      <c r="G19" s="1179" t="s">
        <v>735</v>
      </c>
      <c r="H19" s="1180"/>
      <c r="I19" s="1180">
        <v>1929984</v>
      </c>
      <c r="J19" s="1180"/>
      <c r="K19" s="1181"/>
      <c r="L19" s="298"/>
      <c r="N19" s="769"/>
    </row>
    <row r="20" spans="2:14" s="47" customFormat="1" ht="111.75" customHeight="1" x14ac:dyDescent="0.25">
      <c r="B20" s="160"/>
      <c r="C20" s="1175"/>
      <c r="D20" s="1182"/>
      <c r="E20" s="1183"/>
      <c r="F20" s="1174" t="s">
        <v>1609</v>
      </c>
      <c r="G20" s="1174" t="s">
        <v>736</v>
      </c>
      <c r="H20" s="1180"/>
      <c r="I20" s="1180"/>
      <c r="J20" s="1180"/>
      <c r="K20" s="1181"/>
      <c r="L20" s="298"/>
    </row>
    <row r="21" spans="2:14" s="47" customFormat="1" ht="6.75" customHeight="1" x14ac:dyDescent="0.25">
      <c r="B21" s="160"/>
      <c r="C21" s="1169"/>
      <c r="D21" s="374"/>
      <c r="E21" s="375"/>
      <c r="F21" s="767"/>
      <c r="G21" s="768"/>
      <c r="H21" s="770"/>
      <c r="I21" s="770"/>
      <c r="J21" s="771"/>
      <c r="K21" s="772"/>
      <c r="L21" s="298"/>
    </row>
    <row r="22" spans="2:14" s="47" customFormat="1" x14ac:dyDescent="0.25">
      <c r="B22" s="160"/>
      <c r="C22" s="1334"/>
      <c r="D22" s="1335"/>
      <c r="E22" s="1335"/>
      <c r="F22" s="1335"/>
      <c r="G22" s="1386" t="s">
        <v>59</v>
      </c>
      <c r="H22" s="1387">
        <f>SUM(H17:H18)</f>
        <v>1929984</v>
      </c>
      <c r="I22" s="1387">
        <f>+I19</f>
        <v>1929984</v>
      </c>
      <c r="J22" s="1173"/>
      <c r="K22" s="1336"/>
      <c r="L22" s="298"/>
    </row>
    <row r="23" spans="2:14" s="47" customFormat="1" ht="12.75" x14ac:dyDescent="0.2">
      <c r="B23" s="160"/>
      <c r="C23" s="585"/>
      <c r="D23" s="1605"/>
      <c r="E23" s="1605"/>
      <c r="F23" s="1605"/>
      <c r="G23" s="1606"/>
      <c r="H23" s="1605"/>
      <c r="I23" s="1605"/>
      <c r="J23" s="1605"/>
      <c r="K23" s="1606"/>
      <c r="L23" s="298"/>
    </row>
    <row r="24" spans="2:14" s="47" customFormat="1" ht="15" customHeight="1" x14ac:dyDescent="0.2">
      <c r="B24" s="160"/>
      <c r="C24" s="585"/>
      <c r="D24" s="2646" t="s">
        <v>2012</v>
      </c>
      <c r="E24" s="2646"/>
      <c r="F24" s="1605"/>
      <c r="G24" s="2748" t="s">
        <v>1689</v>
      </c>
      <c r="H24" s="2748"/>
      <c r="I24" s="1607"/>
      <c r="J24" s="2646" t="s">
        <v>586</v>
      </c>
      <c r="K24" s="2646"/>
      <c r="L24" s="298"/>
    </row>
    <row r="25" spans="2:14" s="47" customFormat="1" ht="15" customHeight="1" x14ac:dyDescent="0.25">
      <c r="B25" s="160"/>
      <c r="C25" s="585"/>
      <c r="D25" s="2462" t="str">
        <f>'Datos Generales'!C16</f>
        <v>Preparado por</v>
      </c>
      <c r="E25" s="2462"/>
      <c r="F25" s="54"/>
      <c r="G25" s="2537" t="str">
        <f>'Datos Generales'!D16</f>
        <v>Revisado por</v>
      </c>
      <c r="H25" s="2537"/>
      <c r="I25" s="299"/>
      <c r="J25" s="2465" t="str">
        <f>'Datos Generales'!E16</f>
        <v>Autorizado por</v>
      </c>
      <c r="K25" s="2465"/>
      <c r="L25" s="298"/>
    </row>
    <row r="26" spans="2:14" s="47" customFormat="1" ht="24" customHeight="1" x14ac:dyDescent="0.25">
      <c r="B26" s="160"/>
      <c r="C26" s="585"/>
      <c r="D26" s="2461" t="s">
        <v>576</v>
      </c>
      <c r="E26" s="2461"/>
      <c r="F26" s="54"/>
      <c r="G26" s="2641" t="s">
        <v>494</v>
      </c>
      <c r="H26" s="2641"/>
      <c r="I26" s="588"/>
      <c r="J26" s="2461" t="s">
        <v>547</v>
      </c>
      <c r="K26" s="2461"/>
      <c r="L26" s="298"/>
    </row>
    <row r="27" spans="2:14" s="47" customFormat="1" ht="15" customHeight="1" x14ac:dyDescent="0.25">
      <c r="B27" s="160"/>
      <c r="C27" s="585"/>
      <c r="D27" s="2462" t="str">
        <f>'Datos Generales'!C17</f>
        <v>Puesto que ocupa</v>
      </c>
      <c r="E27" s="2462"/>
      <c r="F27" s="54"/>
      <c r="G27" s="2537" t="str">
        <f>'Datos Generales'!D17</f>
        <v>Puesto que ocupa</v>
      </c>
      <c r="H27" s="2537"/>
      <c r="J27" s="2465" t="str">
        <f>'Datos Generales'!E17</f>
        <v>Puesto que ocupa</v>
      </c>
      <c r="K27" s="2465"/>
      <c r="L27" s="298"/>
    </row>
    <row r="28" spans="2:14" s="47" customFormat="1" ht="21" customHeight="1" x14ac:dyDescent="0.25">
      <c r="B28" s="160"/>
      <c r="C28" s="585"/>
      <c r="D28" s="2536">
        <v>45113</v>
      </c>
      <c r="E28" s="2536"/>
      <c r="F28" s="54"/>
      <c r="G28" s="2536">
        <v>45113</v>
      </c>
      <c r="H28" s="2536"/>
      <c r="I28" s="413"/>
      <c r="J28" s="2536">
        <v>45117</v>
      </c>
      <c r="K28" s="2536"/>
      <c r="L28" s="298"/>
    </row>
    <row r="29" spans="2:14" s="47" customFormat="1" ht="15" customHeight="1" x14ac:dyDescent="0.25">
      <c r="B29" s="160"/>
      <c r="C29" s="585"/>
      <c r="D29" s="2462" t="s">
        <v>288</v>
      </c>
      <c r="E29" s="2462"/>
      <c r="F29" s="54"/>
      <c r="G29" s="2537" t="s">
        <v>289</v>
      </c>
      <c r="H29" s="2537"/>
      <c r="J29" s="2465" t="s">
        <v>301</v>
      </c>
      <c r="K29" s="2465"/>
      <c r="L29" s="298"/>
    </row>
    <row r="30" spans="2:14" x14ac:dyDescent="0.25">
      <c r="B30" s="179"/>
      <c r="C30" s="629"/>
      <c r="D30" s="377"/>
      <c r="E30" s="41"/>
      <c r="F30" s="377"/>
      <c r="G30" s="378"/>
      <c r="H30" s="377"/>
      <c r="I30" s="377"/>
      <c r="J30" s="377"/>
      <c r="K30" s="378"/>
      <c r="L30" s="181"/>
    </row>
    <row r="31" spans="2:14" x14ac:dyDescent="0.25">
      <c r="C31" s="2"/>
      <c r="D31" s="47"/>
      <c r="E31" s="47"/>
      <c r="F31" s="47"/>
      <c r="G31" s="62"/>
      <c r="H31" s="47"/>
      <c r="I31" s="47"/>
      <c r="J31" s="47"/>
      <c r="K31" s="62"/>
    </row>
    <row r="34" spans="3:3" customFormat="1" x14ac:dyDescent="0.25">
      <c r="C34" s="1171"/>
    </row>
    <row r="35" spans="3:3" customFormat="1" x14ac:dyDescent="0.25">
      <c r="C35" s="1171"/>
    </row>
    <row r="36" spans="3:3" customFormat="1" x14ac:dyDescent="0.25">
      <c r="C36" s="1171"/>
    </row>
    <row r="37" spans="3:3" customFormat="1" x14ac:dyDescent="0.25">
      <c r="C37" s="1171"/>
    </row>
    <row r="38" spans="3:3" customFormat="1" x14ac:dyDescent="0.25">
      <c r="C38" s="1171"/>
    </row>
    <row r="39" spans="3:3" customFormat="1" x14ac:dyDescent="0.25">
      <c r="C39" s="1171"/>
    </row>
    <row r="40" spans="3:3" customFormat="1" x14ac:dyDescent="0.25">
      <c r="C40" s="1171"/>
    </row>
    <row r="41" spans="3:3" customFormat="1" x14ac:dyDescent="0.25">
      <c r="C41" s="1171"/>
    </row>
    <row r="42" spans="3:3" customFormat="1" x14ac:dyDescent="0.25">
      <c r="C42" s="1171"/>
    </row>
    <row r="43" spans="3:3" customFormat="1" x14ac:dyDescent="0.25">
      <c r="C43" s="1171"/>
    </row>
    <row r="44" spans="3:3" customFormat="1" x14ac:dyDescent="0.25">
      <c r="C44" s="1171"/>
    </row>
    <row r="45" spans="3:3" customFormat="1" x14ac:dyDescent="0.25">
      <c r="C45" s="1171"/>
    </row>
    <row r="46" spans="3:3" customFormat="1" x14ac:dyDescent="0.25">
      <c r="C46" s="1171"/>
    </row>
    <row r="47" spans="3:3" customFormat="1" x14ac:dyDescent="0.25">
      <c r="C47" s="1171"/>
    </row>
    <row r="48" spans="3:3" customFormat="1" x14ac:dyDescent="0.25">
      <c r="C48" s="1171"/>
    </row>
    <row r="49" spans="3:6" x14ac:dyDescent="0.25">
      <c r="C49" s="621"/>
      <c r="D49" s="255"/>
      <c r="E49"/>
      <c r="F49"/>
    </row>
    <row r="50" spans="3:6" x14ac:dyDescent="0.25">
      <c r="C50" s="621"/>
      <c r="D50" s="255"/>
      <c r="E50"/>
      <c r="F50"/>
    </row>
    <row r="51" spans="3:6" x14ac:dyDescent="0.25">
      <c r="C51" s="621"/>
      <c r="D51" s="255"/>
      <c r="E51"/>
      <c r="F51"/>
    </row>
    <row r="52" spans="3:6" x14ac:dyDescent="0.25">
      <c r="C52" s="621"/>
      <c r="D52" s="255"/>
      <c r="E52"/>
      <c r="F52"/>
    </row>
    <row r="53" spans="3:6" x14ac:dyDescent="0.25">
      <c r="C53" s="621"/>
      <c r="D53" s="255"/>
      <c r="E53"/>
      <c r="F53"/>
    </row>
    <row r="54" spans="3:6" x14ac:dyDescent="0.25">
      <c r="C54" s="621"/>
      <c r="D54" s="255"/>
      <c r="E54"/>
      <c r="F54"/>
    </row>
  </sheetData>
  <mergeCells count="26">
    <mergeCell ref="D28:E28"/>
    <mergeCell ref="G28:H28"/>
    <mergeCell ref="J28:K28"/>
    <mergeCell ref="D29:E29"/>
    <mergeCell ref="G29:H29"/>
    <mergeCell ref="J29:K29"/>
    <mergeCell ref="D26:E26"/>
    <mergeCell ref="G26:H26"/>
    <mergeCell ref="J26:K26"/>
    <mergeCell ref="D27:E27"/>
    <mergeCell ref="G27:H27"/>
    <mergeCell ref="J27:K27"/>
    <mergeCell ref="D25:E25"/>
    <mergeCell ref="G25:H25"/>
    <mergeCell ref="J25:K25"/>
    <mergeCell ref="B4:L4"/>
    <mergeCell ref="B5:L5"/>
    <mergeCell ref="B6:L6"/>
    <mergeCell ref="B7:L7"/>
    <mergeCell ref="B8:L8"/>
    <mergeCell ref="F9:G9"/>
    <mergeCell ref="E13:F13"/>
    <mergeCell ref="G13:H13"/>
    <mergeCell ref="D24:E24"/>
    <mergeCell ref="G24:H24"/>
    <mergeCell ref="J24:K24"/>
  </mergeCells>
  <pageMargins left="0.17" right="0.17" top="0.2" bottom="0.17" header="0.3" footer="0.3"/>
  <pageSetup paperSize="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2"/>
  <sheetViews>
    <sheetView showGridLines="0" topLeftCell="A34" zoomScaleNormal="100" zoomScaleSheetLayoutView="90" workbookViewId="0">
      <selection activeCell="E68" sqref="E68"/>
    </sheetView>
  </sheetViews>
  <sheetFormatPr baseColWidth="10" defaultRowHeight="12.75" x14ac:dyDescent="0.2"/>
  <cols>
    <col min="1" max="2" width="2.85546875" style="47" customWidth="1"/>
    <col min="3" max="3" width="3.5703125" style="20" bestFit="1" customWidth="1"/>
    <col min="4" max="4" width="13.28515625" style="47" bestFit="1" customWidth="1"/>
    <col min="5" max="5" width="39.42578125" style="62" customWidth="1"/>
    <col min="6" max="6" width="10.28515625" style="17" customWidth="1"/>
    <col min="7" max="7" width="18.140625" style="2" customWidth="1"/>
    <col min="8" max="8" width="12.85546875" style="17" customWidth="1"/>
    <col min="9" max="9" width="20.7109375" style="62" customWidth="1"/>
    <col min="10" max="10" width="18.5703125" style="61" customWidth="1"/>
    <col min="11" max="11" width="16.7109375" style="2" customWidth="1"/>
    <col min="12" max="12" width="3.42578125" style="47" customWidth="1"/>
    <col min="13" max="258" width="11.42578125" style="47"/>
    <col min="259" max="259" width="3.140625" style="47" bestFit="1" customWidth="1"/>
    <col min="260" max="260" width="26.42578125" style="47" customWidth="1"/>
    <col min="261" max="261" width="32.140625" style="47" customWidth="1"/>
    <col min="262" max="262" width="14.85546875" style="47" customWidth="1"/>
    <col min="263" max="263" width="13.140625" style="47" customWidth="1"/>
    <col min="264" max="264" width="19.42578125" style="47" customWidth="1"/>
    <col min="265" max="265" width="41.85546875" style="47" customWidth="1"/>
    <col min="266" max="266" width="19.42578125" style="47" customWidth="1"/>
    <col min="267" max="267" width="14.140625" style="47" bestFit="1" customWidth="1"/>
    <col min="268" max="268" width="12.5703125" style="47" customWidth="1"/>
    <col min="269" max="514" width="11.42578125" style="47"/>
    <col min="515" max="515" width="3.140625" style="47" bestFit="1" customWidth="1"/>
    <col min="516" max="516" width="26.42578125" style="47" customWidth="1"/>
    <col min="517" max="517" width="32.140625" style="47" customWidth="1"/>
    <col min="518" max="518" width="14.85546875" style="47" customWidth="1"/>
    <col min="519" max="519" width="13.140625" style="47" customWidth="1"/>
    <col min="520" max="520" width="19.42578125" style="47" customWidth="1"/>
    <col min="521" max="521" width="41.85546875" style="47" customWidth="1"/>
    <col min="522" max="522" width="19.42578125" style="47" customWidth="1"/>
    <col min="523" max="523" width="14.140625" style="47" bestFit="1" customWidth="1"/>
    <col min="524" max="524" width="12.5703125" style="47" customWidth="1"/>
    <col min="525" max="770" width="11.42578125" style="47"/>
    <col min="771" max="771" width="3.140625" style="47" bestFit="1" customWidth="1"/>
    <col min="772" max="772" width="26.42578125" style="47" customWidth="1"/>
    <col min="773" max="773" width="32.140625" style="47" customWidth="1"/>
    <col min="774" max="774" width="14.85546875" style="47" customWidth="1"/>
    <col min="775" max="775" width="13.140625" style="47" customWidth="1"/>
    <col min="776" max="776" width="19.42578125" style="47" customWidth="1"/>
    <col min="777" max="777" width="41.85546875" style="47" customWidth="1"/>
    <col min="778" max="778" width="19.42578125" style="47" customWidth="1"/>
    <col min="779" max="779" width="14.140625" style="47" bestFit="1" customWidth="1"/>
    <col min="780" max="780" width="12.5703125" style="47" customWidth="1"/>
    <col min="781" max="1026" width="11.42578125" style="47"/>
    <col min="1027" max="1027" width="3.140625" style="47" bestFit="1" customWidth="1"/>
    <col min="1028" max="1028" width="26.42578125" style="47" customWidth="1"/>
    <col min="1029" max="1029" width="32.140625" style="47" customWidth="1"/>
    <col min="1030" max="1030" width="14.85546875" style="47" customWidth="1"/>
    <col min="1031" max="1031" width="13.140625" style="47" customWidth="1"/>
    <col min="1032" max="1032" width="19.42578125" style="47" customWidth="1"/>
    <col min="1033" max="1033" width="41.85546875" style="47" customWidth="1"/>
    <col min="1034" max="1034" width="19.42578125" style="47" customWidth="1"/>
    <col min="1035" max="1035" width="14.140625" style="47" bestFit="1" customWidth="1"/>
    <col min="1036" max="1036" width="12.5703125" style="47" customWidth="1"/>
    <col min="1037" max="1282" width="11.42578125" style="47"/>
    <col min="1283" max="1283" width="3.140625" style="47" bestFit="1" customWidth="1"/>
    <col min="1284" max="1284" width="26.42578125" style="47" customWidth="1"/>
    <col min="1285" max="1285" width="32.140625" style="47" customWidth="1"/>
    <col min="1286" max="1286" width="14.85546875" style="47" customWidth="1"/>
    <col min="1287" max="1287" width="13.140625" style="47" customWidth="1"/>
    <col min="1288" max="1288" width="19.42578125" style="47" customWidth="1"/>
    <col min="1289" max="1289" width="41.85546875" style="47" customWidth="1"/>
    <col min="1290" max="1290" width="19.42578125" style="47" customWidth="1"/>
    <col min="1291" max="1291" width="14.140625" style="47" bestFit="1" customWidth="1"/>
    <col min="1292" max="1292" width="12.5703125" style="47" customWidth="1"/>
    <col min="1293" max="1538" width="11.42578125" style="47"/>
    <col min="1539" max="1539" width="3.140625" style="47" bestFit="1" customWidth="1"/>
    <col min="1540" max="1540" width="26.42578125" style="47" customWidth="1"/>
    <col min="1541" max="1541" width="32.140625" style="47" customWidth="1"/>
    <col min="1542" max="1542" width="14.85546875" style="47" customWidth="1"/>
    <col min="1543" max="1543" width="13.140625" style="47" customWidth="1"/>
    <col min="1544" max="1544" width="19.42578125" style="47" customWidth="1"/>
    <col min="1545" max="1545" width="41.85546875" style="47" customWidth="1"/>
    <col min="1546" max="1546" width="19.42578125" style="47" customWidth="1"/>
    <col min="1547" max="1547" width="14.140625" style="47" bestFit="1" customWidth="1"/>
    <col min="1548" max="1548" width="12.5703125" style="47" customWidth="1"/>
    <col min="1549" max="1794" width="11.42578125" style="47"/>
    <col min="1795" max="1795" width="3.140625" style="47" bestFit="1" customWidth="1"/>
    <col min="1796" max="1796" width="26.42578125" style="47" customWidth="1"/>
    <col min="1797" max="1797" width="32.140625" style="47" customWidth="1"/>
    <col min="1798" max="1798" width="14.85546875" style="47" customWidth="1"/>
    <col min="1799" max="1799" width="13.140625" style="47" customWidth="1"/>
    <col min="1800" max="1800" width="19.42578125" style="47" customWidth="1"/>
    <col min="1801" max="1801" width="41.85546875" style="47" customWidth="1"/>
    <col min="1802" max="1802" width="19.42578125" style="47" customWidth="1"/>
    <col min="1803" max="1803" width="14.140625" style="47" bestFit="1" customWidth="1"/>
    <col min="1804" max="1804" width="12.5703125" style="47" customWidth="1"/>
    <col min="1805" max="2050" width="11.42578125" style="47"/>
    <col min="2051" max="2051" width="3.140625" style="47" bestFit="1" customWidth="1"/>
    <col min="2052" max="2052" width="26.42578125" style="47" customWidth="1"/>
    <col min="2053" max="2053" width="32.140625" style="47" customWidth="1"/>
    <col min="2054" max="2054" width="14.85546875" style="47" customWidth="1"/>
    <col min="2055" max="2055" width="13.140625" style="47" customWidth="1"/>
    <col min="2056" max="2056" width="19.42578125" style="47" customWidth="1"/>
    <col min="2057" max="2057" width="41.85546875" style="47" customWidth="1"/>
    <col min="2058" max="2058" width="19.42578125" style="47" customWidth="1"/>
    <col min="2059" max="2059" width="14.140625" style="47" bestFit="1" customWidth="1"/>
    <col min="2060" max="2060" width="12.5703125" style="47" customWidth="1"/>
    <col min="2061" max="2306" width="11.42578125" style="47"/>
    <col min="2307" max="2307" width="3.140625" style="47" bestFit="1" customWidth="1"/>
    <col min="2308" max="2308" width="26.42578125" style="47" customWidth="1"/>
    <col min="2309" max="2309" width="32.140625" style="47" customWidth="1"/>
    <col min="2310" max="2310" width="14.85546875" style="47" customWidth="1"/>
    <col min="2311" max="2311" width="13.140625" style="47" customWidth="1"/>
    <col min="2312" max="2312" width="19.42578125" style="47" customWidth="1"/>
    <col min="2313" max="2313" width="41.85546875" style="47" customWidth="1"/>
    <col min="2314" max="2314" width="19.42578125" style="47" customWidth="1"/>
    <col min="2315" max="2315" width="14.140625" style="47" bestFit="1" customWidth="1"/>
    <col min="2316" max="2316" width="12.5703125" style="47" customWidth="1"/>
    <col min="2317" max="2562" width="11.42578125" style="47"/>
    <col min="2563" max="2563" width="3.140625" style="47" bestFit="1" customWidth="1"/>
    <col min="2564" max="2564" width="26.42578125" style="47" customWidth="1"/>
    <col min="2565" max="2565" width="32.140625" style="47" customWidth="1"/>
    <col min="2566" max="2566" width="14.85546875" style="47" customWidth="1"/>
    <col min="2567" max="2567" width="13.140625" style="47" customWidth="1"/>
    <col min="2568" max="2568" width="19.42578125" style="47" customWidth="1"/>
    <col min="2569" max="2569" width="41.85546875" style="47" customWidth="1"/>
    <col min="2570" max="2570" width="19.42578125" style="47" customWidth="1"/>
    <col min="2571" max="2571" width="14.140625" style="47" bestFit="1" customWidth="1"/>
    <col min="2572" max="2572" width="12.5703125" style="47" customWidth="1"/>
    <col min="2573" max="2818" width="11.42578125" style="47"/>
    <col min="2819" max="2819" width="3.140625" style="47" bestFit="1" customWidth="1"/>
    <col min="2820" max="2820" width="26.42578125" style="47" customWidth="1"/>
    <col min="2821" max="2821" width="32.140625" style="47" customWidth="1"/>
    <col min="2822" max="2822" width="14.85546875" style="47" customWidth="1"/>
    <col min="2823" max="2823" width="13.140625" style="47" customWidth="1"/>
    <col min="2824" max="2824" width="19.42578125" style="47" customWidth="1"/>
    <col min="2825" max="2825" width="41.85546875" style="47" customWidth="1"/>
    <col min="2826" max="2826" width="19.42578125" style="47" customWidth="1"/>
    <col min="2827" max="2827" width="14.140625" style="47" bestFit="1" customWidth="1"/>
    <col min="2828" max="2828" width="12.5703125" style="47" customWidth="1"/>
    <col min="2829" max="3074" width="11.42578125" style="47"/>
    <col min="3075" max="3075" width="3.140625" style="47" bestFit="1" customWidth="1"/>
    <col min="3076" max="3076" width="26.42578125" style="47" customWidth="1"/>
    <col min="3077" max="3077" width="32.140625" style="47" customWidth="1"/>
    <col min="3078" max="3078" width="14.85546875" style="47" customWidth="1"/>
    <col min="3079" max="3079" width="13.140625" style="47" customWidth="1"/>
    <col min="3080" max="3080" width="19.42578125" style="47" customWidth="1"/>
    <col min="3081" max="3081" width="41.85546875" style="47" customWidth="1"/>
    <col min="3082" max="3082" width="19.42578125" style="47" customWidth="1"/>
    <col min="3083" max="3083" width="14.140625" style="47" bestFit="1" customWidth="1"/>
    <col min="3084" max="3084" width="12.5703125" style="47" customWidth="1"/>
    <col min="3085" max="3330" width="11.42578125" style="47"/>
    <col min="3331" max="3331" width="3.140625" style="47" bestFit="1" customWidth="1"/>
    <col min="3332" max="3332" width="26.42578125" style="47" customWidth="1"/>
    <col min="3333" max="3333" width="32.140625" style="47" customWidth="1"/>
    <col min="3334" max="3334" width="14.85546875" style="47" customWidth="1"/>
    <col min="3335" max="3335" width="13.140625" style="47" customWidth="1"/>
    <col min="3336" max="3336" width="19.42578125" style="47" customWidth="1"/>
    <col min="3337" max="3337" width="41.85546875" style="47" customWidth="1"/>
    <col min="3338" max="3338" width="19.42578125" style="47" customWidth="1"/>
    <col min="3339" max="3339" width="14.140625" style="47" bestFit="1" customWidth="1"/>
    <col min="3340" max="3340" width="12.5703125" style="47" customWidth="1"/>
    <col min="3341" max="3586" width="11.42578125" style="47"/>
    <col min="3587" max="3587" width="3.140625" style="47" bestFit="1" customWidth="1"/>
    <col min="3588" max="3588" width="26.42578125" style="47" customWidth="1"/>
    <col min="3589" max="3589" width="32.140625" style="47" customWidth="1"/>
    <col min="3590" max="3590" width="14.85546875" style="47" customWidth="1"/>
    <col min="3591" max="3591" width="13.140625" style="47" customWidth="1"/>
    <col min="3592" max="3592" width="19.42578125" style="47" customWidth="1"/>
    <col min="3593" max="3593" width="41.85546875" style="47" customWidth="1"/>
    <col min="3594" max="3594" width="19.42578125" style="47" customWidth="1"/>
    <col min="3595" max="3595" width="14.140625" style="47" bestFit="1" customWidth="1"/>
    <col min="3596" max="3596" width="12.5703125" style="47" customWidth="1"/>
    <col min="3597" max="3842" width="11.42578125" style="47"/>
    <col min="3843" max="3843" width="3.140625" style="47" bestFit="1" customWidth="1"/>
    <col min="3844" max="3844" width="26.42578125" style="47" customWidth="1"/>
    <col min="3845" max="3845" width="32.140625" style="47" customWidth="1"/>
    <col min="3846" max="3846" width="14.85546875" style="47" customWidth="1"/>
    <col min="3847" max="3847" width="13.140625" style="47" customWidth="1"/>
    <col min="3848" max="3848" width="19.42578125" style="47" customWidth="1"/>
    <col min="3849" max="3849" width="41.85546875" style="47" customWidth="1"/>
    <col min="3850" max="3850" width="19.42578125" style="47" customWidth="1"/>
    <col min="3851" max="3851" width="14.140625" style="47" bestFit="1" customWidth="1"/>
    <col min="3852" max="3852" width="12.5703125" style="47" customWidth="1"/>
    <col min="3853" max="4098" width="11.42578125" style="47"/>
    <col min="4099" max="4099" width="3.140625" style="47" bestFit="1" customWidth="1"/>
    <col min="4100" max="4100" width="26.42578125" style="47" customWidth="1"/>
    <col min="4101" max="4101" width="32.140625" style="47" customWidth="1"/>
    <col min="4102" max="4102" width="14.85546875" style="47" customWidth="1"/>
    <col min="4103" max="4103" width="13.140625" style="47" customWidth="1"/>
    <col min="4104" max="4104" width="19.42578125" style="47" customWidth="1"/>
    <col min="4105" max="4105" width="41.85546875" style="47" customWidth="1"/>
    <col min="4106" max="4106" width="19.42578125" style="47" customWidth="1"/>
    <col min="4107" max="4107" width="14.140625" style="47" bestFit="1" customWidth="1"/>
    <col min="4108" max="4108" width="12.5703125" style="47" customWidth="1"/>
    <col min="4109" max="4354" width="11.42578125" style="47"/>
    <col min="4355" max="4355" width="3.140625" style="47" bestFit="1" customWidth="1"/>
    <col min="4356" max="4356" width="26.42578125" style="47" customWidth="1"/>
    <col min="4357" max="4357" width="32.140625" style="47" customWidth="1"/>
    <col min="4358" max="4358" width="14.85546875" style="47" customWidth="1"/>
    <col min="4359" max="4359" width="13.140625" style="47" customWidth="1"/>
    <col min="4360" max="4360" width="19.42578125" style="47" customWidth="1"/>
    <col min="4361" max="4361" width="41.85546875" style="47" customWidth="1"/>
    <col min="4362" max="4362" width="19.42578125" style="47" customWidth="1"/>
    <col min="4363" max="4363" width="14.140625" style="47" bestFit="1" customWidth="1"/>
    <col min="4364" max="4364" width="12.5703125" style="47" customWidth="1"/>
    <col min="4365" max="4610" width="11.42578125" style="47"/>
    <col min="4611" max="4611" width="3.140625" style="47" bestFit="1" customWidth="1"/>
    <col min="4612" max="4612" width="26.42578125" style="47" customWidth="1"/>
    <col min="4613" max="4613" width="32.140625" style="47" customWidth="1"/>
    <col min="4614" max="4614" width="14.85546875" style="47" customWidth="1"/>
    <col min="4615" max="4615" width="13.140625" style="47" customWidth="1"/>
    <col min="4616" max="4616" width="19.42578125" style="47" customWidth="1"/>
    <col min="4617" max="4617" width="41.85546875" style="47" customWidth="1"/>
    <col min="4618" max="4618" width="19.42578125" style="47" customWidth="1"/>
    <col min="4619" max="4619" width="14.140625" style="47" bestFit="1" customWidth="1"/>
    <col min="4620" max="4620" width="12.5703125" style="47" customWidth="1"/>
    <col min="4621" max="4866" width="11.42578125" style="47"/>
    <col min="4867" max="4867" width="3.140625" style="47" bestFit="1" customWidth="1"/>
    <col min="4868" max="4868" width="26.42578125" style="47" customWidth="1"/>
    <col min="4869" max="4869" width="32.140625" style="47" customWidth="1"/>
    <col min="4870" max="4870" width="14.85546875" style="47" customWidth="1"/>
    <col min="4871" max="4871" width="13.140625" style="47" customWidth="1"/>
    <col min="4872" max="4872" width="19.42578125" style="47" customWidth="1"/>
    <col min="4873" max="4873" width="41.85546875" style="47" customWidth="1"/>
    <col min="4874" max="4874" width="19.42578125" style="47" customWidth="1"/>
    <col min="4875" max="4875" width="14.140625" style="47" bestFit="1" customWidth="1"/>
    <col min="4876" max="4876" width="12.5703125" style="47" customWidth="1"/>
    <col min="4877" max="5122" width="11.42578125" style="47"/>
    <col min="5123" max="5123" width="3.140625" style="47" bestFit="1" customWidth="1"/>
    <col min="5124" max="5124" width="26.42578125" style="47" customWidth="1"/>
    <col min="5125" max="5125" width="32.140625" style="47" customWidth="1"/>
    <col min="5126" max="5126" width="14.85546875" style="47" customWidth="1"/>
    <col min="5127" max="5127" width="13.140625" style="47" customWidth="1"/>
    <col min="5128" max="5128" width="19.42578125" style="47" customWidth="1"/>
    <col min="5129" max="5129" width="41.85546875" style="47" customWidth="1"/>
    <col min="5130" max="5130" width="19.42578125" style="47" customWidth="1"/>
    <col min="5131" max="5131" width="14.140625" style="47" bestFit="1" customWidth="1"/>
    <col min="5132" max="5132" width="12.5703125" style="47" customWidth="1"/>
    <col min="5133" max="5378" width="11.42578125" style="47"/>
    <col min="5379" max="5379" width="3.140625" style="47" bestFit="1" customWidth="1"/>
    <col min="5380" max="5380" width="26.42578125" style="47" customWidth="1"/>
    <col min="5381" max="5381" width="32.140625" style="47" customWidth="1"/>
    <col min="5382" max="5382" width="14.85546875" style="47" customWidth="1"/>
    <col min="5383" max="5383" width="13.140625" style="47" customWidth="1"/>
    <col min="5384" max="5384" width="19.42578125" style="47" customWidth="1"/>
    <col min="5385" max="5385" width="41.85546875" style="47" customWidth="1"/>
    <col min="5386" max="5386" width="19.42578125" style="47" customWidth="1"/>
    <col min="5387" max="5387" width="14.140625" style="47" bestFit="1" customWidth="1"/>
    <col min="5388" max="5388" width="12.5703125" style="47" customWidth="1"/>
    <col min="5389" max="5634" width="11.42578125" style="47"/>
    <col min="5635" max="5635" width="3.140625" style="47" bestFit="1" customWidth="1"/>
    <col min="5636" max="5636" width="26.42578125" style="47" customWidth="1"/>
    <col min="5637" max="5637" width="32.140625" style="47" customWidth="1"/>
    <col min="5638" max="5638" width="14.85546875" style="47" customWidth="1"/>
    <col min="5639" max="5639" width="13.140625" style="47" customWidth="1"/>
    <col min="5640" max="5640" width="19.42578125" style="47" customWidth="1"/>
    <col min="5641" max="5641" width="41.85546875" style="47" customWidth="1"/>
    <col min="5642" max="5642" width="19.42578125" style="47" customWidth="1"/>
    <col min="5643" max="5643" width="14.140625" style="47" bestFit="1" customWidth="1"/>
    <col min="5644" max="5644" width="12.5703125" style="47" customWidth="1"/>
    <col min="5645" max="5890" width="11.42578125" style="47"/>
    <col min="5891" max="5891" width="3.140625" style="47" bestFit="1" customWidth="1"/>
    <col min="5892" max="5892" width="26.42578125" style="47" customWidth="1"/>
    <col min="5893" max="5893" width="32.140625" style="47" customWidth="1"/>
    <col min="5894" max="5894" width="14.85546875" style="47" customWidth="1"/>
    <col min="5895" max="5895" width="13.140625" style="47" customWidth="1"/>
    <col min="5896" max="5896" width="19.42578125" style="47" customWidth="1"/>
    <col min="5897" max="5897" width="41.85546875" style="47" customWidth="1"/>
    <col min="5898" max="5898" width="19.42578125" style="47" customWidth="1"/>
    <col min="5899" max="5899" width="14.140625" style="47" bestFit="1" customWidth="1"/>
    <col min="5900" max="5900" width="12.5703125" style="47" customWidth="1"/>
    <col min="5901" max="6146" width="11.42578125" style="47"/>
    <col min="6147" max="6147" width="3.140625" style="47" bestFit="1" customWidth="1"/>
    <col min="6148" max="6148" width="26.42578125" style="47" customWidth="1"/>
    <col min="6149" max="6149" width="32.140625" style="47" customWidth="1"/>
    <col min="6150" max="6150" width="14.85546875" style="47" customWidth="1"/>
    <col min="6151" max="6151" width="13.140625" style="47" customWidth="1"/>
    <col min="6152" max="6152" width="19.42578125" style="47" customWidth="1"/>
    <col min="6153" max="6153" width="41.85546875" style="47" customWidth="1"/>
    <col min="6154" max="6154" width="19.42578125" style="47" customWidth="1"/>
    <col min="6155" max="6155" width="14.140625" style="47" bestFit="1" customWidth="1"/>
    <col min="6156" max="6156" width="12.5703125" style="47" customWidth="1"/>
    <col min="6157" max="6402" width="11.42578125" style="47"/>
    <col min="6403" max="6403" width="3.140625" style="47" bestFit="1" customWidth="1"/>
    <col min="6404" max="6404" width="26.42578125" style="47" customWidth="1"/>
    <col min="6405" max="6405" width="32.140625" style="47" customWidth="1"/>
    <col min="6406" max="6406" width="14.85546875" style="47" customWidth="1"/>
    <col min="6407" max="6407" width="13.140625" style="47" customWidth="1"/>
    <col min="6408" max="6408" width="19.42578125" style="47" customWidth="1"/>
    <col min="6409" max="6409" width="41.85546875" style="47" customWidth="1"/>
    <col min="6410" max="6410" width="19.42578125" style="47" customWidth="1"/>
    <col min="6411" max="6411" width="14.140625" style="47" bestFit="1" customWidth="1"/>
    <col min="6412" max="6412" width="12.5703125" style="47" customWidth="1"/>
    <col min="6413" max="6658" width="11.42578125" style="47"/>
    <col min="6659" max="6659" width="3.140625" style="47" bestFit="1" customWidth="1"/>
    <col min="6660" max="6660" width="26.42578125" style="47" customWidth="1"/>
    <col min="6661" max="6661" width="32.140625" style="47" customWidth="1"/>
    <col min="6662" max="6662" width="14.85546875" style="47" customWidth="1"/>
    <col min="6663" max="6663" width="13.140625" style="47" customWidth="1"/>
    <col min="6664" max="6664" width="19.42578125" style="47" customWidth="1"/>
    <col min="6665" max="6665" width="41.85546875" style="47" customWidth="1"/>
    <col min="6666" max="6666" width="19.42578125" style="47" customWidth="1"/>
    <col min="6667" max="6667" width="14.140625" style="47" bestFit="1" customWidth="1"/>
    <col min="6668" max="6668" width="12.5703125" style="47" customWidth="1"/>
    <col min="6669" max="6914" width="11.42578125" style="47"/>
    <col min="6915" max="6915" width="3.140625" style="47" bestFit="1" customWidth="1"/>
    <col min="6916" max="6916" width="26.42578125" style="47" customWidth="1"/>
    <col min="6917" max="6917" width="32.140625" style="47" customWidth="1"/>
    <col min="6918" max="6918" width="14.85546875" style="47" customWidth="1"/>
    <col min="6919" max="6919" width="13.140625" style="47" customWidth="1"/>
    <col min="6920" max="6920" width="19.42578125" style="47" customWidth="1"/>
    <col min="6921" max="6921" width="41.85546875" style="47" customWidth="1"/>
    <col min="6922" max="6922" width="19.42578125" style="47" customWidth="1"/>
    <col min="6923" max="6923" width="14.140625" style="47" bestFit="1" customWidth="1"/>
    <col min="6924" max="6924" width="12.5703125" style="47" customWidth="1"/>
    <col min="6925" max="7170" width="11.42578125" style="47"/>
    <col min="7171" max="7171" width="3.140625" style="47" bestFit="1" customWidth="1"/>
    <col min="7172" max="7172" width="26.42578125" style="47" customWidth="1"/>
    <col min="7173" max="7173" width="32.140625" style="47" customWidth="1"/>
    <col min="7174" max="7174" width="14.85546875" style="47" customWidth="1"/>
    <col min="7175" max="7175" width="13.140625" style="47" customWidth="1"/>
    <col min="7176" max="7176" width="19.42578125" style="47" customWidth="1"/>
    <col min="7177" max="7177" width="41.85546875" style="47" customWidth="1"/>
    <col min="7178" max="7178" width="19.42578125" style="47" customWidth="1"/>
    <col min="7179" max="7179" width="14.140625" style="47" bestFit="1" customWidth="1"/>
    <col min="7180" max="7180" width="12.5703125" style="47" customWidth="1"/>
    <col min="7181" max="7426" width="11.42578125" style="47"/>
    <col min="7427" max="7427" width="3.140625" style="47" bestFit="1" customWidth="1"/>
    <col min="7428" max="7428" width="26.42578125" style="47" customWidth="1"/>
    <col min="7429" max="7429" width="32.140625" style="47" customWidth="1"/>
    <col min="7430" max="7430" width="14.85546875" style="47" customWidth="1"/>
    <col min="7431" max="7431" width="13.140625" style="47" customWidth="1"/>
    <col min="7432" max="7432" width="19.42578125" style="47" customWidth="1"/>
    <col min="7433" max="7433" width="41.85546875" style="47" customWidth="1"/>
    <col min="7434" max="7434" width="19.42578125" style="47" customWidth="1"/>
    <col min="7435" max="7435" width="14.140625" style="47" bestFit="1" customWidth="1"/>
    <col min="7436" max="7436" width="12.5703125" style="47" customWidth="1"/>
    <col min="7437" max="7682" width="11.42578125" style="47"/>
    <col min="7683" max="7683" width="3.140625" style="47" bestFit="1" customWidth="1"/>
    <col min="7684" max="7684" width="26.42578125" style="47" customWidth="1"/>
    <col min="7685" max="7685" width="32.140625" style="47" customWidth="1"/>
    <col min="7686" max="7686" width="14.85546875" style="47" customWidth="1"/>
    <col min="7687" max="7687" width="13.140625" style="47" customWidth="1"/>
    <col min="7688" max="7688" width="19.42578125" style="47" customWidth="1"/>
    <col min="7689" max="7689" width="41.85546875" style="47" customWidth="1"/>
    <col min="7690" max="7690" width="19.42578125" style="47" customWidth="1"/>
    <col min="7691" max="7691" width="14.140625" style="47" bestFit="1" customWidth="1"/>
    <col min="7692" max="7692" width="12.5703125" style="47" customWidth="1"/>
    <col min="7693" max="7938" width="11.42578125" style="47"/>
    <col min="7939" max="7939" width="3.140625" style="47" bestFit="1" customWidth="1"/>
    <col min="7940" max="7940" width="26.42578125" style="47" customWidth="1"/>
    <col min="7941" max="7941" width="32.140625" style="47" customWidth="1"/>
    <col min="7942" max="7942" width="14.85546875" style="47" customWidth="1"/>
    <col min="7943" max="7943" width="13.140625" style="47" customWidth="1"/>
    <col min="7944" max="7944" width="19.42578125" style="47" customWidth="1"/>
    <col min="7945" max="7945" width="41.85546875" style="47" customWidth="1"/>
    <col min="7946" max="7946" width="19.42578125" style="47" customWidth="1"/>
    <col min="7947" max="7947" width="14.140625" style="47" bestFit="1" customWidth="1"/>
    <col min="7948" max="7948" width="12.5703125" style="47" customWidth="1"/>
    <col min="7949" max="8194" width="11.42578125" style="47"/>
    <col min="8195" max="8195" width="3.140625" style="47" bestFit="1" customWidth="1"/>
    <col min="8196" max="8196" width="26.42578125" style="47" customWidth="1"/>
    <col min="8197" max="8197" width="32.140625" style="47" customWidth="1"/>
    <col min="8198" max="8198" width="14.85546875" style="47" customWidth="1"/>
    <col min="8199" max="8199" width="13.140625" style="47" customWidth="1"/>
    <col min="8200" max="8200" width="19.42578125" style="47" customWidth="1"/>
    <col min="8201" max="8201" width="41.85546875" style="47" customWidth="1"/>
    <col min="8202" max="8202" width="19.42578125" style="47" customWidth="1"/>
    <col min="8203" max="8203" width="14.140625" style="47" bestFit="1" customWidth="1"/>
    <col min="8204" max="8204" width="12.5703125" style="47" customWidth="1"/>
    <col min="8205" max="8450" width="11.42578125" style="47"/>
    <col min="8451" max="8451" width="3.140625" style="47" bestFit="1" customWidth="1"/>
    <col min="8452" max="8452" width="26.42578125" style="47" customWidth="1"/>
    <col min="8453" max="8453" width="32.140625" style="47" customWidth="1"/>
    <col min="8454" max="8454" width="14.85546875" style="47" customWidth="1"/>
    <col min="8455" max="8455" width="13.140625" style="47" customWidth="1"/>
    <col min="8456" max="8456" width="19.42578125" style="47" customWidth="1"/>
    <col min="8457" max="8457" width="41.85546875" style="47" customWidth="1"/>
    <col min="8458" max="8458" width="19.42578125" style="47" customWidth="1"/>
    <col min="8459" max="8459" width="14.140625" style="47" bestFit="1" customWidth="1"/>
    <col min="8460" max="8460" width="12.5703125" style="47" customWidth="1"/>
    <col min="8461" max="8706" width="11.42578125" style="47"/>
    <col min="8707" max="8707" width="3.140625" style="47" bestFit="1" customWidth="1"/>
    <col min="8708" max="8708" width="26.42578125" style="47" customWidth="1"/>
    <col min="8709" max="8709" width="32.140625" style="47" customWidth="1"/>
    <col min="8710" max="8710" width="14.85546875" style="47" customWidth="1"/>
    <col min="8711" max="8711" width="13.140625" style="47" customWidth="1"/>
    <col min="8712" max="8712" width="19.42578125" style="47" customWidth="1"/>
    <col min="8713" max="8713" width="41.85546875" style="47" customWidth="1"/>
    <col min="8714" max="8714" width="19.42578125" style="47" customWidth="1"/>
    <col min="8715" max="8715" width="14.140625" style="47" bestFit="1" customWidth="1"/>
    <col min="8716" max="8716" width="12.5703125" style="47" customWidth="1"/>
    <col min="8717" max="8962" width="11.42578125" style="47"/>
    <col min="8963" max="8963" width="3.140625" style="47" bestFit="1" customWidth="1"/>
    <col min="8964" max="8964" width="26.42578125" style="47" customWidth="1"/>
    <col min="8965" max="8965" width="32.140625" style="47" customWidth="1"/>
    <col min="8966" max="8966" width="14.85546875" style="47" customWidth="1"/>
    <col min="8967" max="8967" width="13.140625" style="47" customWidth="1"/>
    <col min="8968" max="8968" width="19.42578125" style="47" customWidth="1"/>
    <col min="8969" max="8969" width="41.85546875" style="47" customWidth="1"/>
    <col min="8970" max="8970" width="19.42578125" style="47" customWidth="1"/>
    <col min="8971" max="8971" width="14.140625" style="47" bestFit="1" customWidth="1"/>
    <col min="8972" max="8972" width="12.5703125" style="47" customWidth="1"/>
    <col min="8973" max="9218" width="11.42578125" style="47"/>
    <col min="9219" max="9219" width="3.140625" style="47" bestFit="1" customWidth="1"/>
    <col min="9220" max="9220" width="26.42578125" style="47" customWidth="1"/>
    <col min="9221" max="9221" width="32.140625" style="47" customWidth="1"/>
    <col min="9222" max="9222" width="14.85546875" style="47" customWidth="1"/>
    <col min="9223" max="9223" width="13.140625" style="47" customWidth="1"/>
    <col min="9224" max="9224" width="19.42578125" style="47" customWidth="1"/>
    <col min="9225" max="9225" width="41.85546875" style="47" customWidth="1"/>
    <col min="9226" max="9226" width="19.42578125" style="47" customWidth="1"/>
    <col min="9227" max="9227" width="14.140625" style="47" bestFit="1" customWidth="1"/>
    <col min="9228" max="9228" width="12.5703125" style="47" customWidth="1"/>
    <col min="9229" max="9474" width="11.42578125" style="47"/>
    <col min="9475" max="9475" width="3.140625" style="47" bestFit="1" customWidth="1"/>
    <col min="9476" max="9476" width="26.42578125" style="47" customWidth="1"/>
    <col min="9477" max="9477" width="32.140625" style="47" customWidth="1"/>
    <col min="9478" max="9478" width="14.85546875" style="47" customWidth="1"/>
    <col min="9479" max="9479" width="13.140625" style="47" customWidth="1"/>
    <col min="9480" max="9480" width="19.42578125" style="47" customWidth="1"/>
    <col min="9481" max="9481" width="41.85546875" style="47" customWidth="1"/>
    <col min="9482" max="9482" width="19.42578125" style="47" customWidth="1"/>
    <col min="9483" max="9483" width="14.140625" style="47" bestFit="1" customWidth="1"/>
    <col min="9484" max="9484" width="12.5703125" style="47" customWidth="1"/>
    <col min="9485" max="9730" width="11.42578125" style="47"/>
    <col min="9731" max="9731" width="3.140625" style="47" bestFit="1" customWidth="1"/>
    <col min="9732" max="9732" width="26.42578125" style="47" customWidth="1"/>
    <col min="9733" max="9733" width="32.140625" style="47" customWidth="1"/>
    <col min="9734" max="9734" width="14.85546875" style="47" customWidth="1"/>
    <col min="9735" max="9735" width="13.140625" style="47" customWidth="1"/>
    <col min="9736" max="9736" width="19.42578125" style="47" customWidth="1"/>
    <col min="9737" max="9737" width="41.85546875" style="47" customWidth="1"/>
    <col min="9738" max="9738" width="19.42578125" style="47" customWidth="1"/>
    <col min="9739" max="9739" width="14.140625" style="47" bestFit="1" customWidth="1"/>
    <col min="9740" max="9740" width="12.5703125" style="47" customWidth="1"/>
    <col min="9741" max="9986" width="11.42578125" style="47"/>
    <col min="9987" max="9987" width="3.140625" style="47" bestFit="1" customWidth="1"/>
    <col min="9988" max="9988" width="26.42578125" style="47" customWidth="1"/>
    <col min="9989" max="9989" width="32.140625" style="47" customWidth="1"/>
    <col min="9990" max="9990" width="14.85546875" style="47" customWidth="1"/>
    <col min="9991" max="9991" width="13.140625" style="47" customWidth="1"/>
    <col min="9992" max="9992" width="19.42578125" style="47" customWidth="1"/>
    <col min="9993" max="9993" width="41.85546875" style="47" customWidth="1"/>
    <col min="9994" max="9994" width="19.42578125" style="47" customWidth="1"/>
    <col min="9995" max="9995" width="14.140625" style="47" bestFit="1" customWidth="1"/>
    <col min="9996" max="9996" width="12.5703125" style="47" customWidth="1"/>
    <col min="9997" max="10242" width="11.42578125" style="47"/>
    <col min="10243" max="10243" width="3.140625" style="47" bestFit="1" customWidth="1"/>
    <col min="10244" max="10244" width="26.42578125" style="47" customWidth="1"/>
    <col min="10245" max="10245" width="32.140625" style="47" customWidth="1"/>
    <col min="10246" max="10246" width="14.85546875" style="47" customWidth="1"/>
    <col min="10247" max="10247" width="13.140625" style="47" customWidth="1"/>
    <col min="10248" max="10248" width="19.42578125" style="47" customWidth="1"/>
    <col min="10249" max="10249" width="41.85546875" style="47" customWidth="1"/>
    <col min="10250" max="10250" width="19.42578125" style="47" customWidth="1"/>
    <col min="10251" max="10251" width="14.140625" style="47" bestFit="1" customWidth="1"/>
    <col min="10252" max="10252" width="12.5703125" style="47" customWidth="1"/>
    <col min="10253" max="10498" width="11.42578125" style="47"/>
    <col min="10499" max="10499" width="3.140625" style="47" bestFit="1" customWidth="1"/>
    <col min="10500" max="10500" width="26.42578125" style="47" customWidth="1"/>
    <col min="10501" max="10501" width="32.140625" style="47" customWidth="1"/>
    <col min="10502" max="10502" width="14.85546875" style="47" customWidth="1"/>
    <col min="10503" max="10503" width="13.140625" style="47" customWidth="1"/>
    <col min="10504" max="10504" width="19.42578125" style="47" customWidth="1"/>
    <col min="10505" max="10505" width="41.85546875" style="47" customWidth="1"/>
    <col min="10506" max="10506" width="19.42578125" style="47" customWidth="1"/>
    <col min="10507" max="10507" width="14.140625" style="47" bestFit="1" customWidth="1"/>
    <col min="10508" max="10508" width="12.5703125" style="47" customWidth="1"/>
    <col min="10509" max="10754" width="11.42578125" style="47"/>
    <col min="10755" max="10755" width="3.140625" style="47" bestFit="1" customWidth="1"/>
    <col min="10756" max="10756" width="26.42578125" style="47" customWidth="1"/>
    <col min="10757" max="10757" width="32.140625" style="47" customWidth="1"/>
    <col min="10758" max="10758" width="14.85546875" style="47" customWidth="1"/>
    <col min="10759" max="10759" width="13.140625" style="47" customWidth="1"/>
    <col min="10760" max="10760" width="19.42578125" style="47" customWidth="1"/>
    <col min="10761" max="10761" width="41.85546875" style="47" customWidth="1"/>
    <col min="10762" max="10762" width="19.42578125" style="47" customWidth="1"/>
    <col min="10763" max="10763" width="14.140625" style="47" bestFit="1" customWidth="1"/>
    <col min="10764" max="10764" width="12.5703125" style="47" customWidth="1"/>
    <col min="10765" max="11010" width="11.42578125" style="47"/>
    <col min="11011" max="11011" width="3.140625" style="47" bestFit="1" customWidth="1"/>
    <col min="11012" max="11012" width="26.42578125" style="47" customWidth="1"/>
    <col min="11013" max="11013" width="32.140625" style="47" customWidth="1"/>
    <col min="11014" max="11014" width="14.85546875" style="47" customWidth="1"/>
    <col min="11015" max="11015" width="13.140625" style="47" customWidth="1"/>
    <col min="11016" max="11016" width="19.42578125" style="47" customWidth="1"/>
    <col min="11017" max="11017" width="41.85546875" style="47" customWidth="1"/>
    <col min="11018" max="11018" width="19.42578125" style="47" customWidth="1"/>
    <col min="11019" max="11019" width="14.140625" style="47" bestFit="1" customWidth="1"/>
    <col min="11020" max="11020" width="12.5703125" style="47" customWidth="1"/>
    <col min="11021" max="11266" width="11.42578125" style="47"/>
    <col min="11267" max="11267" width="3.140625" style="47" bestFit="1" customWidth="1"/>
    <col min="11268" max="11268" width="26.42578125" style="47" customWidth="1"/>
    <col min="11269" max="11269" width="32.140625" style="47" customWidth="1"/>
    <col min="11270" max="11270" width="14.85546875" style="47" customWidth="1"/>
    <col min="11271" max="11271" width="13.140625" style="47" customWidth="1"/>
    <col min="11272" max="11272" width="19.42578125" style="47" customWidth="1"/>
    <col min="11273" max="11273" width="41.85546875" style="47" customWidth="1"/>
    <col min="11274" max="11274" width="19.42578125" style="47" customWidth="1"/>
    <col min="11275" max="11275" width="14.140625" style="47" bestFit="1" customWidth="1"/>
    <col min="11276" max="11276" width="12.5703125" style="47" customWidth="1"/>
    <col min="11277" max="11522" width="11.42578125" style="47"/>
    <col min="11523" max="11523" width="3.140625" style="47" bestFit="1" customWidth="1"/>
    <col min="11524" max="11524" width="26.42578125" style="47" customWidth="1"/>
    <col min="11525" max="11525" width="32.140625" style="47" customWidth="1"/>
    <col min="11526" max="11526" width="14.85546875" style="47" customWidth="1"/>
    <col min="11527" max="11527" width="13.140625" style="47" customWidth="1"/>
    <col min="11528" max="11528" width="19.42578125" style="47" customWidth="1"/>
    <col min="11529" max="11529" width="41.85546875" style="47" customWidth="1"/>
    <col min="11530" max="11530" width="19.42578125" style="47" customWidth="1"/>
    <col min="11531" max="11531" width="14.140625" style="47" bestFit="1" customWidth="1"/>
    <col min="11532" max="11532" width="12.5703125" style="47" customWidth="1"/>
    <col min="11533" max="11778" width="11.42578125" style="47"/>
    <col min="11779" max="11779" width="3.140625" style="47" bestFit="1" customWidth="1"/>
    <col min="11780" max="11780" width="26.42578125" style="47" customWidth="1"/>
    <col min="11781" max="11781" width="32.140625" style="47" customWidth="1"/>
    <col min="11782" max="11782" width="14.85546875" style="47" customWidth="1"/>
    <col min="11783" max="11783" width="13.140625" style="47" customWidth="1"/>
    <col min="11784" max="11784" width="19.42578125" style="47" customWidth="1"/>
    <col min="11785" max="11785" width="41.85546875" style="47" customWidth="1"/>
    <col min="11786" max="11786" width="19.42578125" style="47" customWidth="1"/>
    <col min="11787" max="11787" width="14.140625" style="47" bestFit="1" customWidth="1"/>
    <col min="11788" max="11788" width="12.5703125" style="47" customWidth="1"/>
    <col min="11789" max="12034" width="11.42578125" style="47"/>
    <col min="12035" max="12035" width="3.140625" style="47" bestFit="1" customWidth="1"/>
    <col min="12036" max="12036" width="26.42578125" style="47" customWidth="1"/>
    <col min="12037" max="12037" width="32.140625" style="47" customWidth="1"/>
    <col min="12038" max="12038" width="14.85546875" style="47" customWidth="1"/>
    <col min="12039" max="12039" width="13.140625" style="47" customWidth="1"/>
    <col min="12040" max="12040" width="19.42578125" style="47" customWidth="1"/>
    <col min="12041" max="12041" width="41.85546875" style="47" customWidth="1"/>
    <col min="12042" max="12042" width="19.42578125" style="47" customWidth="1"/>
    <col min="12043" max="12043" width="14.140625" style="47" bestFit="1" customWidth="1"/>
    <col min="12044" max="12044" width="12.5703125" style="47" customWidth="1"/>
    <col min="12045" max="12290" width="11.42578125" style="47"/>
    <col min="12291" max="12291" width="3.140625" style="47" bestFit="1" customWidth="1"/>
    <col min="12292" max="12292" width="26.42578125" style="47" customWidth="1"/>
    <col min="12293" max="12293" width="32.140625" style="47" customWidth="1"/>
    <col min="12294" max="12294" width="14.85546875" style="47" customWidth="1"/>
    <col min="12295" max="12295" width="13.140625" style="47" customWidth="1"/>
    <col min="12296" max="12296" width="19.42578125" style="47" customWidth="1"/>
    <col min="12297" max="12297" width="41.85546875" style="47" customWidth="1"/>
    <col min="12298" max="12298" width="19.42578125" style="47" customWidth="1"/>
    <col min="12299" max="12299" width="14.140625" style="47" bestFit="1" customWidth="1"/>
    <col min="12300" max="12300" width="12.5703125" style="47" customWidth="1"/>
    <col min="12301" max="12546" width="11.42578125" style="47"/>
    <col min="12547" max="12547" width="3.140625" style="47" bestFit="1" customWidth="1"/>
    <col min="12548" max="12548" width="26.42578125" style="47" customWidth="1"/>
    <col min="12549" max="12549" width="32.140625" style="47" customWidth="1"/>
    <col min="12550" max="12550" width="14.85546875" style="47" customWidth="1"/>
    <col min="12551" max="12551" width="13.140625" style="47" customWidth="1"/>
    <col min="12552" max="12552" width="19.42578125" style="47" customWidth="1"/>
    <col min="12553" max="12553" width="41.85546875" style="47" customWidth="1"/>
    <col min="12554" max="12554" width="19.42578125" style="47" customWidth="1"/>
    <col min="12555" max="12555" width="14.140625" style="47" bestFit="1" customWidth="1"/>
    <col min="12556" max="12556" width="12.5703125" style="47" customWidth="1"/>
    <col min="12557" max="12802" width="11.42578125" style="47"/>
    <col min="12803" max="12803" width="3.140625" style="47" bestFit="1" customWidth="1"/>
    <col min="12804" max="12804" width="26.42578125" style="47" customWidth="1"/>
    <col min="12805" max="12805" width="32.140625" style="47" customWidth="1"/>
    <col min="12806" max="12806" width="14.85546875" style="47" customWidth="1"/>
    <col min="12807" max="12807" width="13.140625" style="47" customWidth="1"/>
    <col min="12808" max="12808" width="19.42578125" style="47" customWidth="1"/>
    <col min="12809" max="12809" width="41.85546875" style="47" customWidth="1"/>
    <col min="12810" max="12810" width="19.42578125" style="47" customWidth="1"/>
    <col min="12811" max="12811" width="14.140625" style="47" bestFit="1" customWidth="1"/>
    <col min="12812" max="12812" width="12.5703125" style="47" customWidth="1"/>
    <col min="12813" max="13058" width="11.42578125" style="47"/>
    <col min="13059" max="13059" width="3.140625" style="47" bestFit="1" customWidth="1"/>
    <col min="13060" max="13060" width="26.42578125" style="47" customWidth="1"/>
    <col min="13061" max="13061" width="32.140625" style="47" customWidth="1"/>
    <col min="13062" max="13062" width="14.85546875" style="47" customWidth="1"/>
    <col min="13063" max="13063" width="13.140625" style="47" customWidth="1"/>
    <col min="13064" max="13064" width="19.42578125" style="47" customWidth="1"/>
    <col min="13065" max="13065" width="41.85546875" style="47" customWidth="1"/>
    <col min="13066" max="13066" width="19.42578125" style="47" customWidth="1"/>
    <col min="13067" max="13067" width="14.140625" style="47" bestFit="1" customWidth="1"/>
    <col min="13068" max="13068" width="12.5703125" style="47" customWidth="1"/>
    <col min="13069" max="13314" width="11.42578125" style="47"/>
    <col min="13315" max="13315" width="3.140625" style="47" bestFit="1" customWidth="1"/>
    <col min="13316" max="13316" width="26.42578125" style="47" customWidth="1"/>
    <col min="13317" max="13317" width="32.140625" style="47" customWidth="1"/>
    <col min="13318" max="13318" width="14.85546875" style="47" customWidth="1"/>
    <col min="13319" max="13319" width="13.140625" style="47" customWidth="1"/>
    <col min="13320" max="13320" width="19.42578125" style="47" customWidth="1"/>
    <col min="13321" max="13321" width="41.85546875" style="47" customWidth="1"/>
    <col min="13322" max="13322" width="19.42578125" style="47" customWidth="1"/>
    <col min="13323" max="13323" width="14.140625" style="47" bestFit="1" customWidth="1"/>
    <col min="13324" max="13324" width="12.5703125" style="47" customWidth="1"/>
    <col min="13325" max="13570" width="11.42578125" style="47"/>
    <col min="13571" max="13571" width="3.140625" style="47" bestFit="1" customWidth="1"/>
    <col min="13572" max="13572" width="26.42578125" style="47" customWidth="1"/>
    <col min="13573" max="13573" width="32.140625" style="47" customWidth="1"/>
    <col min="13574" max="13574" width="14.85546875" style="47" customWidth="1"/>
    <col min="13575" max="13575" width="13.140625" style="47" customWidth="1"/>
    <col min="13576" max="13576" width="19.42578125" style="47" customWidth="1"/>
    <col min="13577" max="13577" width="41.85546875" style="47" customWidth="1"/>
    <col min="13578" max="13578" width="19.42578125" style="47" customWidth="1"/>
    <col min="13579" max="13579" width="14.140625" style="47" bestFit="1" customWidth="1"/>
    <col min="13580" max="13580" width="12.5703125" style="47" customWidth="1"/>
    <col min="13581" max="13826" width="11.42578125" style="47"/>
    <col min="13827" max="13827" width="3.140625" style="47" bestFit="1" customWidth="1"/>
    <col min="13828" max="13828" width="26.42578125" style="47" customWidth="1"/>
    <col min="13829" max="13829" width="32.140625" style="47" customWidth="1"/>
    <col min="13830" max="13830" width="14.85546875" style="47" customWidth="1"/>
    <col min="13831" max="13831" width="13.140625" style="47" customWidth="1"/>
    <col min="13832" max="13832" width="19.42578125" style="47" customWidth="1"/>
    <col min="13833" max="13833" width="41.85546875" style="47" customWidth="1"/>
    <col min="13834" max="13834" width="19.42578125" style="47" customWidth="1"/>
    <col min="13835" max="13835" width="14.140625" style="47" bestFit="1" customWidth="1"/>
    <col min="13836" max="13836" width="12.5703125" style="47" customWidth="1"/>
    <col min="13837" max="14082" width="11.42578125" style="47"/>
    <col min="14083" max="14083" width="3.140625" style="47" bestFit="1" customWidth="1"/>
    <col min="14084" max="14084" width="26.42578125" style="47" customWidth="1"/>
    <col min="14085" max="14085" width="32.140625" style="47" customWidth="1"/>
    <col min="14086" max="14086" width="14.85546875" style="47" customWidth="1"/>
    <col min="14087" max="14087" width="13.140625" style="47" customWidth="1"/>
    <col min="14088" max="14088" width="19.42578125" style="47" customWidth="1"/>
    <col min="14089" max="14089" width="41.85546875" style="47" customWidth="1"/>
    <col min="14090" max="14090" width="19.42578125" style="47" customWidth="1"/>
    <col min="14091" max="14091" width="14.140625" style="47" bestFit="1" customWidth="1"/>
    <col min="14092" max="14092" width="12.5703125" style="47" customWidth="1"/>
    <col min="14093" max="14338" width="11.42578125" style="47"/>
    <col min="14339" max="14339" width="3.140625" style="47" bestFit="1" customWidth="1"/>
    <col min="14340" max="14340" width="26.42578125" style="47" customWidth="1"/>
    <col min="14341" max="14341" width="32.140625" style="47" customWidth="1"/>
    <col min="14342" max="14342" width="14.85546875" style="47" customWidth="1"/>
    <col min="14343" max="14343" width="13.140625" style="47" customWidth="1"/>
    <col min="14344" max="14344" width="19.42578125" style="47" customWidth="1"/>
    <col min="14345" max="14345" width="41.85546875" style="47" customWidth="1"/>
    <col min="14346" max="14346" width="19.42578125" style="47" customWidth="1"/>
    <col min="14347" max="14347" width="14.140625" style="47" bestFit="1" customWidth="1"/>
    <col min="14348" max="14348" width="12.5703125" style="47" customWidth="1"/>
    <col min="14349" max="14594" width="11.42578125" style="47"/>
    <col min="14595" max="14595" width="3.140625" style="47" bestFit="1" customWidth="1"/>
    <col min="14596" max="14596" width="26.42578125" style="47" customWidth="1"/>
    <col min="14597" max="14597" width="32.140625" style="47" customWidth="1"/>
    <col min="14598" max="14598" width="14.85546875" style="47" customWidth="1"/>
    <col min="14599" max="14599" width="13.140625" style="47" customWidth="1"/>
    <col min="14600" max="14600" width="19.42578125" style="47" customWidth="1"/>
    <col min="14601" max="14601" width="41.85546875" style="47" customWidth="1"/>
    <col min="14602" max="14602" width="19.42578125" style="47" customWidth="1"/>
    <col min="14603" max="14603" width="14.140625" style="47" bestFit="1" customWidth="1"/>
    <col min="14604" max="14604" width="12.5703125" style="47" customWidth="1"/>
    <col min="14605" max="14850" width="11.42578125" style="47"/>
    <col min="14851" max="14851" width="3.140625" style="47" bestFit="1" customWidth="1"/>
    <col min="14852" max="14852" width="26.42578125" style="47" customWidth="1"/>
    <col min="14853" max="14853" width="32.140625" style="47" customWidth="1"/>
    <col min="14854" max="14854" width="14.85546875" style="47" customWidth="1"/>
    <col min="14855" max="14855" width="13.140625" style="47" customWidth="1"/>
    <col min="14856" max="14856" width="19.42578125" style="47" customWidth="1"/>
    <col min="14857" max="14857" width="41.85546875" style="47" customWidth="1"/>
    <col min="14858" max="14858" width="19.42578125" style="47" customWidth="1"/>
    <col min="14859" max="14859" width="14.140625" style="47" bestFit="1" customWidth="1"/>
    <col min="14860" max="14860" width="12.5703125" style="47" customWidth="1"/>
    <col min="14861" max="15106" width="11.42578125" style="47"/>
    <col min="15107" max="15107" width="3.140625" style="47" bestFit="1" customWidth="1"/>
    <col min="15108" max="15108" width="26.42578125" style="47" customWidth="1"/>
    <col min="15109" max="15109" width="32.140625" style="47" customWidth="1"/>
    <col min="15110" max="15110" width="14.85546875" style="47" customWidth="1"/>
    <col min="15111" max="15111" width="13.140625" style="47" customWidth="1"/>
    <col min="15112" max="15112" width="19.42578125" style="47" customWidth="1"/>
    <col min="15113" max="15113" width="41.85546875" style="47" customWidth="1"/>
    <col min="15114" max="15114" width="19.42578125" style="47" customWidth="1"/>
    <col min="15115" max="15115" width="14.140625" style="47" bestFit="1" customWidth="1"/>
    <col min="15116" max="15116" width="12.5703125" style="47" customWidth="1"/>
    <col min="15117" max="15362" width="11.42578125" style="47"/>
    <col min="15363" max="15363" width="3.140625" style="47" bestFit="1" customWidth="1"/>
    <col min="15364" max="15364" width="26.42578125" style="47" customWidth="1"/>
    <col min="15365" max="15365" width="32.140625" style="47" customWidth="1"/>
    <col min="15366" max="15366" width="14.85546875" style="47" customWidth="1"/>
    <col min="15367" max="15367" width="13.140625" style="47" customWidth="1"/>
    <col min="15368" max="15368" width="19.42578125" style="47" customWidth="1"/>
    <col min="15369" max="15369" width="41.85546875" style="47" customWidth="1"/>
    <col min="15370" max="15370" width="19.42578125" style="47" customWidth="1"/>
    <col min="15371" max="15371" width="14.140625" style="47" bestFit="1" customWidth="1"/>
    <col min="15372" max="15372" width="12.5703125" style="47" customWidth="1"/>
    <col min="15373" max="15618" width="11.42578125" style="47"/>
    <col min="15619" max="15619" width="3.140625" style="47" bestFit="1" customWidth="1"/>
    <col min="15620" max="15620" width="26.42578125" style="47" customWidth="1"/>
    <col min="15621" max="15621" width="32.140625" style="47" customWidth="1"/>
    <col min="15622" max="15622" width="14.85546875" style="47" customWidth="1"/>
    <col min="15623" max="15623" width="13.140625" style="47" customWidth="1"/>
    <col min="15624" max="15624" width="19.42578125" style="47" customWidth="1"/>
    <col min="15625" max="15625" width="41.85546875" style="47" customWidth="1"/>
    <col min="15626" max="15626" width="19.42578125" style="47" customWidth="1"/>
    <col min="15627" max="15627" width="14.140625" style="47" bestFit="1" customWidth="1"/>
    <col min="15628" max="15628" width="12.5703125" style="47" customWidth="1"/>
    <col min="15629" max="15874" width="11.42578125" style="47"/>
    <col min="15875" max="15875" width="3.140625" style="47" bestFit="1" customWidth="1"/>
    <col min="15876" max="15876" width="26.42578125" style="47" customWidth="1"/>
    <col min="15877" max="15877" width="32.140625" style="47" customWidth="1"/>
    <col min="15878" max="15878" width="14.85546875" style="47" customWidth="1"/>
    <col min="15879" max="15879" width="13.140625" style="47" customWidth="1"/>
    <col min="15880" max="15880" width="19.42578125" style="47" customWidth="1"/>
    <col min="15881" max="15881" width="41.85546875" style="47" customWidth="1"/>
    <col min="15882" max="15882" width="19.42578125" style="47" customWidth="1"/>
    <col min="15883" max="15883" width="14.140625" style="47" bestFit="1" customWidth="1"/>
    <col min="15884" max="15884" width="12.5703125" style="47" customWidth="1"/>
    <col min="15885" max="16130" width="11.42578125" style="47"/>
    <col min="16131" max="16131" width="3.140625" style="47" bestFit="1" customWidth="1"/>
    <col min="16132" max="16132" width="26.42578125" style="47" customWidth="1"/>
    <col min="16133" max="16133" width="32.140625" style="47" customWidth="1"/>
    <col min="16134" max="16134" width="14.85546875" style="47" customWidth="1"/>
    <col min="16135" max="16135" width="13.140625" style="47" customWidth="1"/>
    <col min="16136" max="16136" width="19.42578125" style="47" customWidth="1"/>
    <col min="16137" max="16137" width="41.85546875" style="47" customWidth="1"/>
    <col min="16138" max="16138" width="19.42578125" style="47" customWidth="1"/>
    <col min="16139" max="16139" width="14.140625" style="47" bestFit="1" customWidth="1"/>
    <col min="16140" max="16140" width="12.5703125" style="47" customWidth="1"/>
    <col min="16141" max="16384" width="11.42578125" style="47"/>
  </cols>
  <sheetData>
    <row r="2" spans="2:14" x14ac:dyDescent="0.2">
      <c r="B2" s="301"/>
      <c r="C2" s="566"/>
      <c r="D2" s="302"/>
      <c r="E2" s="303"/>
      <c r="F2" s="567"/>
      <c r="G2" s="568"/>
      <c r="H2" s="567"/>
      <c r="I2" s="303"/>
      <c r="J2" s="569"/>
      <c r="K2" s="568"/>
      <c r="L2" s="304"/>
    </row>
    <row r="3" spans="2:14" x14ac:dyDescent="0.2">
      <c r="B3" s="160"/>
      <c r="C3" s="93"/>
      <c r="D3" s="299"/>
      <c r="E3" s="64"/>
      <c r="F3" s="21"/>
      <c r="G3" s="514"/>
      <c r="H3" s="21"/>
      <c r="I3" s="64"/>
      <c r="J3" s="286"/>
      <c r="K3" s="514"/>
      <c r="L3" s="298"/>
    </row>
    <row r="4" spans="2:14" x14ac:dyDescent="0.2">
      <c r="B4" s="160"/>
      <c r="C4" s="93"/>
      <c r="D4" s="299"/>
      <c r="E4" s="64"/>
      <c r="F4" s="21"/>
      <c r="G4" s="514"/>
      <c r="H4" s="21"/>
      <c r="I4" s="64"/>
      <c r="J4" s="286"/>
      <c r="K4" s="514"/>
      <c r="L4" s="298"/>
    </row>
    <row r="5" spans="2:14" x14ac:dyDescent="0.2">
      <c r="B5" s="160"/>
      <c r="C5" s="93"/>
      <c r="D5" s="299"/>
      <c r="E5" s="64"/>
      <c r="F5" s="21"/>
      <c r="G5" s="514"/>
      <c r="H5" s="21"/>
      <c r="I5" s="64"/>
      <c r="J5" s="286"/>
      <c r="K5" s="514"/>
      <c r="L5" s="298"/>
    </row>
    <row r="6" spans="2:14" x14ac:dyDescent="0.2">
      <c r="B6" s="160"/>
      <c r="C6" s="93"/>
      <c r="D6" s="299"/>
      <c r="E6" s="64"/>
      <c r="F6" s="21"/>
      <c r="G6" s="514"/>
      <c r="H6" s="21"/>
      <c r="I6" s="64"/>
      <c r="J6" s="286"/>
      <c r="K6" s="514"/>
      <c r="L6" s="298"/>
    </row>
    <row r="7" spans="2:14" ht="14.25" customHeight="1" x14ac:dyDescent="0.3">
      <c r="B7" s="2750" t="s">
        <v>29</v>
      </c>
      <c r="C7" s="2751"/>
      <c r="D7" s="2751"/>
      <c r="E7" s="2751"/>
      <c r="F7" s="2751"/>
      <c r="G7" s="2751"/>
      <c r="H7" s="2751"/>
      <c r="I7" s="2751"/>
      <c r="J7" s="2751"/>
      <c r="K7" s="2751"/>
      <c r="L7" s="2752"/>
    </row>
    <row r="8" spans="2:14" ht="14.25" customHeight="1" x14ac:dyDescent="0.25">
      <c r="B8" s="2753" t="s">
        <v>297</v>
      </c>
      <c r="C8" s="2754"/>
      <c r="D8" s="2754"/>
      <c r="E8" s="2754"/>
      <c r="F8" s="2754"/>
      <c r="G8" s="2754"/>
      <c r="H8" s="2754"/>
      <c r="I8" s="2754"/>
      <c r="J8" s="2754"/>
      <c r="K8" s="2754"/>
      <c r="L8" s="2755"/>
    </row>
    <row r="9" spans="2:14" ht="14.25" x14ac:dyDescent="0.2">
      <c r="B9" s="2756" t="s">
        <v>158</v>
      </c>
      <c r="C9" s="2757"/>
      <c r="D9" s="2757"/>
      <c r="E9" s="2757"/>
      <c r="F9" s="2757"/>
      <c r="G9" s="2757"/>
      <c r="H9" s="2757"/>
      <c r="I9" s="2757"/>
      <c r="J9" s="2757"/>
      <c r="K9" s="2757"/>
      <c r="L9" s="2758"/>
      <c r="M9" s="565"/>
    </row>
    <row r="10" spans="2:14" ht="25.5" customHeight="1" x14ac:dyDescent="0.25">
      <c r="B10" s="648"/>
      <c r="C10" s="245"/>
      <c r="F10" s="245"/>
      <c r="G10" s="245"/>
      <c r="H10" s="245"/>
      <c r="I10" s="245"/>
      <c r="J10" s="245"/>
      <c r="K10" s="245"/>
      <c r="L10" s="559"/>
    </row>
    <row r="11" spans="2:14" ht="15.75" x14ac:dyDescent="0.25">
      <c r="B11" s="160"/>
      <c r="C11" s="799"/>
      <c r="D11" s="1115" t="s">
        <v>253</v>
      </c>
      <c r="E11" s="867">
        <f>'Datos Generales'!C6</f>
        <v>45107</v>
      </c>
      <c r="F11" s="646"/>
      <c r="G11" s="1115" t="s">
        <v>471</v>
      </c>
      <c r="H11" s="1064"/>
      <c r="I11" s="1117"/>
      <c r="J11" s="1118" t="s">
        <v>17</v>
      </c>
      <c r="K11" s="1315"/>
      <c r="L11" s="287"/>
    </row>
    <row r="12" spans="2:14" ht="15.75" x14ac:dyDescent="0.25">
      <c r="B12" s="160"/>
      <c r="C12" s="175"/>
      <c r="D12" s="1115" t="s">
        <v>34</v>
      </c>
      <c r="E12" s="1116" t="str">
        <f>+'Datos Generales'!C7</f>
        <v>DIGESETT</v>
      </c>
      <c r="F12" s="1113"/>
      <c r="G12" s="1115" t="s">
        <v>472</v>
      </c>
      <c r="H12" s="1064"/>
      <c r="I12" s="1117"/>
      <c r="J12" s="1118" t="s">
        <v>19</v>
      </c>
      <c r="K12" s="1119"/>
      <c r="L12" s="298"/>
    </row>
    <row r="13" spans="2:14" ht="15.75" x14ac:dyDescent="0.25">
      <c r="B13" s="160"/>
      <c r="C13" s="175"/>
      <c r="D13" s="1115" t="s">
        <v>16</v>
      </c>
      <c r="E13" s="1116" t="str">
        <f>+'Datos Generales'!C8</f>
        <v>0202</v>
      </c>
      <c r="F13" s="1113"/>
      <c r="G13" s="1115" t="s">
        <v>473</v>
      </c>
      <c r="H13" s="1314"/>
      <c r="I13" s="1122"/>
      <c r="J13" s="1118" t="s">
        <v>21</v>
      </c>
      <c r="K13" s="1123"/>
      <c r="L13" s="287"/>
    </row>
    <row r="14" spans="2:14" s="18" customFormat="1" ht="15.75" x14ac:dyDescent="0.25">
      <c r="B14" s="223"/>
      <c r="C14" s="795"/>
      <c r="D14" s="1115" t="s">
        <v>18</v>
      </c>
      <c r="E14" s="1120" t="str">
        <f>+'Datos Generales'!C9</f>
        <v>02</v>
      </c>
      <c r="F14" s="1121"/>
      <c r="G14"/>
      <c r="H14"/>
      <c r="I14" s="1117"/>
      <c r="J14" s="1118" t="s">
        <v>226</v>
      </c>
      <c r="K14" s="1119"/>
      <c r="L14" s="224"/>
      <c r="N14" s="18" t="s">
        <v>14</v>
      </c>
    </row>
    <row r="15" spans="2:14" ht="15.75" x14ac:dyDescent="0.25">
      <c r="B15" s="160"/>
      <c r="C15" s="38"/>
      <c r="D15" s="1115" t="s">
        <v>20</v>
      </c>
      <c r="E15" s="1124" t="str">
        <f>+'Datos Generales'!C10</f>
        <v>01</v>
      </c>
      <c r="F15" s="1113"/>
      <c r="L15" s="298"/>
    </row>
    <row r="16" spans="2:14" ht="15.75" x14ac:dyDescent="0.25">
      <c r="B16" s="160"/>
      <c r="C16" s="38"/>
      <c r="D16" s="1115" t="s">
        <v>22</v>
      </c>
      <c r="E16" s="1120" t="str">
        <f>+'Datos Generales'!C11</f>
        <v>0005</v>
      </c>
      <c r="F16" s="1113"/>
      <c r="G16" s="1125"/>
      <c r="H16" s="1113"/>
      <c r="I16" s="1126"/>
      <c r="J16" s="1127"/>
      <c r="K16" s="1053"/>
      <c r="L16" s="298"/>
    </row>
    <row r="17" spans="2:12" ht="26.25" customHeight="1" x14ac:dyDescent="0.25">
      <c r="B17" s="160"/>
      <c r="C17" s="795"/>
      <c r="D17" s="175"/>
      <c r="E17" s="980"/>
      <c r="F17" s="981"/>
      <c r="G17" s="794"/>
      <c r="H17" s="981"/>
      <c r="I17" s="2749" t="s">
        <v>8</v>
      </c>
      <c r="J17" s="2749"/>
      <c r="K17" s="2749"/>
      <c r="L17" s="298"/>
    </row>
    <row r="18" spans="2:12" s="62" customFormat="1" ht="31.5" x14ac:dyDescent="0.2">
      <c r="B18" s="225"/>
      <c r="C18" s="1128" t="s">
        <v>104</v>
      </c>
      <c r="D18" s="1051" t="s">
        <v>263</v>
      </c>
      <c r="E18" s="1051" t="s">
        <v>142</v>
      </c>
      <c r="F18" s="1051" t="s">
        <v>23</v>
      </c>
      <c r="G18" s="1051" t="s">
        <v>31</v>
      </c>
      <c r="H18" s="1051" t="s">
        <v>264</v>
      </c>
      <c r="I18" s="1051" t="s">
        <v>213</v>
      </c>
      <c r="J18" s="1129" t="s">
        <v>468</v>
      </c>
      <c r="K18" s="1051" t="s">
        <v>100</v>
      </c>
      <c r="L18" s="262"/>
    </row>
    <row r="19" spans="2:12" ht="15" x14ac:dyDescent="0.25">
      <c r="B19" s="160"/>
      <c r="C19" s="982">
        <v>1</v>
      </c>
      <c r="D19" s="983"/>
      <c r="E19" s="984"/>
      <c r="F19" s="983"/>
      <c r="G19" s="1106"/>
      <c r="H19" s="986"/>
      <c r="I19" s="984"/>
      <c r="J19" s="986"/>
      <c r="K19" s="985"/>
      <c r="L19" s="298"/>
    </row>
    <row r="20" spans="2:12" ht="15" x14ac:dyDescent="0.25">
      <c r="B20" s="160"/>
      <c r="C20" s="982">
        <v>2</v>
      </c>
      <c r="D20" s="983"/>
      <c r="E20" s="984"/>
      <c r="F20" s="983"/>
      <c r="G20" s="1106"/>
      <c r="H20" s="986"/>
      <c r="I20" s="984"/>
      <c r="J20" s="986"/>
      <c r="K20" s="1307"/>
      <c r="L20" s="298"/>
    </row>
    <row r="21" spans="2:12" ht="15" x14ac:dyDescent="0.25">
      <c r="B21" s="160"/>
      <c r="C21" s="982">
        <v>3</v>
      </c>
      <c r="D21" s="983"/>
      <c r="E21" s="984"/>
      <c r="F21" s="983"/>
      <c r="G21" s="1106"/>
      <c r="H21" s="986"/>
      <c r="I21" s="984"/>
      <c r="J21" s="986"/>
      <c r="K21" s="1307"/>
      <c r="L21" s="298"/>
    </row>
    <row r="22" spans="2:12" ht="15" x14ac:dyDescent="0.25">
      <c r="B22" s="160"/>
      <c r="C22" s="982">
        <v>4</v>
      </c>
      <c r="D22" s="983"/>
      <c r="E22" s="984"/>
      <c r="F22" s="983"/>
      <c r="G22" s="1106"/>
      <c r="H22" s="986"/>
      <c r="I22" s="984"/>
      <c r="J22" s="986"/>
      <c r="K22" s="1307"/>
      <c r="L22" s="298"/>
    </row>
    <row r="23" spans="2:12" ht="15" x14ac:dyDescent="0.25">
      <c r="B23" s="160"/>
      <c r="C23" s="982">
        <v>5</v>
      </c>
      <c r="D23" s="983"/>
      <c r="E23" s="984"/>
      <c r="F23" s="983"/>
      <c r="G23" s="1106"/>
      <c r="H23" s="986"/>
      <c r="I23" s="984"/>
      <c r="J23" s="986"/>
      <c r="K23" s="1307"/>
      <c r="L23" s="298"/>
    </row>
    <row r="24" spans="2:12" ht="15" x14ac:dyDescent="0.25">
      <c r="B24" s="160"/>
      <c r="C24" s="982">
        <v>6</v>
      </c>
      <c r="D24" s="983"/>
      <c r="E24" s="984"/>
      <c r="F24" s="983"/>
      <c r="G24" s="1106"/>
      <c r="H24" s="986"/>
      <c r="I24" s="984"/>
      <c r="J24" s="986"/>
      <c r="K24" s="1307"/>
      <c r="L24" s="298"/>
    </row>
    <row r="25" spans="2:12" ht="15" x14ac:dyDescent="0.25">
      <c r="B25" s="160"/>
      <c r="C25" s="982">
        <v>7</v>
      </c>
      <c r="D25" s="983"/>
      <c r="E25" s="984"/>
      <c r="F25" s="983"/>
      <c r="G25" s="1106"/>
      <c r="H25" s="986"/>
      <c r="I25" s="984"/>
      <c r="J25" s="986"/>
      <c r="K25" s="1307"/>
      <c r="L25" s="298"/>
    </row>
    <row r="26" spans="2:12" ht="15" x14ac:dyDescent="0.25">
      <c r="B26" s="160"/>
      <c r="C26" s="982">
        <v>8</v>
      </c>
      <c r="D26" s="983"/>
      <c r="E26" s="984"/>
      <c r="F26" s="983"/>
      <c r="G26" s="1106"/>
      <c r="H26" s="986"/>
      <c r="I26" s="984"/>
      <c r="J26" s="986"/>
      <c r="K26" s="1307"/>
      <c r="L26" s="298"/>
    </row>
    <row r="27" spans="2:12" ht="15" x14ac:dyDescent="0.25">
      <c r="B27" s="160"/>
      <c r="C27" s="982">
        <v>9</v>
      </c>
      <c r="D27" s="983"/>
      <c r="E27" s="984"/>
      <c r="F27" s="983"/>
      <c r="G27" s="1106"/>
      <c r="H27" s="986"/>
      <c r="I27" s="984"/>
      <c r="J27" s="986"/>
      <c r="K27" s="1307"/>
      <c r="L27" s="298"/>
    </row>
    <row r="28" spans="2:12" ht="15" x14ac:dyDescent="0.25">
      <c r="B28" s="160"/>
      <c r="C28" s="982">
        <v>10</v>
      </c>
      <c r="D28" s="983"/>
      <c r="E28" s="984"/>
      <c r="F28" s="983"/>
      <c r="G28" s="1106"/>
      <c r="H28" s="986"/>
      <c r="I28" s="984"/>
      <c r="J28" s="986"/>
      <c r="K28" s="1307"/>
      <c r="L28" s="298"/>
    </row>
    <row r="29" spans="2:12" ht="15" x14ac:dyDescent="0.25">
      <c r="B29" s="160"/>
      <c r="C29" s="982">
        <v>11</v>
      </c>
      <c r="D29" s="983"/>
      <c r="E29" s="984"/>
      <c r="F29" s="983"/>
      <c r="G29" s="1106"/>
      <c r="H29" s="986"/>
      <c r="I29" s="984"/>
      <c r="J29" s="986"/>
      <c r="K29" s="1307"/>
      <c r="L29" s="298"/>
    </row>
    <row r="30" spans="2:12" ht="15" x14ac:dyDescent="0.25">
      <c r="B30" s="160"/>
      <c r="C30" s="982">
        <v>12</v>
      </c>
      <c r="D30" s="983"/>
      <c r="E30" s="984"/>
      <c r="F30" s="983"/>
      <c r="G30" s="1106"/>
      <c r="H30" s="986"/>
      <c r="I30" s="984"/>
      <c r="J30" s="986"/>
      <c r="K30" s="1307"/>
      <c r="L30" s="298"/>
    </row>
    <row r="31" spans="2:12" ht="15" x14ac:dyDescent="0.25">
      <c r="B31" s="160"/>
      <c r="C31" s="982">
        <v>13</v>
      </c>
      <c r="D31" s="983"/>
      <c r="E31" s="984"/>
      <c r="F31" s="983"/>
      <c r="G31" s="1106"/>
      <c r="H31" s="986"/>
      <c r="I31" s="984"/>
      <c r="J31" s="986"/>
      <c r="K31" s="1307"/>
      <c r="L31" s="298"/>
    </row>
    <row r="32" spans="2:12" ht="15" x14ac:dyDescent="0.25">
      <c r="B32" s="160"/>
      <c r="C32" s="982">
        <v>14</v>
      </c>
      <c r="D32" s="983"/>
      <c r="E32" s="984"/>
      <c r="F32" s="983"/>
      <c r="G32" s="1106"/>
      <c r="H32" s="986"/>
      <c r="I32" s="984"/>
      <c r="J32" s="986"/>
      <c r="K32" s="1307"/>
      <c r="L32" s="298"/>
    </row>
    <row r="33" spans="2:12" ht="15" x14ac:dyDescent="0.25">
      <c r="B33" s="160"/>
      <c r="C33" s="982">
        <v>15</v>
      </c>
      <c r="D33" s="983"/>
      <c r="E33" s="984"/>
      <c r="F33" s="983"/>
      <c r="G33" s="1106"/>
      <c r="H33" s="986"/>
      <c r="I33" s="984"/>
      <c r="J33" s="986"/>
      <c r="K33" s="1307"/>
      <c r="L33" s="298"/>
    </row>
    <row r="34" spans="2:12" ht="15" x14ac:dyDescent="0.25">
      <c r="B34" s="160"/>
      <c r="C34" s="982">
        <v>16</v>
      </c>
      <c r="D34" s="983"/>
      <c r="E34" s="984"/>
      <c r="F34" s="983"/>
      <c r="G34" s="1106"/>
      <c r="H34" s="986"/>
      <c r="I34" s="984"/>
      <c r="J34" s="986"/>
      <c r="K34" s="1307"/>
      <c r="L34" s="298"/>
    </row>
    <row r="35" spans="2:12" ht="15" x14ac:dyDescent="0.25">
      <c r="B35" s="160"/>
      <c r="C35" s="982">
        <v>17</v>
      </c>
      <c r="D35" s="983"/>
      <c r="E35" s="984"/>
      <c r="F35" s="983"/>
      <c r="G35" s="1106"/>
      <c r="H35" s="986"/>
      <c r="I35" s="984"/>
      <c r="J35" s="986"/>
      <c r="K35" s="1307"/>
      <c r="L35" s="298"/>
    </row>
    <row r="36" spans="2:12" ht="15" x14ac:dyDescent="0.25">
      <c r="B36" s="160"/>
      <c r="C36" s="982">
        <v>18</v>
      </c>
      <c r="D36" s="983"/>
      <c r="E36" s="984"/>
      <c r="F36" s="983"/>
      <c r="G36" s="1106"/>
      <c r="H36" s="986"/>
      <c r="I36" s="984"/>
      <c r="J36" s="986"/>
      <c r="K36" s="1307"/>
      <c r="L36" s="298"/>
    </row>
    <row r="37" spans="2:12" ht="15" x14ac:dyDescent="0.25">
      <c r="B37" s="160"/>
      <c r="C37" s="982">
        <v>19</v>
      </c>
      <c r="D37" s="983"/>
      <c r="E37" s="984"/>
      <c r="F37" s="983"/>
      <c r="G37" s="1106"/>
      <c r="H37" s="986"/>
      <c r="I37" s="984"/>
      <c r="J37" s="986"/>
      <c r="K37" s="1307"/>
      <c r="L37" s="298"/>
    </row>
    <row r="38" spans="2:12" ht="15" x14ac:dyDescent="0.25">
      <c r="B38" s="160"/>
      <c r="C38" s="982">
        <v>20</v>
      </c>
      <c r="D38" s="983"/>
      <c r="E38" s="984"/>
      <c r="F38" s="983"/>
      <c r="G38" s="1106"/>
      <c r="H38" s="986"/>
      <c r="I38" s="984"/>
      <c r="J38" s="986"/>
      <c r="K38" s="1307"/>
      <c r="L38" s="298"/>
    </row>
    <row r="39" spans="2:12" ht="15" x14ac:dyDescent="0.25">
      <c r="B39" s="160"/>
      <c r="C39" s="982">
        <v>21</v>
      </c>
      <c r="D39" s="983"/>
      <c r="E39" s="984"/>
      <c r="F39" s="983"/>
      <c r="G39" s="1106"/>
      <c r="H39" s="986"/>
      <c r="I39" s="984"/>
      <c r="J39" s="986"/>
      <c r="K39" s="1307"/>
      <c r="L39" s="298"/>
    </row>
    <row r="40" spans="2:12" ht="15" x14ac:dyDescent="0.25">
      <c r="B40" s="160"/>
      <c r="C40" s="982">
        <v>22</v>
      </c>
      <c r="D40" s="983"/>
      <c r="E40" s="984"/>
      <c r="F40" s="983"/>
      <c r="G40" s="1106"/>
      <c r="H40" s="986"/>
      <c r="I40" s="984"/>
      <c r="J40" s="986"/>
      <c r="K40" s="1307"/>
      <c r="L40" s="298"/>
    </row>
    <row r="41" spans="2:12" ht="15" x14ac:dyDescent="0.25">
      <c r="B41" s="160"/>
      <c r="C41" s="982">
        <v>23</v>
      </c>
      <c r="D41" s="983"/>
      <c r="E41" s="984"/>
      <c r="F41" s="983"/>
      <c r="G41" s="1106"/>
      <c r="H41" s="986"/>
      <c r="I41" s="984"/>
      <c r="J41" s="986"/>
      <c r="K41" s="1307"/>
      <c r="L41" s="298"/>
    </row>
    <row r="42" spans="2:12" ht="15" x14ac:dyDescent="0.25">
      <c r="B42" s="160"/>
      <c r="C42" s="982">
        <v>24</v>
      </c>
      <c r="D42" s="983"/>
      <c r="E42" s="984"/>
      <c r="F42" s="983"/>
      <c r="G42" s="1106"/>
      <c r="H42" s="986"/>
      <c r="I42" s="984"/>
      <c r="J42" s="986"/>
      <c r="K42" s="1307"/>
      <c r="L42" s="298"/>
    </row>
    <row r="43" spans="2:12" ht="15" x14ac:dyDescent="0.25">
      <c r="B43" s="160"/>
      <c r="C43" s="982">
        <v>25</v>
      </c>
      <c r="D43" s="983"/>
      <c r="E43" s="984"/>
      <c r="F43" s="983"/>
      <c r="G43" s="1106"/>
      <c r="H43" s="986"/>
      <c r="I43" s="984"/>
      <c r="J43" s="986"/>
      <c r="K43" s="1307"/>
      <c r="L43" s="298"/>
    </row>
    <row r="44" spans="2:12" ht="15" x14ac:dyDescent="0.25">
      <c r="B44" s="160"/>
      <c r="C44" s="982">
        <v>26</v>
      </c>
      <c r="D44" s="983"/>
      <c r="E44" s="984"/>
      <c r="F44" s="983"/>
      <c r="G44" s="1106"/>
      <c r="H44" s="986"/>
      <c r="I44" s="984"/>
      <c r="J44" s="986"/>
      <c r="K44" s="1307"/>
      <c r="L44" s="298"/>
    </row>
    <row r="45" spans="2:12" ht="15" x14ac:dyDescent="0.25">
      <c r="B45" s="160"/>
      <c r="C45" s="982">
        <v>27</v>
      </c>
      <c r="D45" s="983"/>
      <c r="E45" s="984"/>
      <c r="F45" s="983"/>
      <c r="G45" s="1106"/>
      <c r="H45" s="986"/>
      <c r="I45" s="984"/>
      <c r="J45" s="986"/>
      <c r="K45" s="1307"/>
      <c r="L45" s="298"/>
    </row>
    <row r="46" spans="2:12" ht="15" x14ac:dyDescent="0.25">
      <c r="B46" s="160"/>
      <c r="C46" s="982">
        <v>28</v>
      </c>
      <c r="D46" s="983"/>
      <c r="E46" s="984"/>
      <c r="F46" s="983"/>
      <c r="G46" s="1106"/>
      <c r="H46" s="986"/>
      <c r="I46" s="984"/>
      <c r="J46" s="986"/>
      <c r="K46" s="1307"/>
      <c r="L46" s="298"/>
    </row>
    <row r="47" spans="2:12" ht="15" x14ac:dyDescent="0.25">
      <c r="B47" s="160"/>
      <c r="C47" s="982">
        <v>29</v>
      </c>
      <c r="D47" s="983"/>
      <c r="E47" s="984"/>
      <c r="F47" s="983"/>
      <c r="G47" s="1106"/>
      <c r="H47" s="986"/>
      <c r="I47" s="984"/>
      <c r="J47" s="986"/>
      <c r="K47" s="1307"/>
      <c r="L47" s="298"/>
    </row>
    <row r="48" spans="2:12" ht="15" x14ac:dyDescent="0.25">
      <c r="B48" s="160"/>
      <c r="C48" s="982">
        <v>30</v>
      </c>
      <c r="D48" s="983"/>
      <c r="E48" s="984"/>
      <c r="F48" s="983"/>
      <c r="G48" s="1106"/>
      <c r="H48" s="986"/>
      <c r="I48" s="984"/>
      <c r="J48" s="986"/>
      <c r="K48" s="1307"/>
      <c r="L48" s="298"/>
    </row>
    <row r="49" spans="2:20" ht="15" x14ac:dyDescent="0.25">
      <c r="B49" s="160"/>
      <c r="C49" s="982">
        <v>31</v>
      </c>
      <c r="D49" s="983"/>
      <c r="E49" s="984"/>
      <c r="F49" s="983"/>
      <c r="G49" s="1106"/>
      <c r="H49" s="986"/>
      <c r="I49" s="984"/>
      <c r="J49" s="986"/>
      <c r="K49" s="1307"/>
      <c r="L49" s="298"/>
    </row>
    <row r="50" spans="2:20" ht="15" x14ac:dyDescent="0.25">
      <c r="B50" s="160"/>
      <c r="C50" s="982">
        <v>32</v>
      </c>
      <c r="D50" s="983"/>
      <c r="E50" s="984"/>
      <c r="F50" s="983"/>
      <c r="G50" s="1106"/>
      <c r="H50" s="986"/>
      <c r="I50" s="984"/>
      <c r="J50" s="986"/>
      <c r="K50" s="1307"/>
      <c r="L50" s="298"/>
    </row>
    <row r="51" spans="2:20" ht="45" x14ac:dyDescent="0.25">
      <c r="B51" s="160"/>
      <c r="C51" s="982">
        <v>48</v>
      </c>
      <c r="D51" s="983"/>
      <c r="E51" s="984" t="s">
        <v>506</v>
      </c>
      <c r="F51" s="983"/>
      <c r="G51" s="1106"/>
      <c r="H51" s="986"/>
      <c r="I51" s="984"/>
      <c r="J51" s="986"/>
      <c r="K51" s="1307"/>
      <c r="L51" s="298"/>
    </row>
    <row r="52" spans="2:20" ht="15.75" x14ac:dyDescent="0.25">
      <c r="B52" s="160"/>
      <c r="C52" s="2759" t="s">
        <v>265</v>
      </c>
      <c r="D52" s="2760"/>
      <c r="E52" s="2760"/>
      <c r="F52" s="2760"/>
      <c r="G52" s="2761"/>
      <c r="H52" s="1111">
        <f>SUM(H19:H51)</f>
        <v>0</v>
      </c>
      <c r="I52" s="1338"/>
      <c r="J52" s="1130">
        <f>SUM(J19:J51)</f>
        <v>0</v>
      </c>
      <c r="K52" s="1339"/>
      <c r="L52" s="298"/>
    </row>
    <row r="53" spans="2:20" ht="15.75" x14ac:dyDescent="0.25">
      <c r="B53" s="160"/>
      <c r="C53" s="1340"/>
      <c r="D53" s="1340"/>
      <c r="E53" s="2764" t="s">
        <v>24</v>
      </c>
      <c r="F53" s="2764"/>
      <c r="G53" s="2764"/>
      <c r="H53" s="1112"/>
      <c r="I53" s="1341"/>
      <c r="J53" s="1342"/>
      <c r="K53" s="1343" t="s">
        <v>256</v>
      </c>
      <c r="L53" s="298"/>
    </row>
    <row r="54" spans="2:20" ht="15.75" x14ac:dyDescent="0.25">
      <c r="B54" s="160"/>
      <c r="C54" s="1340"/>
      <c r="D54" s="1340"/>
      <c r="E54" s="1782"/>
      <c r="F54" s="1782"/>
      <c r="G54" s="1782"/>
      <c r="H54" s="1936"/>
      <c r="I54" s="1341"/>
      <c r="J54" s="1342"/>
      <c r="K54" s="1343"/>
      <c r="L54" s="298"/>
    </row>
    <row r="55" spans="2:20" ht="15.75" x14ac:dyDescent="0.25">
      <c r="B55" s="160"/>
      <c r="C55" s="1340"/>
      <c r="D55" s="1340"/>
      <c r="E55" s="1782"/>
      <c r="F55" s="1782"/>
      <c r="G55" s="1782"/>
      <c r="H55" s="1936"/>
      <c r="I55" s="1341"/>
      <c r="J55" s="1342"/>
      <c r="K55" s="1343"/>
      <c r="L55" s="298"/>
    </row>
    <row r="56" spans="2:20" ht="16.5" thickBot="1" x14ac:dyDescent="0.3">
      <c r="B56" s="160"/>
      <c r="C56" s="1340"/>
      <c r="D56" s="1340"/>
      <c r="E56" s="1341"/>
      <c r="F56" s="1344"/>
      <c r="G56" s="1345" t="s">
        <v>266</v>
      </c>
      <c r="H56" s="1114">
        <f>H53-H52</f>
        <v>0</v>
      </c>
      <c r="I56" s="1341"/>
      <c r="J56" s="1342"/>
      <c r="K56" s="1320"/>
      <c r="L56" s="298"/>
    </row>
    <row r="57" spans="2:20" ht="15.75" thickTop="1" x14ac:dyDescent="0.25">
      <c r="B57" s="160"/>
      <c r="C57" s="884"/>
      <c r="D57" s="978"/>
      <c r="E57" s="1346"/>
      <c r="F57" s="1347"/>
      <c r="G57" s="978"/>
      <c r="H57" s="1347"/>
      <c r="I57" s="1346"/>
      <c r="J57" s="1348"/>
      <c r="K57" s="978"/>
      <c r="L57" s="298"/>
    </row>
    <row r="58" spans="2:20" ht="15" x14ac:dyDescent="0.25">
      <c r="B58" s="160"/>
      <c r="C58" s="175"/>
      <c r="D58" s="175"/>
      <c r="E58" s="288"/>
      <c r="F58" s="285"/>
      <c r="G58" s="793"/>
      <c r="H58" s="285"/>
      <c r="I58" s="288"/>
      <c r="J58" s="289"/>
      <c r="K58" s="793"/>
      <c r="L58" s="298"/>
    </row>
    <row r="59" spans="2:20" s="554" customFormat="1" ht="15.75" x14ac:dyDescent="0.25">
      <c r="B59" s="553"/>
      <c r="C59" s="220"/>
      <c r="D59" s="220"/>
      <c r="E59" s="1491" t="s">
        <v>536</v>
      </c>
      <c r="F59" s="1107"/>
      <c r="G59" s="2372" t="s">
        <v>538</v>
      </c>
      <c r="H59" s="2372"/>
      <c r="I59" s="1488"/>
      <c r="J59" s="2538" t="s">
        <v>553</v>
      </c>
      <c r="K59" s="2538"/>
      <c r="L59" s="2538"/>
      <c r="M59" s="553"/>
    </row>
    <row r="60" spans="2:20" s="550" customFormat="1" ht="15" customHeight="1" x14ac:dyDescent="0.25">
      <c r="B60" s="520"/>
      <c r="C60" s="521"/>
      <c r="D60" s="521"/>
      <c r="E60" s="1108" t="str">
        <f>'Datos Generales'!C16</f>
        <v>Preparado por</v>
      </c>
      <c r="F60" s="1109"/>
      <c r="G60" s="2762" t="s">
        <v>26</v>
      </c>
      <c r="H60" s="2762"/>
      <c r="I60" s="1110"/>
      <c r="J60" s="2763" t="s">
        <v>27</v>
      </c>
      <c r="K60" s="2763"/>
      <c r="L60" s="555"/>
      <c r="M60" s="485"/>
      <c r="N60" s="556"/>
      <c r="T60" s="177"/>
    </row>
    <row r="61" spans="2:20" ht="15" x14ac:dyDescent="0.25">
      <c r="B61" s="229"/>
      <c r="C61" s="290"/>
      <c r="D61" s="45"/>
      <c r="E61" s="45"/>
      <c r="F61" s="513"/>
      <c r="G61" s="535"/>
      <c r="H61" s="63"/>
      <c r="I61" s="269"/>
      <c r="J61" s="45"/>
      <c r="K61" s="45"/>
      <c r="L61" s="284"/>
      <c r="T61" s="168"/>
    </row>
    <row r="62" spans="2:20" x14ac:dyDescent="0.2">
      <c r="E62" s="47"/>
      <c r="F62" s="2"/>
      <c r="G62" s="156"/>
      <c r="H62" s="47"/>
      <c r="I62" s="11"/>
      <c r="J62" s="47"/>
      <c r="K62" s="47"/>
    </row>
  </sheetData>
  <sheetProtection formatColumns="0" formatRows="0" insertColumns="0" insertRows="0"/>
  <mergeCells count="10">
    <mergeCell ref="G59:H59"/>
    <mergeCell ref="G60:H60"/>
    <mergeCell ref="J60:K60"/>
    <mergeCell ref="E53:G53"/>
    <mergeCell ref="J59:L59"/>
    <mergeCell ref="I17:K17"/>
    <mergeCell ref="B7:L7"/>
    <mergeCell ref="B8:L8"/>
    <mergeCell ref="B9:L9"/>
    <mergeCell ref="C52:G52"/>
  </mergeCells>
  <printOptions horizontalCentered="1"/>
  <pageMargins left="0" right="0" top="1.01" bottom="0.19685039370078741" header="0.11811023622047245" footer="0.11811023622047245"/>
  <pageSetup scale="46" orientation="portrait" r:id="rId1"/>
  <headerFooter>
    <oddFooter>&amp;R&amp;P/&amp;N  &amp;D  &amp;T</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showGridLines="0" zoomScale="77" zoomScaleNormal="77" zoomScaleSheetLayoutView="75" workbookViewId="0">
      <selection activeCell="P42" sqref="P42"/>
    </sheetView>
  </sheetViews>
  <sheetFormatPr baseColWidth="10" defaultRowHeight="15" x14ac:dyDescent="0.25"/>
  <cols>
    <col min="1" max="1" width="3.85546875" customWidth="1"/>
    <col min="2" max="2" width="1.5703125" customWidth="1"/>
    <col min="3" max="3" width="6.85546875" style="1" customWidth="1"/>
    <col min="4" max="4" width="8.5703125" style="1" customWidth="1"/>
    <col min="5" max="5" width="12.85546875" style="1" customWidth="1"/>
    <col min="6" max="6" width="9.5703125" style="1" customWidth="1"/>
    <col min="7" max="7" width="8.5703125" style="2" customWidth="1"/>
    <col min="8" max="8" width="12.7109375" style="2" customWidth="1"/>
    <col min="9" max="9" width="16.7109375" style="1" customWidth="1"/>
    <col min="10" max="10" width="16.85546875" style="1" customWidth="1"/>
    <col min="11" max="11" width="15.28515625" style="1" customWidth="1"/>
    <col min="12" max="12" width="13.140625" style="1" customWidth="1"/>
    <col min="13" max="13" width="10" style="1" customWidth="1"/>
    <col min="14" max="14" width="15.5703125" style="47" customWidth="1"/>
    <col min="15" max="15" width="15.42578125" style="1" customWidth="1"/>
    <col min="16" max="16" width="13.7109375" style="47" bestFit="1" customWidth="1"/>
    <col min="17" max="17" width="10.28515625" style="1" customWidth="1"/>
    <col min="18" max="18" width="10" style="47" customWidth="1"/>
    <col min="19" max="19" width="11.140625" style="47" customWidth="1"/>
    <col min="20" max="20" width="21.5703125" style="47" customWidth="1"/>
    <col min="21" max="21" width="13.28515625" style="47" customWidth="1"/>
    <col min="22" max="22" width="9.28515625" style="47" customWidth="1"/>
    <col min="23" max="23" width="3" customWidth="1"/>
    <col min="250" max="250" width="5.42578125" customWidth="1"/>
    <col min="251" max="251" width="7.85546875" bestFit="1" customWidth="1"/>
    <col min="252" max="252" width="13.140625" bestFit="1" customWidth="1"/>
    <col min="253" max="253" width="8.42578125" bestFit="1" customWidth="1"/>
    <col min="254" max="254" width="13.140625" bestFit="1" customWidth="1"/>
    <col min="255" max="255" width="13.5703125" customWidth="1"/>
    <col min="256" max="256" width="11.85546875" customWidth="1"/>
    <col min="257" max="258" width="13" customWidth="1"/>
    <col min="259" max="259" width="12.28515625" customWidth="1"/>
    <col min="260" max="260" width="19" customWidth="1"/>
    <col min="261" max="262" width="13.7109375" customWidth="1"/>
    <col min="263" max="263" width="17.42578125" customWidth="1"/>
    <col min="264" max="264" width="19.42578125" customWidth="1"/>
    <col min="265" max="265" width="23.42578125" customWidth="1"/>
    <col min="506" max="506" width="5.42578125" customWidth="1"/>
    <col min="507" max="507" width="7.85546875" bestFit="1" customWidth="1"/>
    <col min="508" max="508" width="13.140625" bestFit="1" customWidth="1"/>
    <col min="509" max="509" width="8.42578125" bestFit="1" customWidth="1"/>
    <col min="510" max="510" width="13.140625" bestFit="1" customWidth="1"/>
    <col min="511" max="511" width="13.5703125" customWidth="1"/>
    <col min="512" max="512" width="11.85546875" customWidth="1"/>
    <col min="513" max="514" width="13" customWidth="1"/>
    <col min="515" max="515" width="12.28515625" customWidth="1"/>
    <col min="516" max="516" width="19" customWidth="1"/>
    <col min="517" max="518" width="13.7109375" customWidth="1"/>
    <col min="519" max="519" width="17.42578125" customWidth="1"/>
    <col min="520" max="520" width="19.42578125" customWidth="1"/>
    <col min="521" max="521" width="23.42578125" customWidth="1"/>
    <col min="762" max="762" width="5.42578125" customWidth="1"/>
    <col min="763" max="763" width="7.85546875" bestFit="1" customWidth="1"/>
    <col min="764" max="764" width="13.140625" bestFit="1" customWidth="1"/>
    <col min="765" max="765" width="8.42578125" bestFit="1" customWidth="1"/>
    <col min="766" max="766" width="13.140625" bestFit="1" customWidth="1"/>
    <col min="767" max="767" width="13.5703125" customWidth="1"/>
    <col min="768" max="768" width="11.85546875" customWidth="1"/>
    <col min="769" max="770" width="13" customWidth="1"/>
    <col min="771" max="771" width="12.28515625" customWidth="1"/>
    <col min="772" max="772" width="19" customWidth="1"/>
    <col min="773" max="774" width="13.7109375" customWidth="1"/>
    <col min="775" max="775" width="17.42578125" customWidth="1"/>
    <col min="776" max="776" width="19.42578125" customWidth="1"/>
    <col min="777" max="777" width="23.42578125" customWidth="1"/>
    <col min="1018" max="1018" width="5.42578125" customWidth="1"/>
    <col min="1019" max="1019" width="7.85546875" bestFit="1" customWidth="1"/>
    <col min="1020" max="1020" width="13.140625" bestFit="1" customWidth="1"/>
    <col min="1021" max="1021" width="8.42578125" bestFit="1" customWidth="1"/>
    <col min="1022" max="1022" width="13.140625" bestFit="1" customWidth="1"/>
    <col min="1023" max="1023" width="13.5703125" customWidth="1"/>
    <col min="1024" max="1024" width="11.85546875" customWidth="1"/>
    <col min="1025" max="1026" width="13" customWidth="1"/>
    <col min="1027" max="1027" width="12.28515625" customWidth="1"/>
    <col min="1028" max="1028" width="19" customWidth="1"/>
    <col min="1029" max="1030" width="13.7109375" customWidth="1"/>
    <col min="1031" max="1031" width="17.42578125" customWidth="1"/>
    <col min="1032" max="1032" width="19.42578125" customWidth="1"/>
    <col min="1033" max="1033" width="23.42578125" customWidth="1"/>
    <col min="1274" max="1274" width="5.42578125" customWidth="1"/>
    <col min="1275" max="1275" width="7.85546875" bestFit="1" customWidth="1"/>
    <col min="1276" max="1276" width="13.140625" bestFit="1" customWidth="1"/>
    <col min="1277" max="1277" width="8.42578125" bestFit="1" customWidth="1"/>
    <col min="1278" max="1278" width="13.140625" bestFit="1" customWidth="1"/>
    <col min="1279" max="1279" width="13.5703125" customWidth="1"/>
    <col min="1280" max="1280" width="11.85546875" customWidth="1"/>
    <col min="1281" max="1282" width="13" customWidth="1"/>
    <col min="1283" max="1283" width="12.28515625" customWidth="1"/>
    <col min="1284" max="1284" width="19" customWidth="1"/>
    <col min="1285" max="1286" width="13.7109375" customWidth="1"/>
    <col min="1287" max="1287" width="17.42578125" customWidth="1"/>
    <col min="1288" max="1288" width="19.42578125" customWidth="1"/>
    <col min="1289" max="1289" width="23.42578125" customWidth="1"/>
    <col min="1530" max="1530" width="5.42578125" customWidth="1"/>
    <col min="1531" max="1531" width="7.85546875" bestFit="1" customWidth="1"/>
    <col min="1532" max="1532" width="13.140625" bestFit="1" customWidth="1"/>
    <col min="1533" max="1533" width="8.42578125" bestFit="1" customWidth="1"/>
    <col min="1534" max="1534" width="13.140625" bestFit="1" customWidth="1"/>
    <col min="1535" max="1535" width="13.5703125" customWidth="1"/>
    <col min="1536" max="1536" width="11.85546875" customWidth="1"/>
    <col min="1537" max="1538" width="13" customWidth="1"/>
    <col min="1539" max="1539" width="12.28515625" customWidth="1"/>
    <col min="1540" max="1540" width="19" customWidth="1"/>
    <col min="1541" max="1542" width="13.7109375" customWidth="1"/>
    <col min="1543" max="1543" width="17.42578125" customWidth="1"/>
    <col min="1544" max="1544" width="19.42578125" customWidth="1"/>
    <col min="1545" max="1545" width="23.42578125" customWidth="1"/>
    <col min="1786" max="1786" width="5.42578125" customWidth="1"/>
    <col min="1787" max="1787" width="7.85546875" bestFit="1" customWidth="1"/>
    <col min="1788" max="1788" width="13.140625" bestFit="1" customWidth="1"/>
    <col min="1789" max="1789" width="8.42578125" bestFit="1" customWidth="1"/>
    <col min="1790" max="1790" width="13.140625" bestFit="1" customWidth="1"/>
    <col min="1791" max="1791" width="13.5703125" customWidth="1"/>
    <col min="1792" max="1792" width="11.85546875" customWidth="1"/>
    <col min="1793" max="1794" width="13" customWidth="1"/>
    <col min="1795" max="1795" width="12.28515625" customWidth="1"/>
    <col min="1796" max="1796" width="19" customWidth="1"/>
    <col min="1797" max="1798" width="13.7109375" customWidth="1"/>
    <col min="1799" max="1799" width="17.42578125" customWidth="1"/>
    <col min="1800" max="1800" width="19.42578125" customWidth="1"/>
    <col min="1801" max="1801" width="23.42578125" customWidth="1"/>
    <col min="2042" max="2042" width="5.42578125" customWidth="1"/>
    <col min="2043" max="2043" width="7.85546875" bestFit="1" customWidth="1"/>
    <col min="2044" max="2044" width="13.140625" bestFit="1" customWidth="1"/>
    <col min="2045" max="2045" width="8.42578125" bestFit="1" customWidth="1"/>
    <col min="2046" max="2046" width="13.140625" bestFit="1" customWidth="1"/>
    <col min="2047" max="2047" width="13.5703125" customWidth="1"/>
    <col min="2048" max="2048" width="11.85546875" customWidth="1"/>
    <col min="2049" max="2050" width="13" customWidth="1"/>
    <col min="2051" max="2051" width="12.28515625" customWidth="1"/>
    <col min="2052" max="2052" width="19" customWidth="1"/>
    <col min="2053" max="2054" width="13.7109375" customWidth="1"/>
    <col min="2055" max="2055" width="17.42578125" customWidth="1"/>
    <col min="2056" max="2056" width="19.42578125" customWidth="1"/>
    <col min="2057" max="2057" width="23.42578125" customWidth="1"/>
    <col min="2298" max="2298" width="5.42578125" customWidth="1"/>
    <col min="2299" max="2299" width="7.85546875" bestFit="1" customWidth="1"/>
    <col min="2300" max="2300" width="13.140625" bestFit="1" customWidth="1"/>
    <col min="2301" max="2301" width="8.42578125" bestFit="1" customWidth="1"/>
    <col min="2302" max="2302" width="13.140625" bestFit="1" customWidth="1"/>
    <col min="2303" max="2303" width="13.5703125" customWidth="1"/>
    <col min="2304" max="2304" width="11.85546875" customWidth="1"/>
    <col min="2305" max="2306" width="13" customWidth="1"/>
    <col min="2307" max="2307" width="12.28515625" customWidth="1"/>
    <col min="2308" max="2308" width="19" customWidth="1"/>
    <col min="2309" max="2310" width="13.7109375" customWidth="1"/>
    <col min="2311" max="2311" width="17.42578125" customWidth="1"/>
    <col min="2312" max="2312" width="19.42578125" customWidth="1"/>
    <col min="2313" max="2313" width="23.42578125" customWidth="1"/>
    <col min="2554" max="2554" width="5.42578125" customWidth="1"/>
    <col min="2555" max="2555" width="7.85546875" bestFit="1" customWidth="1"/>
    <col min="2556" max="2556" width="13.140625" bestFit="1" customWidth="1"/>
    <col min="2557" max="2557" width="8.42578125" bestFit="1" customWidth="1"/>
    <col min="2558" max="2558" width="13.140625" bestFit="1" customWidth="1"/>
    <col min="2559" max="2559" width="13.5703125" customWidth="1"/>
    <col min="2560" max="2560" width="11.85546875" customWidth="1"/>
    <col min="2561" max="2562" width="13" customWidth="1"/>
    <col min="2563" max="2563" width="12.28515625" customWidth="1"/>
    <col min="2564" max="2564" width="19" customWidth="1"/>
    <col min="2565" max="2566" width="13.7109375" customWidth="1"/>
    <col min="2567" max="2567" width="17.42578125" customWidth="1"/>
    <col min="2568" max="2568" width="19.42578125" customWidth="1"/>
    <col min="2569" max="2569" width="23.42578125" customWidth="1"/>
    <col min="2810" max="2810" width="5.42578125" customWidth="1"/>
    <col min="2811" max="2811" width="7.85546875" bestFit="1" customWidth="1"/>
    <col min="2812" max="2812" width="13.140625" bestFit="1" customWidth="1"/>
    <col min="2813" max="2813" width="8.42578125" bestFit="1" customWidth="1"/>
    <col min="2814" max="2814" width="13.140625" bestFit="1" customWidth="1"/>
    <col min="2815" max="2815" width="13.5703125" customWidth="1"/>
    <col min="2816" max="2816" width="11.85546875" customWidth="1"/>
    <col min="2817" max="2818" width="13" customWidth="1"/>
    <col min="2819" max="2819" width="12.28515625" customWidth="1"/>
    <col min="2820" max="2820" width="19" customWidth="1"/>
    <col min="2821" max="2822" width="13.7109375" customWidth="1"/>
    <col min="2823" max="2823" width="17.42578125" customWidth="1"/>
    <col min="2824" max="2824" width="19.42578125" customWidth="1"/>
    <col min="2825" max="2825" width="23.42578125" customWidth="1"/>
    <col min="3066" max="3066" width="5.42578125" customWidth="1"/>
    <col min="3067" max="3067" width="7.85546875" bestFit="1" customWidth="1"/>
    <col min="3068" max="3068" width="13.140625" bestFit="1" customWidth="1"/>
    <col min="3069" max="3069" width="8.42578125" bestFit="1" customWidth="1"/>
    <col min="3070" max="3070" width="13.140625" bestFit="1" customWidth="1"/>
    <col min="3071" max="3071" width="13.5703125" customWidth="1"/>
    <col min="3072" max="3072" width="11.85546875" customWidth="1"/>
    <col min="3073" max="3074" width="13" customWidth="1"/>
    <col min="3075" max="3075" width="12.28515625" customWidth="1"/>
    <col min="3076" max="3076" width="19" customWidth="1"/>
    <col min="3077" max="3078" width="13.7109375" customWidth="1"/>
    <col min="3079" max="3079" width="17.42578125" customWidth="1"/>
    <col min="3080" max="3080" width="19.42578125" customWidth="1"/>
    <col min="3081" max="3081" width="23.42578125" customWidth="1"/>
    <col min="3322" max="3322" width="5.42578125" customWidth="1"/>
    <col min="3323" max="3323" width="7.85546875" bestFit="1" customWidth="1"/>
    <col min="3324" max="3324" width="13.140625" bestFit="1" customWidth="1"/>
    <col min="3325" max="3325" width="8.42578125" bestFit="1" customWidth="1"/>
    <col min="3326" max="3326" width="13.140625" bestFit="1" customWidth="1"/>
    <col min="3327" max="3327" width="13.5703125" customWidth="1"/>
    <col min="3328" max="3328" width="11.85546875" customWidth="1"/>
    <col min="3329" max="3330" width="13" customWidth="1"/>
    <col min="3331" max="3331" width="12.28515625" customWidth="1"/>
    <col min="3332" max="3332" width="19" customWidth="1"/>
    <col min="3333" max="3334" width="13.7109375" customWidth="1"/>
    <col min="3335" max="3335" width="17.42578125" customWidth="1"/>
    <col min="3336" max="3336" width="19.42578125" customWidth="1"/>
    <col min="3337" max="3337" width="23.42578125" customWidth="1"/>
    <col min="3578" max="3578" width="5.42578125" customWidth="1"/>
    <col min="3579" max="3579" width="7.85546875" bestFit="1" customWidth="1"/>
    <col min="3580" max="3580" width="13.140625" bestFit="1" customWidth="1"/>
    <col min="3581" max="3581" width="8.42578125" bestFit="1" customWidth="1"/>
    <col min="3582" max="3582" width="13.140625" bestFit="1" customWidth="1"/>
    <col min="3583" max="3583" width="13.5703125" customWidth="1"/>
    <col min="3584" max="3584" width="11.85546875" customWidth="1"/>
    <col min="3585" max="3586" width="13" customWidth="1"/>
    <col min="3587" max="3587" width="12.28515625" customWidth="1"/>
    <col min="3588" max="3588" width="19" customWidth="1"/>
    <col min="3589" max="3590" width="13.7109375" customWidth="1"/>
    <col min="3591" max="3591" width="17.42578125" customWidth="1"/>
    <col min="3592" max="3592" width="19.42578125" customWidth="1"/>
    <col min="3593" max="3593" width="23.42578125" customWidth="1"/>
    <col min="3834" max="3834" width="5.42578125" customWidth="1"/>
    <col min="3835" max="3835" width="7.85546875" bestFit="1" customWidth="1"/>
    <col min="3836" max="3836" width="13.140625" bestFit="1" customWidth="1"/>
    <col min="3837" max="3837" width="8.42578125" bestFit="1" customWidth="1"/>
    <col min="3838" max="3838" width="13.140625" bestFit="1" customWidth="1"/>
    <col min="3839" max="3839" width="13.5703125" customWidth="1"/>
    <col min="3840" max="3840" width="11.85546875" customWidth="1"/>
    <col min="3841" max="3842" width="13" customWidth="1"/>
    <col min="3843" max="3843" width="12.28515625" customWidth="1"/>
    <col min="3844" max="3844" width="19" customWidth="1"/>
    <col min="3845" max="3846" width="13.7109375" customWidth="1"/>
    <col min="3847" max="3847" width="17.42578125" customWidth="1"/>
    <col min="3848" max="3848" width="19.42578125" customWidth="1"/>
    <col min="3849" max="3849" width="23.42578125" customWidth="1"/>
    <col min="4090" max="4090" width="5.42578125" customWidth="1"/>
    <col min="4091" max="4091" width="7.85546875" bestFit="1" customWidth="1"/>
    <col min="4092" max="4092" width="13.140625" bestFit="1" customWidth="1"/>
    <col min="4093" max="4093" width="8.42578125" bestFit="1" customWidth="1"/>
    <col min="4094" max="4094" width="13.140625" bestFit="1" customWidth="1"/>
    <col min="4095" max="4095" width="13.5703125" customWidth="1"/>
    <col min="4096" max="4096" width="11.85546875" customWidth="1"/>
    <col min="4097" max="4098" width="13" customWidth="1"/>
    <col min="4099" max="4099" width="12.28515625" customWidth="1"/>
    <col min="4100" max="4100" width="19" customWidth="1"/>
    <col min="4101" max="4102" width="13.7109375" customWidth="1"/>
    <col min="4103" max="4103" width="17.42578125" customWidth="1"/>
    <col min="4104" max="4104" width="19.42578125" customWidth="1"/>
    <col min="4105" max="4105" width="23.42578125" customWidth="1"/>
    <col min="4346" max="4346" width="5.42578125" customWidth="1"/>
    <col min="4347" max="4347" width="7.85546875" bestFit="1" customWidth="1"/>
    <col min="4348" max="4348" width="13.140625" bestFit="1" customWidth="1"/>
    <col min="4349" max="4349" width="8.42578125" bestFit="1" customWidth="1"/>
    <col min="4350" max="4350" width="13.140625" bestFit="1" customWidth="1"/>
    <col min="4351" max="4351" width="13.5703125" customWidth="1"/>
    <col min="4352" max="4352" width="11.85546875" customWidth="1"/>
    <col min="4353" max="4354" width="13" customWidth="1"/>
    <col min="4355" max="4355" width="12.28515625" customWidth="1"/>
    <col min="4356" max="4356" width="19" customWidth="1"/>
    <col min="4357" max="4358" width="13.7109375" customWidth="1"/>
    <col min="4359" max="4359" width="17.42578125" customWidth="1"/>
    <col min="4360" max="4360" width="19.42578125" customWidth="1"/>
    <col min="4361" max="4361" width="23.42578125" customWidth="1"/>
    <col min="4602" max="4602" width="5.42578125" customWidth="1"/>
    <col min="4603" max="4603" width="7.85546875" bestFit="1" customWidth="1"/>
    <col min="4604" max="4604" width="13.140625" bestFit="1" customWidth="1"/>
    <col min="4605" max="4605" width="8.42578125" bestFit="1" customWidth="1"/>
    <col min="4606" max="4606" width="13.140625" bestFit="1" customWidth="1"/>
    <col min="4607" max="4607" width="13.5703125" customWidth="1"/>
    <col min="4608" max="4608" width="11.85546875" customWidth="1"/>
    <col min="4609" max="4610" width="13" customWidth="1"/>
    <col min="4611" max="4611" width="12.28515625" customWidth="1"/>
    <col min="4612" max="4612" width="19" customWidth="1"/>
    <col min="4613" max="4614" width="13.7109375" customWidth="1"/>
    <col min="4615" max="4615" width="17.42578125" customWidth="1"/>
    <col min="4616" max="4616" width="19.42578125" customWidth="1"/>
    <col min="4617" max="4617" width="23.42578125" customWidth="1"/>
    <col min="4858" max="4858" width="5.42578125" customWidth="1"/>
    <col min="4859" max="4859" width="7.85546875" bestFit="1" customWidth="1"/>
    <col min="4860" max="4860" width="13.140625" bestFit="1" customWidth="1"/>
    <col min="4861" max="4861" width="8.42578125" bestFit="1" customWidth="1"/>
    <col min="4862" max="4862" width="13.140625" bestFit="1" customWidth="1"/>
    <col min="4863" max="4863" width="13.5703125" customWidth="1"/>
    <col min="4864" max="4864" width="11.85546875" customWidth="1"/>
    <col min="4865" max="4866" width="13" customWidth="1"/>
    <col min="4867" max="4867" width="12.28515625" customWidth="1"/>
    <col min="4868" max="4868" width="19" customWidth="1"/>
    <col min="4869" max="4870" width="13.7109375" customWidth="1"/>
    <col min="4871" max="4871" width="17.42578125" customWidth="1"/>
    <col min="4872" max="4872" width="19.42578125" customWidth="1"/>
    <col min="4873" max="4873" width="23.42578125" customWidth="1"/>
    <col min="5114" max="5114" width="5.42578125" customWidth="1"/>
    <col min="5115" max="5115" width="7.85546875" bestFit="1" customWidth="1"/>
    <col min="5116" max="5116" width="13.140625" bestFit="1" customWidth="1"/>
    <col min="5117" max="5117" width="8.42578125" bestFit="1" customWidth="1"/>
    <col min="5118" max="5118" width="13.140625" bestFit="1" customWidth="1"/>
    <col min="5119" max="5119" width="13.5703125" customWidth="1"/>
    <col min="5120" max="5120" width="11.85546875" customWidth="1"/>
    <col min="5121" max="5122" width="13" customWidth="1"/>
    <col min="5123" max="5123" width="12.28515625" customWidth="1"/>
    <col min="5124" max="5124" width="19" customWidth="1"/>
    <col min="5125" max="5126" width="13.7109375" customWidth="1"/>
    <col min="5127" max="5127" width="17.42578125" customWidth="1"/>
    <col min="5128" max="5128" width="19.42578125" customWidth="1"/>
    <col min="5129" max="5129" width="23.42578125" customWidth="1"/>
    <col min="5370" max="5370" width="5.42578125" customWidth="1"/>
    <col min="5371" max="5371" width="7.85546875" bestFit="1" customWidth="1"/>
    <col min="5372" max="5372" width="13.140625" bestFit="1" customWidth="1"/>
    <col min="5373" max="5373" width="8.42578125" bestFit="1" customWidth="1"/>
    <col min="5374" max="5374" width="13.140625" bestFit="1" customWidth="1"/>
    <col min="5375" max="5375" width="13.5703125" customWidth="1"/>
    <col min="5376" max="5376" width="11.85546875" customWidth="1"/>
    <col min="5377" max="5378" width="13" customWidth="1"/>
    <col min="5379" max="5379" width="12.28515625" customWidth="1"/>
    <col min="5380" max="5380" width="19" customWidth="1"/>
    <col min="5381" max="5382" width="13.7109375" customWidth="1"/>
    <col min="5383" max="5383" width="17.42578125" customWidth="1"/>
    <col min="5384" max="5384" width="19.42578125" customWidth="1"/>
    <col min="5385" max="5385" width="23.42578125" customWidth="1"/>
    <col min="5626" max="5626" width="5.42578125" customWidth="1"/>
    <col min="5627" max="5627" width="7.85546875" bestFit="1" customWidth="1"/>
    <col min="5628" max="5628" width="13.140625" bestFit="1" customWidth="1"/>
    <col min="5629" max="5629" width="8.42578125" bestFit="1" customWidth="1"/>
    <col min="5630" max="5630" width="13.140625" bestFit="1" customWidth="1"/>
    <col min="5631" max="5631" width="13.5703125" customWidth="1"/>
    <col min="5632" max="5632" width="11.85546875" customWidth="1"/>
    <col min="5633" max="5634" width="13" customWidth="1"/>
    <col min="5635" max="5635" width="12.28515625" customWidth="1"/>
    <col min="5636" max="5636" width="19" customWidth="1"/>
    <col min="5637" max="5638" width="13.7109375" customWidth="1"/>
    <col min="5639" max="5639" width="17.42578125" customWidth="1"/>
    <col min="5640" max="5640" width="19.42578125" customWidth="1"/>
    <col min="5641" max="5641" width="23.42578125" customWidth="1"/>
    <col min="5882" max="5882" width="5.42578125" customWidth="1"/>
    <col min="5883" max="5883" width="7.85546875" bestFit="1" customWidth="1"/>
    <col min="5884" max="5884" width="13.140625" bestFit="1" customWidth="1"/>
    <col min="5885" max="5885" width="8.42578125" bestFit="1" customWidth="1"/>
    <col min="5886" max="5886" width="13.140625" bestFit="1" customWidth="1"/>
    <col min="5887" max="5887" width="13.5703125" customWidth="1"/>
    <col min="5888" max="5888" width="11.85546875" customWidth="1"/>
    <col min="5889" max="5890" width="13" customWidth="1"/>
    <col min="5891" max="5891" width="12.28515625" customWidth="1"/>
    <col min="5892" max="5892" width="19" customWidth="1"/>
    <col min="5893" max="5894" width="13.7109375" customWidth="1"/>
    <col min="5895" max="5895" width="17.42578125" customWidth="1"/>
    <col min="5896" max="5896" width="19.42578125" customWidth="1"/>
    <col min="5897" max="5897" width="23.42578125" customWidth="1"/>
    <col min="6138" max="6138" width="5.42578125" customWidth="1"/>
    <col min="6139" max="6139" width="7.85546875" bestFit="1" customWidth="1"/>
    <col min="6140" max="6140" width="13.140625" bestFit="1" customWidth="1"/>
    <col min="6141" max="6141" width="8.42578125" bestFit="1" customWidth="1"/>
    <col min="6142" max="6142" width="13.140625" bestFit="1" customWidth="1"/>
    <col min="6143" max="6143" width="13.5703125" customWidth="1"/>
    <col min="6144" max="6144" width="11.85546875" customWidth="1"/>
    <col min="6145" max="6146" width="13" customWidth="1"/>
    <col min="6147" max="6147" width="12.28515625" customWidth="1"/>
    <col min="6148" max="6148" width="19" customWidth="1"/>
    <col min="6149" max="6150" width="13.7109375" customWidth="1"/>
    <col min="6151" max="6151" width="17.42578125" customWidth="1"/>
    <col min="6152" max="6152" width="19.42578125" customWidth="1"/>
    <col min="6153" max="6153" width="23.42578125" customWidth="1"/>
    <col min="6394" max="6394" width="5.42578125" customWidth="1"/>
    <col min="6395" max="6395" width="7.85546875" bestFit="1" customWidth="1"/>
    <col min="6396" max="6396" width="13.140625" bestFit="1" customWidth="1"/>
    <col min="6397" max="6397" width="8.42578125" bestFit="1" customWidth="1"/>
    <col min="6398" max="6398" width="13.140625" bestFit="1" customWidth="1"/>
    <col min="6399" max="6399" width="13.5703125" customWidth="1"/>
    <col min="6400" max="6400" width="11.85546875" customWidth="1"/>
    <col min="6401" max="6402" width="13" customWidth="1"/>
    <col min="6403" max="6403" width="12.28515625" customWidth="1"/>
    <col min="6404" max="6404" width="19" customWidth="1"/>
    <col min="6405" max="6406" width="13.7109375" customWidth="1"/>
    <col min="6407" max="6407" width="17.42578125" customWidth="1"/>
    <col min="6408" max="6408" width="19.42578125" customWidth="1"/>
    <col min="6409" max="6409" width="23.42578125" customWidth="1"/>
    <col min="6650" max="6650" width="5.42578125" customWidth="1"/>
    <col min="6651" max="6651" width="7.85546875" bestFit="1" customWidth="1"/>
    <col min="6652" max="6652" width="13.140625" bestFit="1" customWidth="1"/>
    <col min="6653" max="6653" width="8.42578125" bestFit="1" customWidth="1"/>
    <col min="6654" max="6654" width="13.140625" bestFit="1" customWidth="1"/>
    <col min="6655" max="6655" width="13.5703125" customWidth="1"/>
    <col min="6656" max="6656" width="11.85546875" customWidth="1"/>
    <col min="6657" max="6658" width="13" customWidth="1"/>
    <col min="6659" max="6659" width="12.28515625" customWidth="1"/>
    <col min="6660" max="6660" width="19" customWidth="1"/>
    <col min="6661" max="6662" width="13.7109375" customWidth="1"/>
    <col min="6663" max="6663" width="17.42578125" customWidth="1"/>
    <col min="6664" max="6664" width="19.42578125" customWidth="1"/>
    <col min="6665" max="6665" width="23.42578125" customWidth="1"/>
    <col min="6906" max="6906" width="5.42578125" customWidth="1"/>
    <col min="6907" max="6907" width="7.85546875" bestFit="1" customWidth="1"/>
    <col min="6908" max="6908" width="13.140625" bestFit="1" customWidth="1"/>
    <col min="6909" max="6909" width="8.42578125" bestFit="1" customWidth="1"/>
    <col min="6910" max="6910" width="13.140625" bestFit="1" customWidth="1"/>
    <col min="6911" max="6911" width="13.5703125" customWidth="1"/>
    <col min="6912" max="6912" width="11.85546875" customWidth="1"/>
    <col min="6913" max="6914" width="13" customWidth="1"/>
    <col min="6915" max="6915" width="12.28515625" customWidth="1"/>
    <col min="6916" max="6916" width="19" customWidth="1"/>
    <col min="6917" max="6918" width="13.7109375" customWidth="1"/>
    <col min="6919" max="6919" width="17.42578125" customWidth="1"/>
    <col min="6920" max="6920" width="19.42578125" customWidth="1"/>
    <col min="6921" max="6921" width="23.42578125" customWidth="1"/>
    <col min="7162" max="7162" width="5.42578125" customWidth="1"/>
    <col min="7163" max="7163" width="7.85546875" bestFit="1" customWidth="1"/>
    <col min="7164" max="7164" width="13.140625" bestFit="1" customWidth="1"/>
    <col min="7165" max="7165" width="8.42578125" bestFit="1" customWidth="1"/>
    <col min="7166" max="7166" width="13.140625" bestFit="1" customWidth="1"/>
    <col min="7167" max="7167" width="13.5703125" customWidth="1"/>
    <col min="7168" max="7168" width="11.85546875" customWidth="1"/>
    <col min="7169" max="7170" width="13" customWidth="1"/>
    <col min="7171" max="7171" width="12.28515625" customWidth="1"/>
    <col min="7172" max="7172" width="19" customWidth="1"/>
    <col min="7173" max="7174" width="13.7109375" customWidth="1"/>
    <col min="7175" max="7175" width="17.42578125" customWidth="1"/>
    <col min="7176" max="7176" width="19.42578125" customWidth="1"/>
    <col min="7177" max="7177" width="23.42578125" customWidth="1"/>
    <col min="7418" max="7418" width="5.42578125" customWidth="1"/>
    <col min="7419" max="7419" width="7.85546875" bestFit="1" customWidth="1"/>
    <col min="7420" max="7420" width="13.140625" bestFit="1" customWidth="1"/>
    <col min="7421" max="7421" width="8.42578125" bestFit="1" customWidth="1"/>
    <col min="7422" max="7422" width="13.140625" bestFit="1" customWidth="1"/>
    <col min="7423" max="7423" width="13.5703125" customWidth="1"/>
    <col min="7424" max="7424" width="11.85546875" customWidth="1"/>
    <col min="7425" max="7426" width="13" customWidth="1"/>
    <col min="7427" max="7427" width="12.28515625" customWidth="1"/>
    <col min="7428" max="7428" width="19" customWidth="1"/>
    <col min="7429" max="7430" width="13.7109375" customWidth="1"/>
    <col min="7431" max="7431" width="17.42578125" customWidth="1"/>
    <col min="7432" max="7432" width="19.42578125" customWidth="1"/>
    <col min="7433" max="7433" width="23.42578125" customWidth="1"/>
    <col min="7674" max="7674" width="5.42578125" customWidth="1"/>
    <col min="7675" max="7675" width="7.85546875" bestFit="1" customWidth="1"/>
    <col min="7676" max="7676" width="13.140625" bestFit="1" customWidth="1"/>
    <col min="7677" max="7677" width="8.42578125" bestFit="1" customWidth="1"/>
    <col min="7678" max="7678" width="13.140625" bestFit="1" customWidth="1"/>
    <col min="7679" max="7679" width="13.5703125" customWidth="1"/>
    <col min="7680" max="7680" width="11.85546875" customWidth="1"/>
    <col min="7681" max="7682" width="13" customWidth="1"/>
    <col min="7683" max="7683" width="12.28515625" customWidth="1"/>
    <col min="7684" max="7684" width="19" customWidth="1"/>
    <col min="7685" max="7686" width="13.7109375" customWidth="1"/>
    <col min="7687" max="7687" width="17.42578125" customWidth="1"/>
    <col min="7688" max="7688" width="19.42578125" customWidth="1"/>
    <col min="7689" max="7689" width="23.42578125" customWidth="1"/>
    <col min="7930" max="7930" width="5.42578125" customWidth="1"/>
    <col min="7931" max="7931" width="7.85546875" bestFit="1" customWidth="1"/>
    <col min="7932" max="7932" width="13.140625" bestFit="1" customWidth="1"/>
    <col min="7933" max="7933" width="8.42578125" bestFit="1" customWidth="1"/>
    <col min="7934" max="7934" width="13.140625" bestFit="1" customWidth="1"/>
    <col min="7935" max="7935" width="13.5703125" customWidth="1"/>
    <col min="7936" max="7936" width="11.85546875" customWidth="1"/>
    <col min="7937" max="7938" width="13" customWidth="1"/>
    <col min="7939" max="7939" width="12.28515625" customWidth="1"/>
    <col min="7940" max="7940" width="19" customWidth="1"/>
    <col min="7941" max="7942" width="13.7109375" customWidth="1"/>
    <col min="7943" max="7943" width="17.42578125" customWidth="1"/>
    <col min="7944" max="7944" width="19.42578125" customWidth="1"/>
    <col min="7945" max="7945" width="23.42578125" customWidth="1"/>
    <col min="8186" max="8186" width="5.42578125" customWidth="1"/>
    <col min="8187" max="8187" width="7.85546875" bestFit="1" customWidth="1"/>
    <col min="8188" max="8188" width="13.140625" bestFit="1" customWidth="1"/>
    <col min="8189" max="8189" width="8.42578125" bestFit="1" customWidth="1"/>
    <col min="8190" max="8190" width="13.140625" bestFit="1" customWidth="1"/>
    <col min="8191" max="8191" width="13.5703125" customWidth="1"/>
    <col min="8192" max="8192" width="11.85546875" customWidth="1"/>
    <col min="8193" max="8194" width="13" customWidth="1"/>
    <col min="8195" max="8195" width="12.28515625" customWidth="1"/>
    <col min="8196" max="8196" width="19" customWidth="1"/>
    <col min="8197" max="8198" width="13.7109375" customWidth="1"/>
    <col min="8199" max="8199" width="17.42578125" customWidth="1"/>
    <col min="8200" max="8200" width="19.42578125" customWidth="1"/>
    <col min="8201" max="8201" width="23.42578125" customWidth="1"/>
    <col min="8442" max="8442" width="5.42578125" customWidth="1"/>
    <col min="8443" max="8443" width="7.85546875" bestFit="1" customWidth="1"/>
    <col min="8444" max="8444" width="13.140625" bestFit="1" customWidth="1"/>
    <col min="8445" max="8445" width="8.42578125" bestFit="1" customWidth="1"/>
    <col min="8446" max="8446" width="13.140625" bestFit="1" customWidth="1"/>
    <col min="8447" max="8447" width="13.5703125" customWidth="1"/>
    <col min="8448" max="8448" width="11.85546875" customWidth="1"/>
    <col min="8449" max="8450" width="13" customWidth="1"/>
    <col min="8451" max="8451" width="12.28515625" customWidth="1"/>
    <col min="8452" max="8452" width="19" customWidth="1"/>
    <col min="8453" max="8454" width="13.7109375" customWidth="1"/>
    <col min="8455" max="8455" width="17.42578125" customWidth="1"/>
    <col min="8456" max="8456" width="19.42578125" customWidth="1"/>
    <col min="8457" max="8457" width="23.42578125" customWidth="1"/>
    <col min="8698" max="8698" width="5.42578125" customWidth="1"/>
    <col min="8699" max="8699" width="7.85546875" bestFit="1" customWidth="1"/>
    <col min="8700" max="8700" width="13.140625" bestFit="1" customWidth="1"/>
    <col min="8701" max="8701" width="8.42578125" bestFit="1" customWidth="1"/>
    <col min="8702" max="8702" width="13.140625" bestFit="1" customWidth="1"/>
    <col min="8703" max="8703" width="13.5703125" customWidth="1"/>
    <col min="8704" max="8704" width="11.85546875" customWidth="1"/>
    <col min="8705" max="8706" width="13" customWidth="1"/>
    <col min="8707" max="8707" width="12.28515625" customWidth="1"/>
    <col min="8708" max="8708" width="19" customWidth="1"/>
    <col min="8709" max="8710" width="13.7109375" customWidth="1"/>
    <col min="8711" max="8711" width="17.42578125" customWidth="1"/>
    <col min="8712" max="8712" width="19.42578125" customWidth="1"/>
    <col min="8713" max="8713" width="23.42578125" customWidth="1"/>
    <col min="8954" max="8954" width="5.42578125" customWidth="1"/>
    <col min="8955" max="8955" width="7.85546875" bestFit="1" customWidth="1"/>
    <col min="8956" max="8956" width="13.140625" bestFit="1" customWidth="1"/>
    <col min="8957" max="8957" width="8.42578125" bestFit="1" customWidth="1"/>
    <col min="8958" max="8958" width="13.140625" bestFit="1" customWidth="1"/>
    <col min="8959" max="8959" width="13.5703125" customWidth="1"/>
    <col min="8960" max="8960" width="11.85546875" customWidth="1"/>
    <col min="8961" max="8962" width="13" customWidth="1"/>
    <col min="8963" max="8963" width="12.28515625" customWidth="1"/>
    <col min="8964" max="8964" width="19" customWidth="1"/>
    <col min="8965" max="8966" width="13.7109375" customWidth="1"/>
    <col min="8967" max="8967" width="17.42578125" customWidth="1"/>
    <col min="8968" max="8968" width="19.42578125" customWidth="1"/>
    <col min="8969" max="8969" width="23.42578125" customWidth="1"/>
    <col min="9210" max="9210" width="5.42578125" customWidth="1"/>
    <col min="9211" max="9211" width="7.85546875" bestFit="1" customWidth="1"/>
    <col min="9212" max="9212" width="13.140625" bestFit="1" customWidth="1"/>
    <col min="9213" max="9213" width="8.42578125" bestFit="1" customWidth="1"/>
    <col min="9214" max="9214" width="13.140625" bestFit="1" customWidth="1"/>
    <col min="9215" max="9215" width="13.5703125" customWidth="1"/>
    <col min="9216" max="9216" width="11.85546875" customWidth="1"/>
    <col min="9217" max="9218" width="13" customWidth="1"/>
    <col min="9219" max="9219" width="12.28515625" customWidth="1"/>
    <col min="9220" max="9220" width="19" customWidth="1"/>
    <col min="9221" max="9222" width="13.7109375" customWidth="1"/>
    <col min="9223" max="9223" width="17.42578125" customWidth="1"/>
    <col min="9224" max="9224" width="19.42578125" customWidth="1"/>
    <col min="9225" max="9225" width="23.42578125" customWidth="1"/>
    <col min="9466" max="9466" width="5.42578125" customWidth="1"/>
    <col min="9467" max="9467" width="7.85546875" bestFit="1" customWidth="1"/>
    <col min="9468" max="9468" width="13.140625" bestFit="1" customWidth="1"/>
    <col min="9469" max="9469" width="8.42578125" bestFit="1" customWidth="1"/>
    <col min="9470" max="9470" width="13.140625" bestFit="1" customWidth="1"/>
    <col min="9471" max="9471" width="13.5703125" customWidth="1"/>
    <col min="9472" max="9472" width="11.85546875" customWidth="1"/>
    <col min="9473" max="9474" width="13" customWidth="1"/>
    <col min="9475" max="9475" width="12.28515625" customWidth="1"/>
    <col min="9476" max="9476" width="19" customWidth="1"/>
    <col min="9477" max="9478" width="13.7109375" customWidth="1"/>
    <col min="9479" max="9479" width="17.42578125" customWidth="1"/>
    <col min="9480" max="9480" width="19.42578125" customWidth="1"/>
    <col min="9481" max="9481" width="23.42578125" customWidth="1"/>
    <col min="9722" max="9722" width="5.42578125" customWidth="1"/>
    <col min="9723" max="9723" width="7.85546875" bestFit="1" customWidth="1"/>
    <col min="9724" max="9724" width="13.140625" bestFit="1" customWidth="1"/>
    <col min="9725" max="9725" width="8.42578125" bestFit="1" customWidth="1"/>
    <col min="9726" max="9726" width="13.140625" bestFit="1" customWidth="1"/>
    <col min="9727" max="9727" width="13.5703125" customWidth="1"/>
    <col min="9728" max="9728" width="11.85546875" customWidth="1"/>
    <col min="9729" max="9730" width="13" customWidth="1"/>
    <col min="9731" max="9731" width="12.28515625" customWidth="1"/>
    <col min="9732" max="9732" width="19" customWidth="1"/>
    <col min="9733" max="9734" width="13.7109375" customWidth="1"/>
    <col min="9735" max="9735" width="17.42578125" customWidth="1"/>
    <col min="9736" max="9736" width="19.42578125" customWidth="1"/>
    <col min="9737" max="9737" width="23.42578125" customWidth="1"/>
    <col min="9978" max="9978" width="5.42578125" customWidth="1"/>
    <col min="9979" max="9979" width="7.85546875" bestFit="1" customWidth="1"/>
    <col min="9980" max="9980" width="13.140625" bestFit="1" customWidth="1"/>
    <col min="9981" max="9981" width="8.42578125" bestFit="1" customWidth="1"/>
    <col min="9982" max="9982" width="13.140625" bestFit="1" customWidth="1"/>
    <col min="9983" max="9983" width="13.5703125" customWidth="1"/>
    <col min="9984" max="9984" width="11.85546875" customWidth="1"/>
    <col min="9985" max="9986" width="13" customWidth="1"/>
    <col min="9987" max="9987" width="12.28515625" customWidth="1"/>
    <col min="9988" max="9988" width="19" customWidth="1"/>
    <col min="9989" max="9990" width="13.7109375" customWidth="1"/>
    <col min="9991" max="9991" width="17.42578125" customWidth="1"/>
    <col min="9992" max="9992" width="19.42578125" customWidth="1"/>
    <col min="9993" max="9993" width="23.42578125" customWidth="1"/>
    <col min="10234" max="10234" width="5.42578125" customWidth="1"/>
    <col min="10235" max="10235" width="7.85546875" bestFit="1" customWidth="1"/>
    <col min="10236" max="10236" width="13.140625" bestFit="1" customWidth="1"/>
    <col min="10237" max="10237" width="8.42578125" bestFit="1" customWidth="1"/>
    <col min="10238" max="10238" width="13.140625" bestFit="1" customWidth="1"/>
    <col min="10239" max="10239" width="13.5703125" customWidth="1"/>
    <col min="10240" max="10240" width="11.85546875" customWidth="1"/>
    <col min="10241" max="10242" width="13" customWidth="1"/>
    <col min="10243" max="10243" width="12.28515625" customWidth="1"/>
    <col min="10244" max="10244" width="19" customWidth="1"/>
    <col min="10245" max="10246" width="13.7109375" customWidth="1"/>
    <col min="10247" max="10247" width="17.42578125" customWidth="1"/>
    <col min="10248" max="10248" width="19.42578125" customWidth="1"/>
    <col min="10249" max="10249" width="23.42578125" customWidth="1"/>
    <col min="10490" max="10490" width="5.42578125" customWidth="1"/>
    <col min="10491" max="10491" width="7.85546875" bestFit="1" customWidth="1"/>
    <col min="10492" max="10492" width="13.140625" bestFit="1" customWidth="1"/>
    <col min="10493" max="10493" width="8.42578125" bestFit="1" customWidth="1"/>
    <col min="10494" max="10494" width="13.140625" bestFit="1" customWidth="1"/>
    <col min="10495" max="10495" width="13.5703125" customWidth="1"/>
    <col min="10496" max="10496" width="11.85546875" customWidth="1"/>
    <col min="10497" max="10498" width="13" customWidth="1"/>
    <col min="10499" max="10499" width="12.28515625" customWidth="1"/>
    <col min="10500" max="10500" width="19" customWidth="1"/>
    <col min="10501" max="10502" width="13.7109375" customWidth="1"/>
    <col min="10503" max="10503" width="17.42578125" customWidth="1"/>
    <col min="10504" max="10504" width="19.42578125" customWidth="1"/>
    <col min="10505" max="10505" width="23.42578125" customWidth="1"/>
    <col min="10746" max="10746" width="5.42578125" customWidth="1"/>
    <col min="10747" max="10747" width="7.85546875" bestFit="1" customWidth="1"/>
    <col min="10748" max="10748" width="13.140625" bestFit="1" customWidth="1"/>
    <col min="10749" max="10749" width="8.42578125" bestFit="1" customWidth="1"/>
    <col min="10750" max="10750" width="13.140625" bestFit="1" customWidth="1"/>
    <col min="10751" max="10751" width="13.5703125" customWidth="1"/>
    <col min="10752" max="10752" width="11.85546875" customWidth="1"/>
    <col min="10753" max="10754" width="13" customWidth="1"/>
    <col min="10755" max="10755" width="12.28515625" customWidth="1"/>
    <col min="10756" max="10756" width="19" customWidth="1"/>
    <col min="10757" max="10758" width="13.7109375" customWidth="1"/>
    <col min="10759" max="10759" width="17.42578125" customWidth="1"/>
    <col min="10760" max="10760" width="19.42578125" customWidth="1"/>
    <col min="10761" max="10761" width="23.42578125" customWidth="1"/>
    <col min="11002" max="11002" width="5.42578125" customWidth="1"/>
    <col min="11003" max="11003" width="7.85546875" bestFit="1" customWidth="1"/>
    <col min="11004" max="11004" width="13.140625" bestFit="1" customWidth="1"/>
    <col min="11005" max="11005" width="8.42578125" bestFit="1" customWidth="1"/>
    <col min="11006" max="11006" width="13.140625" bestFit="1" customWidth="1"/>
    <col min="11007" max="11007" width="13.5703125" customWidth="1"/>
    <col min="11008" max="11008" width="11.85546875" customWidth="1"/>
    <col min="11009" max="11010" width="13" customWidth="1"/>
    <col min="11011" max="11011" width="12.28515625" customWidth="1"/>
    <col min="11012" max="11012" width="19" customWidth="1"/>
    <col min="11013" max="11014" width="13.7109375" customWidth="1"/>
    <col min="11015" max="11015" width="17.42578125" customWidth="1"/>
    <col min="11016" max="11016" width="19.42578125" customWidth="1"/>
    <col min="11017" max="11017" width="23.42578125" customWidth="1"/>
    <col min="11258" max="11258" width="5.42578125" customWidth="1"/>
    <col min="11259" max="11259" width="7.85546875" bestFit="1" customWidth="1"/>
    <col min="11260" max="11260" width="13.140625" bestFit="1" customWidth="1"/>
    <col min="11261" max="11261" width="8.42578125" bestFit="1" customWidth="1"/>
    <col min="11262" max="11262" width="13.140625" bestFit="1" customWidth="1"/>
    <col min="11263" max="11263" width="13.5703125" customWidth="1"/>
    <col min="11264" max="11264" width="11.85546875" customWidth="1"/>
    <col min="11265" max="11266" width="13" customWidth="1"/>
    <col min="11267" max="11267" width="12.28515625" customWidth="1"/>
    <col min="11268" max="11268" width="19" customWidth="1"/>
    <col min="11269" max="11270" width="13.7109375" customWidth="1"/>
    <col min="11271" max="11271" width="17.42578125" customWidth="1"/>
    <col min="11272" max="11272" width="19.42578125" customWidth="1"/>
    <col min="11273" max="11273" width="23.42578125" customWidth="1"/>
    <col min="11514" max="11514" width="5.42578125" customWidth="1"/>
    <col min="11515" max="11515" width="7.85546875" bestFit="1" customWidth="1"/>
    <col min="11516" max="11516" width="13.140625" bestFit="1" customWidth="1"/>
    <col min="11517" max="11517" width="8.42578125" bestFit="1" customWidth="1"/>
    <col min="11518" max="11518" width="13.140625" bestFit="1" customWidth="1"/>
    <col min="11519" max="11519" width="13.5703125" customWidth="1"/>
    <col min="11520" max="11520" width="11.85546875" customWidth="1"/>
    <col min="11521" max="11522" width="13" customWidth="1"/>
    <col min="11523" max="11523" width="12.28515625" customWidth="1"/>
    <col min="11524" max="11524" width="19" customWidth="1"/>
    <col min="11525" max="11526" width="13.7109375" customWidth="1"/>
    <col min="11527" max="11527" width="17.42578125" customWidth="1"/>
    <col min="11528" max="11528" width="19.42578125" customWidth="1"/>
    <col min="11529" max="11529" width="23.42578125" customWidth="1"/>
    <col min="11770" max="11770" width="5.42578125" customWidth="1"/>
    <col min="11771" max="11771" width="7.85546875" bestFit="1" customWidth="1"/>
    <col min="11772" max="11772" width="13.140625" bestFit="1" customWidth="1"/>
    <col min="11773" max="11773" width="8.42578125" bestFit="1" customWidth="1"/>
    <col min="11774" max="11774" width="13.140625" bestFit="1" customWidth="1"/>
    <col min="11775" max="11775" width="13.5703125" customWidth="1"/>
    <col min="11776" max="11776" width="11.85546875" customWidth="1"/>
    <col min="11777" max="11778" width="13" customWidth="1"/>
    <col min="11779" max="11779" width="12.28515625" customWidth="1"/>
    <col min="11780" max="11780" width="19" customWidth="1"/>
    <col min="11781" max="11782" width="13.7109375" customWidth="1"/>
    <col min="11783" max="11783" width="17.42578125" customWidth="1"/>
    <col min="11784" max="11784" width="19.42578125" customWidth="1"/>
    <col min="11785" max="11785" width="23.42578125" customWidth="1"/>
    <col min="12026" max="12026" width="5.42578125" customWidth="1"/>
    <col min="12027" max="12027" width="7.85546875" bestFit="1" customWidth="1"/>
    <col min="12028" max="12028" width="13.140625" bestFit="1" customWidth="1"/>
    <col min="12029" max="12029" width="8.42578125" bestFit="1" customWidth="1"/>
    <col min="12030" max="12030" width="13.140625" bestFit="1" customWidth="1"/>
    <col min="12031" max="12031" width="13.5703125" customWidth="1"/>
    <col min="12032" max="12032" width="11.85546875" customWidth="1"/>
    <col min="12033" max="12034" width="13" customWidth="1"/>
    <col min="12035" max="12035" width="12.28515625" customWidth="1"/>
    <col min="12036" max="12036" width="19" customWidth="1"/>
    <col min="12037" max="12038" width="13.7109375" customWidth="1"/>
    <col min="12039" max="12039" width="17.42578125" customWidth="1"/>
    <col min="12040" max="12040" width="19.42578125" customWidth="1"/>
    <col min="12041" max="12041" width="23.42578125" customWidth="1"/>
    <col min="12282" max="12282" width="5.42578125" customWidth="1"/>
    <col min="12283" max="12283" width="7.85546875" bestFit="1" customWidth="1"/>
    <col min="12284" max="12284" width="13.140625" bestFit="1" customWidth="1"/>
    <col min="12285" max="12285" width="8.42578125" bestFit="1" customWidth="1"/>
    <col min="12286" max="12286" width="13.140625" bestFit="1" customWidth="1"/>
    <col min="12287" max="12287" width="13.5703125" customWidth="1"/>
    <col min="12288" max="12288" width="11.85546875" customWidth="1"/>
    <col min="12289" max="12290" width="13" customWidth="1"/>
    <col min="12291" max="12291" width="12.28515625" customWidth="1"/>
    <col min="12292" max="12292" width="19" customWidth="1"/>
    <col min="12293" max="12294" width="13.7109375" customWidth="1"/>
    <col min="12295" max="12295" width="17.42578125" customWidth="1"/>
    <col min="12296" max="12296" width="19.42578125" customWidth="1"/>
    <col min="12297" max="12297" width="23.42578125" customWidth="1"/>
    <col min="12538" max="12538" width="5.42578125" customWidth="1"/>
    <col min="12539" max="12539" width="7.85546875" bestFit="1" customWidth="1"/>
    <col min="12540" max="12540" width="13.140625" bestFit="1" customWidth="1"/>
    <col min="12541" max="12541" width="8.42578125" bestFit="1" customWidth="1"/>
    <col min="12542" max="12542" width="13.140625" bestFit="1" customWidth="1"/>
    <col min="12543" max="12543" width="13.5703125" customWidth="1"/>
    <col min="12544" max="12544" width="11.85546875" customWidth="1"/>
    <col min="12545" max="12546" width="13" customWidth="1"/>
    <col min="12547" max="12547" width="12.28515625" customWidth="1"/>
    <col min="12548" max="12548" width="19" customWidth="1"/>
    <col min="12549" max="12550" width="13.7109375" customWidth="1"/>
    <col min="12551" max="12551" width="17.42578125" customWidth="1"/>
    <col min="12552" max="12552" width="19.42578125" customWidth="1"/>
    <col min="12553" max="12553" width="23.42578125" customWidth="1"/>
    <col min="12794" max="12794" width="5.42578125" customWidth="1"/>
    <col min="12795" max="12795" width="7.85546875" bestFit="1" customWidth="1"/>
    <col min="12796" max="12796" width="13.140625" bestFit="1" customWidth="1"/>
    <col min="12797" max="12797" width="8.42578125" bestFit="1" customWidth="1"/>
    <col min="12798" max="12798" width="13.140625" bestFit="1" customWidth="1"/>
    <col min="12799" max="12799" width="13.5703125" customWidth="1"/>
    <col min="12800" max="12800" width="11.85546875" customWidth="1"/>
    <col min="12801" max="12802" width="13" customWidth="1"/>
    <col min="12803" max="12803" width="12.28515625" customWidth="1"/>
    <col min="12804" max="12804" width="19" customWidth="1"/>
    <col min="12805" max="12806" width="13.7109375" customWidth="1"/>
    <col min="12807" max="12807" width="17.42578125" customWidth="1"/>
    <col min="12808" max="12808" width="19.42578125" customWidth="1"/>
    <col min="12809" max="12809" width="23.42578125" customWidth="1"/>
    <col min="13050" max="13050" width="5.42578125" customWidth="1"/>
    <col min="13051" max="13051" width="7.85546875" bestFit="1" customWidth="1"/>
    <col min="13052" max="13052" width="13.140625" bestFit="1" customWidth="1"/>
    <col min="13053" max="13053" width="8.42578125" bestFit="1" customWidth="1"/>
    <col min="13054" max="13054" width="13.140625" bestFit="1" customWidth="1"/>
    <col min="13055" max="13055" width="13.5703125" customWidth="1"/>
    <col min="13056" max="13056" width="11.85546875" customWidth="1"/>
    <col min="13057" max="13058" width="13" customWidth="1"/>
    <col min="13059" max="13059" width="12.28515625" customWidth="1"/>
    <col min="13060" max="13060" width="19" customWidth="1"/>
    <col min="13061" max="13062" width="13.7109375" customWidth="1"/>
    <col min="13063" max="13063" width="17.42578125" customWidth="1"/>
    <col min="13064" max="13064" width="19.42578125" customWidth="1"/>
    <col min="13065" max="13065" width="23.42578125" customWidth="1"/>
    <col min="13306" max="13306" width="5.42578125" customWidth="1"/>
    <col min="13307" max="13307" width="7.85546875" bestFit="1" customWidth="1"/>
    <col min="13308" max="13308" width="13.140625" bestFit="1" customWidth="1"/>
    <col min="13309" max="13309" width="8.42578125" bestFit="1" customWidth="1"/>
    <col min="13310" max="13310" width="13.140625" bestFit="1" customWidth="1"/>
    <col min="13311" max="13311" width="13.5703125" customWidth="1"/>
    <col min="13312" max="13312" width="11.85546875" customWidth="1"/>
    <col min="13313" max="13314" width="13" customWidth="1"/>
    <col min="13315" max="13315" width="12.28515625" customWidth="1"/>
    <col min="13316" max="13316" width="19" customWidth="1"/>
    <col min="13317" max="13318" width="13.7109375" customWidth="1"/>
    <col min="13319" max="13319" width="17.42578125" customWidth="1"/>
    <col min="13320" max="13320" width="19.42578125" customWidth="1"/>
    <col min="13321" max="13321" width="23.42578125" customWidth="1"/>
    <col min="13562" max="13562" width="5.42578125" customWidth="1"/>
    <col min="13563" max="13563" width="7.85546875" bestFit="1" customWidth="1"/>
    <col min="13564" max="13564" width="13.140625" bestFit="1" customWidth="1"/>
    <col min="13565" max="13565" width="8.42578125" bestFit="1" customWidth="1"/>
    <col min="13566" max="13566" width="13.140625" bestFit="1" customWidth="1"/>
    <col min="13567" max="13567" width="13.5703125" customWidth="1"/>
    <col min="13568" max="13568" width="11.85546875" customWidth="1"/>
    <col min="13569" max="13570" width="13" customWidth="1"/>
    <col min="13571" max="13571" width="12.28515625" customWidth="1"/>
    <col min="13572" max="13572" width="19" customWidth="1"/>
    <col min="13573" max="13574" width="13.7109375" customWidth="1"/>
    <col min="13575" max="13575" width="17.42578125" customWidth="1"/>
    <col min="13576" max="13576" width="19.42578125" customWidth="1"/>
    <col min="13577" max="13577" width="23.42578125" customWidth="1"/>
    <col min="13818" max="13818" width="5.42578125" customWidth="1"/>
    <col min="13819" max="13819" width="7.85546875" bestFit="1" customWidth="1"/>
    <col min="13820" max="13820" width="13.140625" bestFit="1" customWidth="1"/>
    <col min="13821" max="13821" width="8.42578125" bestFit="1" customWidth="1"/>
    <col min="13822" max="13822" width="13.140625" bestFit="1" customWidth="1"/>
    <col min="13823" max="13823" width="13.5703125" customWidth="1"/>
    <col min="13824" max="13824" width="11.85546875" customWidth="1"/>
    <col min="13825" max="13826" width="13" customWidth="1"/>
    <col min="13827" max="13827" width="12.28515625" customWidth="1"/>
    <col min="13828" max="13828" width="19" customWidth="1"/>
    <col min="13829" max="13830" width="13.7109375" customWidth="1"/>
    <col min="13831" max="13831" width="17.42578125" customWidth="1"/>
    <col min="13832" max="13832" width="19.42578125" customWidth="1"/>
    <col min="13833" max="13833" width="23.42578125" customWidth="1"/>
    <col min="14074" max="14074" width="5.42578125" customWidth="1"/>
    <col min="14075" max="14075" width="7.85546875" bestFit="1" customWidth="1"/>
    <col min="14076" max="14076" width="13.140625" bestFit="1" customWidth="1"/>
    <col min="14077" max="14077" width="8.42578125" bestFit="1" customWidth="1"/>
    <col min="14078" max="14078" width="13.140625" bestFit="1" customWidth="1"/>
    <col min="14079" max="14079" width="13.5703125" customWidth="1"/>
    <col min="14080" max="14080" width="11.85546875" customWidth="1"/>
    <col min="14081" max="14082" width="13" customWidth="1"/>
    <col min="14083" max="14083" width="12.28515625" customWidth="1"/>
    <col min="14084" max="14084" width="19" customWidth="1"/>
    <col min="14085" max="14086" width="13.7109375" customWidth="1"/>
    <col min="14087" max="14087" width="17.42578125" customWidth="1"/>
    <col min="14088" max="14088" width="19.42578125" customWidth="1"/>
    <col min="14089" max="14089" width="23.42578125" customWidth="1"/>
    <col min="14330" max="14330" width="5.42578125" customWidth="1"/>
    <col min="14331" max="14331" width="7.85546875" bestFit="1" customWidth="1"/>
    <col min="14332" max="14332" width="13.140625" bestFit="1" customWidth="1"/>
    <col min="14333" max="14333" width="8.42578125" bestFit="1" customWidth="1"/>
    <col min="14334" max="14334" width="13.140625" bestFit="1" customWidth="1"/>
    <col min="14335" max="14335" width="13.5703125" customWidth="1"/>
    <col min="14336" max="14336" width="11.85546875" customWidth="1"/>
    <col min="14337" max="14338" width="13" customWidth="1"/>
    <col min="14339" max="14339" width="12.28515625" customWidth="1"/>
    <col min="14340" max="14340" width="19" customWidth="1"/>
    <col min="14341" max="14342" width="13.7109375" customWidth="1"/>
    <col min="14343" max="14343" width="17.42578125" customWidth="1"/>
    <col min="14344" max="14344" width="19.42578125" customWidth="1"/>
    <col min="14345" max="14345" width="23.42578125" customWidth="1"/>
    <col min="14586" max="14586" width="5.42578125" customWidth="1"/>
    <col min="14587" max="14587" width="7.85546875" bestFit="1" customWidth="1"/>
    <col min="14588" max="14588" width="13.140625" bestFit="1" customWidth="1"/>
    <col min="14589" max="14589" width="8.42578125" bestFit="1" customWidth="1"/>
    <col min="14590" max="14590" width="13.140625" bestFit="1" customWidth="1"/>
    <col min="14591" max="14591" width="13.5703125" customWidth="1"/>
    <col min="14592" max="14592" width="11.85546875" customWidth="1"/>
    <col min="14593" max="14594" width="13" customWidth="1"/>
    <col min="14595" max="14595" width="12.28515625" customWidth="1"/>
    <col min="14596" max="14596" width="19" customWidth="1"/>
    <col min="14597" max="14598" width="13.7109375" customWidth="1"/>
    <col min="14599" max="14599" width="17.42578125" customWidth="1"/>
    <col min="14600" max="14600" width="19.42578125" customWidth="1"/>
    <col min="14601" max="14601" width="23.42578125" customWidth="1"/>
    <col min="14842" max="14842" width="5.42578125" customWidth="1"/>
    <col min="14843" max="14843" width="7.85546875" bestFit="1" customWidth="1"/>
    <col min="14844" max="14844" width="13.140625" bestFit="1" customWidth="1"/>
    <col min="14845" max="14845" width="8.42578125" bestFit="1" customWidth="1"/>
    <col min="14846" max="14846" width="13.140625" bestFit="1" customWidth="1"/>
    <col min="14847" max="14847" width="13.5703125" customWidth="1"/>
    <col min="14848" max="14848" width="11.85546875" customWidth="1"/>
    <col min="14849" max="14850" width="13" customWidth="1"/>
    <col min="14851" max="14851" width="12.28515625" customWidth="1"/>
    <col min="14852" max="14852" width="19" customWidth="1"/>
    <col min="14853" max="14854" width="13.7109375" customWidth="1"/>
    <col min="14855" max="14855" width="17.42578125" customWidth="1"/>
    <col min="14856" max="14856" width="19.42578125" customWidth="1"/>
    <col min="14857" max="14857" width="23.42578125" customWidth="1"/>
    <col min="15098" max="15098" width="5.42578125" customWidth="1"/>
    <col min="15099" max="15099" width="7.85546875" bestFit="1" customWidth="1"/>
    <col min="15100" max="15100" width="13.140625" bestFit="1" customWidth="1"/>
    <col min="15101" max="15101" width="8.42578125" bestFit="1" customWidth="1"/>
    <col min="15102" max="15102" width="13.140625" bestFit="1" customWidth="1"/>
    <col min="15103" max="15103" width="13.5703125" customWidth="1"/>
    <col min="15104" max="15104" width="11.85546875" customWidth="1"/>
    <col min="15105" max="15106" width="13" customWidth="1"/>
    <col min="15107" max="15107" width="12.28515625" customWidth="1"/>
    <col min="15108" max="15108" width="19" customWidth="1"/>
    <col min="15109" max="15110" width="13.7109375" customWidth="1"/>
    <col min="15111" max="15111" width="17.42578125" customWidth="1"/>
    <col min="15112" max="15112" width="19.42578125" customWidth="1"/>
    <col min="15113" max="15113" width="23.42578125" customWidth="1"/>
    <col min="15354" max="15354" width="5.42578125" customWidth="1"/>
    <col min="15355" max="15355" width="7.85546875" bestFit="1" customWidth="1"/>
    <col min="15356" max="15356" width="13.140625" bestFit="1" customWidth="1"/>
    <col min="15357" max="15357" width="8.42578125" bestFit="1" customWidth="1"/>
    <col min="15358" max="15358" width="13.140625" bestFit="1" customWidth="1"/>
    <col min="15359" max="15359" width="13.5703125" customWidth="1"/>
    <col min="15360" max="15360" width="11.85546875" customWidth="1"/>
    <col min="15361" max="15362" width="13" customWidth="1"/>
    <col min="15363" max="15363" width="12.28515625" customWidth="1"/>
    <col min="15364" max="15364" width="19" customWidth="1"/>
    <col min="15365" max="15366" width="13.7109375" customWidth="1"/>
    <col min="15367" max="15367" width="17.42578125" customWidth="1"/>
    <col min="15368" max="15368" width="19.42578125" customWidth="1"/>
    <col min="15369" max="15369" width="23.42578125" customWidth="1"/>
    <col min="15610" max="15610" width="5.42578125" customWidth="1"/>
    <col min="15611" max="15611" width="7.85546875" bestFit="1" customWidth="1"/>
    <col min="15612" max="15612" width="13.140625" bestFit="1" customWidth="1"/>
    <col min="15613" max="15613" width="8.42578125" bestFit="1" customWidth="1"/>
    <col min="15614" max="15614" width="13.140625" bestFit="1" customWidth="1"/>
    <col min="15615" max="15615" width="13.5703125" customWidth="1"/>
    <col min="15616" max="15616" width="11.85546875" customWidth="1"/>
    <col min="15617" max="15618" width="13" customWidth="1"/>
    <col min="15619" max="15619" width="12.28515625" customWidth="1"/>
    <col min="15620" max="15620" width="19" customWidth="1"/>
    <col min="15621" max="15622" width="13.7109375" customWidth="1"/>
    <col min="15623" max="15623" width="17.42578125" customWidth="1"/>
    <col min="15624" max="15624" width="19.42578125" customWidth="1"/>
    <col min="15625" max="15625" width="23.42578125" customWidth="1"/>
    <col min="15866" max="15866" width="5.42578125" customWidth="1"/>
    <col min="15867" max="15867" width="7.85546875" bestFit="1" customWidth="1"/>
    <col min="15868" max="15868" width="13.140625" bestFit="1" customWidth="1"/>
    <col min="15869" max="15869" width="8.42578125" bestFit="1" customWidth="1"/>
    <col min="15870" max="15870" width="13.140625" bestFit="1" customWidth="1"/>
    <col min="15871" max="15871" width="13.5703125" customWidth="1"/>
    <col min="15872" max="15872" width="11.85546875" customWidth="1"/>
    <col min="15873" max="15874" width="13" customWidth="1"/>
    <col min="15875" max="15875" width="12.28515625" customWidth="1"/>
    <col min="15876" max="15876" width="19" customWidth="1"/>
    <col min="15877" max="15878" width="13.7109375" customWidth="1"/>
    <col min="15879" max="15879" width="17.42578125" customWidth="1"/>
    <col min="15880" max="15880" width="19.42578125" customWidth="1"/>
    <col min="15881" max="15881" width="23.42578125" customWidth="1"/>
    <col min="16122" max="16122" width="5.42578125" customWidth="1"/>
    <col min="16123" max="16123" width="7.85546875" bestFit="1" customWidth="1"/>
    <col min="16124" max="16124" width="13.140625" bestFit="1" customWidth="1"/>
    <col min="16125" max="16125" width="8.42578125" bestFit="1" customWidth="1"/>
    <col min="16126" max="16126" width="13.140625" bestFit="1" customWidth="1"/>
    <col min="16127" max="16127" width="13.5703125" customWidth="1"/>
    <col min="16128" max="16128" width="11.85546875" customWidth="1"/>
    <col min="16129" max="16130" width="13" customWidth="1"/>
    <col min="16131" max="16131" width="12.28515625" customWidth="1"/>
    <col min="16132" max="16132" width="19" customWidth="1"/>
    <col min="16133" max="16134" width="13.7109375" customWidth="1"/>
    <col min="16135" max="16135" width="17.42578125" customWidth="1"/>
    <col min="16136" max="16136" width="19.42578125" customWidth="1"/>
    <col min="16137" max="16137" width="23.42578125" customWidth="1"/>
  </cols>
  <sheetData>
    <row r="1" spans="2:23" x14ac:dyDescent="0.25">
      <c r="C1" s="47"/>
      <c r="D1" s="47"/>
      <c r="E1" s="47"/>
      <c r="F1" s="47"/>
      <c r="I1" s="47"/>
      <c r="J1" s="47"/>
      <c r="K1" s="47"/>
      <c r="L1" s="47"/>
      <c r="M1" s="47"/>
      <c r="O1" s="47"/>
      <c r="Q1" s="47"/>
    </row>
    <row r="2" spans="2:23" x14ac:dyDescent="0.25">
      <c r="B2" s="183"/>
      <c r="C2" s="159"/>
      <c r="D2" s="159"/>
      <c r="E2" s="159"/>
      <c r="F2" s="159"/>
      <c r="G2" s="275"/>
      <c r="H2" s="275"/>
      <c r="I2" s="159"/>
      <c r="J2" s="159"/>
      <c r="K2" s="159"/>
      <c r="L2" s="159"/>
      <c r="M2" s="159"/>
      <c r="N2" s="302"/>
      <c r="O2" s="159"/>
      <c r="P2" s="159"/>
      <c r="Q2" s="159"/>
      <c r="R2" s="159"/>
      <c r="S2" s="159"/>
      <c r="T2" s="159"/>
      <c r="U2" s="302"/>
      <c r="V2" s="159"/>
      <c r="W2" s="184"/>
    </row>
    <row r="3" spans="2:23" x14ac:dyDescent="0.25">
      <c r="B3" s="282"/>
      <c r="C3" s="3"/>
      <c r="D3" s="3"/>
      <c r="E3" s="3"/>
      <c r="F3" s="3"/>
      <c r="G3" s="152"/>
      <c r="H3" s="152"/>
      <c r="I3" s="3"/>
      <c r="J3" s="3"/>
      <c r="K3" s="3"/>
      <c r="L3" s="3"/>
      <c r="M3" s="3"/>
      <c r="N3" s="299"/>
      <c r="O3" s="3"/>
      <c r="P3" s="3"/>
      <c r="Q3" s="3"/>
      <c r="R3" s="3"/>
      <c r="S3" s="3"/>
      <c r="T3" s="3"/>
      <c r="U3" s="299"/>
      <c r="V3" s="3"/>
      <c r="W3" s="278"/>
    </row>
    <row r="4" spans="2:23" ht="18.75" customHeight="1" x14ac:dyDescent="0.3">
      <c r="B4" s="282"/>
      <c r="C4" s="274"/>
      <c r="D4" s="274"/>
      <c r="E4" s="274"/>
      <c r="F4" s="274"/>
      <c r="G4" s="277"/>
      <c r="H4" s="277"/>
      <c r="I4" s="274"/>
      <c r="J4" s="274"/>
      <c r="K4" s="274"/>
      <c r="L4" s="274"/>
      <c r="M4" s="274"/>
      <c r="N4" s="274"/>
      <c r="O4" s="274"/>
      <c r="P4" s="274"/>
      <c r="Q4" s="274"/>
      <c r="R4" s="274"/>
      <c r="S4" s="274"/>
      <c r="T4" s="274"/>
      <c r="U4" s="274"/>
      <c r="V4" s="274"/>
      <c r="W4" s="278"/>
    </row>
    <row r="5" spans="2:23" ht="18.75" customHeight="1" x14ac:dyDescent="0.3">
      <c r="B5" s="282"/>
      <c r="C5" s="274"/>
      <c r="D5" s="274"/>
      <c r="E5" s="274"/>
      <c r="F5" s="274"/>
      <c r="G5" s="277"/>
      <c r="H5" s="277"/>
      <c r="I5" s="274"/>
      <c r="J5" s="274"/>
      <c r="K5" s="274"/>
      <c r="L5" s="274"/>
      <c r="M5" s="274"/>
      <c r="N5" s="274"/>
      <c r="O5" s="274"/>
      <c r="P5" s="274"/>
      <c r="Q5" s="274"/>
      <c r="R5" s="274"/>
      <c r="S5" s="274"/>
      <c r="T5" s="274"/>
      <c r="U5" s="274"/>
      <c r="V5" s="274"/>
      <c r="W5" s="278"/>
    </row>
    <row r="6" spans="2:23" ht="18.75" x14ac:dyDescent="0.3">
      <c r="B6" s="2750" t="s">
        <v>29</v>
      </c>
      <c r="C6" s="2751"/>
      <c r="D6" s="2751"/>
      <c r="E6" s="2751"/>
      <c r="F6" s="2751"/>
      <c r="G6" s="2751"/>
      <c r="H6" s="2751"/>
      <c r="I6" s="2751"/>
      <c r="J6" s="2751"/>
      <c r="K6" s="2751"/>
      <c r="L6" s="2751"/>
      <c r="M6" s="2751"/>
      <c r="N6" s="2751"/>
      <c r="O6" s="2751"/>
      <c r="P6" s="2751"/>
      <c r="Q6" s="2751"/>
      <c r="R6" s="2751"/>
      <c r="S6" s="2751"/>
      <c r="T6" s="2751"/>
      <c r="U6" s="2751"/>
      <c r="V6" s="2751"/>
      <c r="W6" s="2752"/>
    </row>
    <row r="7" spans="2:23" ht="15.75" x14ac:dyDescent="0.25">
      <c r="B7" s="2753" t="s">
        <v>257</v>
      </c>
      <c r="C7" s="2754"/>
      <c r="D7" s="2754"/>
      <c r="E7" s="2754"/>
      <c r="F7" s="2754"/>
      <c r="G7" s="2754"/>
      <c r="H7" s="2754"/>
      <c r="I7" s="2754"/>
      <c r="J7" s="2754"/>
      <c r="K7" s="2754"/>
      <c r="L7" s="2754"/>
      <c r="M7" s="2754"/>
      <c r="N7" s="2754"/>
      <c r="O7" s="2754"/>
      <c r="P7" s="2754"/>
      <c r="Q7" s="2754"/>
      <c r="R7" s="2754"/>
      <c r="S7" s="2754"/>
      <c r="T7" s="2754"/>
      <c r="U7" s="2754"/>
      <c r="V7" s="2754"/>
      <c r="W7" s="2755"/>
    </row>
    <row r="8" spans="2:23" ht="15.75" x14ac:dyDescent="0.25">
      <c r="B8" s="2768" t="s">
        <v>0</v>
      </c>
      <c r="C8" s="2769"/>
      <c r="D8" s="2769"/>
      <c r="E8" s="2769"/>
      <c r="F8" s="2769"/>
      <c r="G8" s="2769"/>
      <c r="H8" s="2769"/>
      <c r="I8" s="2769"/>
      <c r="J8" s="2769"/>
      <c r="K8" s="2769"/>
      <c r="L8" s="2769"/>
      <c r="M8" s="2769"/>
      <c r="N8" s="2769"/>
      <c r="O8" s="2769"/>
      <c r="P8" s="2769"/>
      <c r="Q8" s="2769"/>
      <c r="R8" s="2769"/>
      <c r="S8" s="2769"/>
      <c r="T8" s="2769"/>
      <c r="U8" s="2769"/>
      <c r="V8" s="2769"/>
      <c r="W8" s="2770"/>
    </row>
    <row r="9" spans="2:23" ht="20.25" x14ac:dyDescent="0.3">
      <c r="B9" s="282"/>
      <c r="C9" s="6"/>
      <c r="D9" s="6"/>
      <c r="E9" s="6"/>
      <c r="F9" s="6"/>
      <c r="G9" s="6"/>
      <c r="H9" s="6"/>
      <c r="I9" s="6"/>
      <c r="M9" s="6"/>
      <c r="N9" s="6"/>
      <c r="O9" s="6"/>
      <c r="P9" s="6"/>
      <c r="Q9" s="6"/>
      <c r="R9" s="6"/>
      <c r="S9" s="6"/>
      <c r="T9" s="6"/>
      <c r="U9" s="6"/>
      <c r="V9" s="6"/>
      <c r="W9" s="278"/>
    </row>
    <row r="10" spans="2:23" s="995" customFormat="1" ht="20.25" x14ac:dyDescent="0.25">
      <c r="B10" s="988"/>
      <c r="C10" s="989"/>
      <c r="D10" s="996" t="s">
        <v>253</v>
      </c>
      <c r="E10" s="1423">
        <f>+'Datos Generales'!C6</f>
        <v>45107</v>
      </c>
      <c r="F10" s="990"/>
      <c r="G10" s="991"/>
      <c r="H10" s="996" t="s">
        <v>34</v>
      </c>
      <c r="I10" s="2765" t="str">
        <f>+'Datos Generales'!C7</f>
        <v>DIGESETT</v>
      </c>
      <c r="J10" s="2765"/>
      <c r="K10" s="996" t="s">
        <v>16</v>
      </c>
      <c r="L10" s="992" t="str">
        <f>+'Datos Generales'!C8</f>
        <v>0202</v>
      </c>
      <c r="M10" s="997"/>
      <c r="N10" s="996" t="s">
        <v>30</v>
      </c>
      <c r="O10" s="993" t="str">
        <f>+'Datos Generales'!C9</f>
        <v>02</v>
      </c>
      <c r="P10" s="989"/>
      <c r="Q10" s="996" t="s">
        <v>20</v>
      </c>
      <c r="R10" s="993" t="str">
        <f>+'Datos Generales'!C10</f>
        <v>01</v>
      </c>
      <c r="S10" s="991"/>
      <c r="T10" s="996" t="s">
        <v>22</v>
      </c>
      <c r="U10" s="993" t="str">
        <f>+'Datos Generales'!C11</f>
        <v>0005</v>
      </c>
      <c r="W10" s="994"/>
    </row>
    <row r="11" spans="2:23" ht="6" customHeight="1" x14ac:dyDescent="0.3">
      <c r="B11" s="282"/>
      <c r="C11" s="47"/>
      <c r="D11" s="718"/>
      <c r="E11" s="817"/>
      <c r="F11" s="274"/>
      <c r="G11" s="291"/>
      <c r="H11" s="718"/>
      <c r="I11" s="816"/>
      <c r="J11" s="47"/>
      <c r="K11" s="718"/>
      <c r="L11" s="818"/>
      <c r="M11" s="649"/>
      <c r="N11" s="649"/>
      <c r="O11" s="718"/>
      <c r="P11" s="819"/>
      <c r="Q11" s="47"/>
      <c r="R11" s="718"/>
      <c r="S11" s="820"/>
      <c r="T11" s="291"/>
      <c r="U11" s="291"/>
      <c r="V11" s="718"/>
      <c r="W11" s="278"/>
    </row>
    <row r="12" spans="2:23" ht="19.5" customHeight="1" x14ac:dyDescent="0.25">
      <c r="B12" s="282"/>
      <c r="C12" s="152"/>
      <c r="D12" s="152"/>
      <c r="E12" s="152"/>
      <c r="F12" s="152"/>
      <c r="G12" s="152"/>
      <c r="H12" s="152"/>
      <c r="I12" s="152"/>
      <c r="J12" s="152"/>
      <c r="K12" s="152"/>
      <c r="L12" s="152"/>
      <c r="M12" s="152"/>
      <c r="N12" s="1060"/>
      <c r="P12" s="1306"/>
      <c r="Q12" s="1306"/>
      <c r="R12" s="1306"/>
      <c r="S12" s="1306"/>
      <c r="V12" s="1063" t="s">
        <v>12</v>
      </c>
      <c r="W12" s="278"/>
    </row>
    <row r="13" spans="2:23" ht="21" customHeight="1" x14ac:dyDescent="0.25">
      <c r="B13" s="282"/>
      <c r="C13" s="2773" t="s">
        <v>13</v>
      </c>
      <c r="D13" s="2774"/>
      <c r="E13" s="2774"/>
      <c r="F13" s="2774"/>
      <c r="G13" s="2774"/>
      <c r="H13" s="2774"/>
      <c r="I13" s="2774"/>
      <c r="J13" s="2774"/>
      <c r="K13" s="2774"/>
      <c r="L13" s="2771" t="s">
        <v>28</v>
      </c>
      <c r="M13" s="2775" t="s">
        <v>203</v>
      </c>
      <c r="N13" s="2777" t="s">
        <v>199</v>
      </c>
      <c r="O13" s="2777" t="s">
        <v>269</v>
      </c>
      <c r="P13" s="2777" t="s">
        <v>200</v>
      </c>
      <c r="Q13" s="2777" t="s">
        <v>201</v>
      </c>
      <c r="R13" s="2777" t="s">
        <v>202</v>
      </c>
      <c r="S13" s="2777" t="s">
        <v>236</v>
      </c>
      <c r="T13" s="2777" t="s">
        <v>464</v>
      </c>
      <c r="U13" s="2777" t="s">
        <v>235</v>
      </c>
      <c r="V13" s="2771" t="s">
        <v>87</v>
      </c>
      <c r="W13" s="278"/>
    </row>
    <row r="14" spans="2:23" ht="35.25" customHeight="1" x14ac:dyDescent="0.25">
      <c r="B14" s="292"/>
      <c r="C14" s="1131" t="s">
        <v>54</v>
      </c>
      <c r="D14" s="1131" t="s">
        <v>55</v>
      </c>
      <c r="E14" s="1131" t="s">
        <v>91</v>
      </c>
      <c r="F14" s="1131" t="s">
        <v>194</v>
      </c>
      <c r="G14" s="1131" t="s">
        <v>195</v>
      </c>
      <c r="H14" s="1131" t="s">
        <v>196</v>
      </c>
      <c r="I14" s="1103" t="s">
        <v>197</v>
      </c>
      <c r="J14" s="1103" t="s">
        <v>116</v>
      </c>
      <c r="K14" s="1132" t="s">
        <v>198</v>
      </c>
      <c r="L14" s="2772"/>
      <c r="M14" s="2776"/>
      <c r="N14" s="2772"/>
      <c r="O14" s="2772"/>
      <c r="P14" s="2772"/>
      <c r="Q14" s="2772"/>
      <c r="R14" s="2772"/>
      <c r="S14" s="2772"/>
      <c r="T14" s="2772"/>
      <c r="U14" s="2772"/>
      <c r="V14" s="2772"/>
      <c r="W14" s="293"/>
    </row>
    <row r="15" spans="2:23" s="87" customFormat="1" ht="15.75" x14ac:dyDescent="0.25">
      <c r="B15" s="282"/>
      <c r="C15" s="1133"/>
      <c r="D15" s="1133"/>
      <c r="E15" s="1133"/>
      <c r="F15" s="1133"/>
      <c r="G15" s="1133"/>
      <c r="H15" s="1133"/>
      <c r="I15" s="1133"/>
      <c r="J15" s="1133"/>
      <c r="K15" s="1134"/>
      <c r="L15" s="1135"/>
      <c r="M15" s="1135"/>
      <c r="N15" s="1136"/>
      <c r="O15" s="1136"/>
      <c r="P15" s="1137"/>
      <c r="Q15" s="1138"/>
      <c r="R15" s="1138"/>
      <c r="S15" s="1138"/>
      <c r="T15" s="1138"/>
      <c r="U15" s="1138"/>
      <c r="V15" s="1139"/>
      <c r="W15" s="278"/>
    </row>
    <row r="16" spans="2:23" ht="15.75" x14ac:dyDescent="0.25">
      <c r="B16" s="282"/>
      <c r="C16" s="1133"/>
      <c r="D16" s="1133"/>
      <c r="E16" s="1133"/>
      <c r="F16" s="1133"/>
      <c r="G16" s="1133"/>
      <c r="H16" s="1133"/>
      <c r="I16" s="1133"/>
      <c r="J16" s="1133"/>
      <c r="K16" s="1134"/>
      <c r="L16" s="1135"/>
      <c r="M16" s="1135"/>
      <c r="N16" s="1136"/>
      <c r="O16" s="1136"/>
      <c r="P16" s="1137"/>
      <c r="Q16" s="1138"/>
      <c r="R16" s="1138"/>
      <c r="S16" s="1138"/>
      <c r="T16" s="1138"/>
      <c r="U16" s="1138"/>
      <c r="V16" s="1140"/>
      <c r="W16" s="278"/>
    </row>
    <row r="17" spans="2:23" ht="15.75" x14ac:dyDescent="0.25">
      <c r="B17" s="282"/>
      <c r="C17" s="1133"/>
      <c r="D17" s="1133"/>
      <c r="E17" s="1133"/>
      <c r="F17" s="1133"/>
      <c r="G17" s="1133"/>
      <c r="H17" s="1133"/>
      <c r="I17" s="1133"/>
      <c r="J17" s="1133"/>
      <c r="K17" s="1134"/>
      <c r="L17" s="1135"/>
      <c r="M17" s="1135"/>
      <c r="N17" s="1136"/>
      <c r="O17" s="1136"/>
      <c r="P17" s="1137"/>
      <c r="Q17" s="1138"/>
      <c r="R17" s="1138"/>
      <c r="S17" s="1138"/>
      <c r="T17" s="1138"/>
      <c r="U17" s="1138"/>
      <c r="V17" s="1140"/>
      <c r="W17" s="278"/>
    </row>
    <row r="18" spans="2:23" ht="15.75" x14ac:dyDescent="0.25">
      <c r="B18" s="282"/>
      <c r="C18" s="1133"/>
      <c r="D18" s="1133"/>
      <c r="E18" s="1133"/>
      <c r="F18" s="1133"/>
      <c r="G18" s="1133"/>
      <c r="H18" s="1133"/>
      <c r="I18" s="1133"/>
      <c r="J18" s="1133"/>
      <c r="K18" s="1134"/>
      <c r="L18" s="1135"/>
      <c r="M18" s="1135"/>
      <c r="N18" s="1136"/>
      <c r="O18" s="1136"/>
      <c r="P18" s="1137"/>
      <c r="Q18" s="1138"/>
      <c r="R18" s="1138"/>
      <c r="S18" s="1138"/>
      <c r="T18" s="1138"/>
      <c r="U18" s="1138"/>
      <c r="V18" s="1141"/>
      <c r="W18" s="278"/>
    </row>
    <row r="19" spans="2:23" ht="15.75" x14ac:dyDescent="0.25">
      <c r="B19" s="282"/>
      <c r="C19" s="1133"/>
      <c r="D19" s="1133"/>
      <c r="E19" s="1133"/>
      <c r="F19" s="1133"/>
      <c r="G19" s="1133"/>
      <c r="H19" s="1133"/>
      <c r="I19" s="1133"/>
      <c r="J19" s="1133"/>
      <c r="K19" s="1134"/>
      <c r="L19" s="1135"/>
      <c r="M19" s="1135"/>
      <c r="N19" s="1136"/>
      <c r="O19" s="1136"/>
      <c r="P19" s="1137"/>
      <c r="Q19" s="1138"/>
      <c r="R19" s="1138"/>
      <c r="S19" s="1138"/>
      <c r="T19" s="1138"/>
      <c r="U19" s="1138"/>
      <c r="V19" s="1141"/>
      <c r="W19" s="278"/>
    </row>
    <row r="20" spans="2:23" ht="15.75" x14ac:dyDescent="0.25">
      <c r="B20" s="282"/>
      <c r="C20" s="1133"/>
      <c r="D20" s="1133"/>
      <c r="E20" s="1133"/>
      <c r="F20" s="1133"/>
      <c r="G20" s="1133"/>
      <c r="H20" s="1133"/>
      <c r="I20" s="1133"/>
      <c r="J20" s="1133"/>
      <c r="K20" s="1134"/>
      <c r="L20" s="1135"/>
      <c r="M20" s="1135"/>
      <c r="N20" s="1136"/>
      <c r="O20" s="1136"/>
      <c r="P20" s="1137"/>
      <c r="Q20" s="1138"/>
      <c r="R20" s="1138"/>
      <c r="S20" s="1138"/>
      <c r="T20" s="1138"/>
      <c r="U20" s="1138"/>
      <c r="V20" s="1141"/>
      <c r="W20" s="278"/>
    </row>
    <row r="21" spans="2:23" ht="18.75" customHeight="1" x14ac:dyDescent="0.25">
      <c r="B21" s="282"/>
      <c r="C21" s="1133"/>
      <c r="D21" s="1133"/>
      <c r="E21" s="1133"/>
      <c r="F21" s="1133"/>
      <c r="G21" s="1133"/>
      <c r="H21" s="1133"/>
      <c r="I21" s="2778" t="s">
        <v>507</v>
      </c>
      <c r="J21" s="2779"/>
      <c r="K21" s="2779"/>
      <c r="L21" s="2779"/>
      <c r="M21" s="2779"/>
      <c r="N21" s="2780"/>
      <c r="O21" s="1136"/>
      <c r="P21" s="1137"/>
      <c r="Q21" s="1138"/>
      <c r="R21" s="1138"/>
      <c r="S21" s="1138"/>
      <c r="T21" s="1138"/>
      <c r="U21" s="1138"/>
      <c r="V21" s="1141"/>
      <c r="W21" s="278"/>
    </row>
    <row r="22" spans="2:23" ht="15.75" x14ac:dyDescent="0.25">
      <c r="B22" s="282"/>
      <c r="C22" s="1133"/>
      <c r="D22" s="1133"/>
      <c r="E22" s="1133"/>
      <c r="F22" s="1133"/>
      <c r="G22" s="1133"/>
      <c r="H22" s="1133"/>
      <c r="I22" s="1133"/>
      <c r="J22" s="1133"/>
      <c r="K22" s="1134"/>
      <c r="L22" s="1135"/>
      <c r="M22" s="1135"/>
      <c r="N22" s="1136"/>
      <c r="O22" s="1136"/>
      <c r="P22" s="1137"/>
      <c r="Q22" s="1138"/>
      <c r="R22" s="1138"/>
      <c r="S22" s="1138"/>
      <c r="T22" s="1138"/>
      <c r="U22" s="1138"/>
      <c r="V22" s="1141"/>
      <c r="W22" s="278"/>
    </row>
    <row r="23" spans="2:23" ht="15.75" x14ac:dyDescent="0.25">
      <c r="B23" s="282"/>
      <c r="C23" s="1133"/>
      <c r="D23" s="1133"/>
      <c r="E23" s="1133"/>
      <c r="F23" s="1133"/>
      <c r="G23" s="1133"/>
      <c r="H23" s="1133"/>
      <c r="I23" s="1133"/>
      <c r="J23" s="1133"/>
      <c r="K23" s="1134"/>
      <c r="L23" s="1135"/>
      <c r="M23" s="1135"/>
      <c r="N23" s="1136"/>
      <c r="O23" s="1136"/>
      <c r="P23" s="1137"/>
      <c r="Q23" s="1138"/>
      <c r="R23" s="1138"/>
      <c r="S23" s="1138"/>
      <c r="T23" s="1138"/>
      <c r="U23" s="1138"/>
      <c r="V23" s="1141"/>
      <c r="W23" s="278"/>
    </row>
    <row r="24" spans="2:23" ht="15.75" x14ac:dyDescent="0.25">
      <c r="B24" s="282"/>
      <c r="C24" s="1133"/>
      <c r="D24" s="1133"/>
      <c r="E24" s="1133"/>
      <c r="F24" s="1133"/>
      <c r="G24" s="1133"/>
      <c r="H24" s="1133"/>
      <c r="I24" s="1133"/>
      <c r="J24" s="1133"/>
      <c r="K24" s="1134"/>
      <c r="L24" s="1135"/>
      <c r="M24" s="1135"/>
      <c r="N24" s="1136"/>
      <c r="O24" s="1136"/>
      <c r="P24" s="1137"/>
      <c r="Q24" s="1138"/>
      <c r="R24" s="1138"/>
      <c r="S24" s="1138"/>
      <c r="T24" s="1138"/>
      <c r="U24" s="1138"/>
      <c r="V24" s="1141"/>
      <c r="W24" s="278"/>
    </row>
    <row r="25" spans="2:23" ht="15.75" x14ac:dyDescent="0.25">
      <c r="B25" s="282"/>
      <c r="C25" s="1133"/>
      <c r="D25" s="1133"/>
      <c r="E25" s="1133"/>
      <c r="F25" s="1133"/>
      <c r="G25" s="1133"/>
      <c r="H25" s="1133"/>
      <c r="I25" s="1133"/>
      <c r="J25" s="1133"/>
      <c r="K25" s="1134"/>
      <c r="L25" s="1135"/>
      <c r="M25" s="1135"/>
      <c r="N25" s="1136"/>
      <c r="O25" s="1136"/>
      <c r="P25" s="1137"/>
      <c r="Q25" s="1138"/>
      <c r="R25" s="1138"/>
      <c r="S25" s="1138"/>
      <c r="T25" s="1138"/>
      <c r="U25" s="1138"/>
      <c r="V25" s="1141"/>
      <c r="W25" s="278"/>
    </row>
    <row r="26" spans="2:23" ht="15.75" x14ac:dyDescent="0.25">
      <c r="B26" s="282"/>
      <c r="C26" s="1133"/>
      <c r="D26" s="1133"/>
      <c r="E26" s="1133"/>
      <c r="F26" s="1133"/>
      <c r="G26" s="1133"/>
      <c r="H26" s="1133"/>
      <c r="I26" s="1133"/>
      <c r="J26" s="1133"/>
      <c r="K26" s="1134"/>
      <c r="L26" s="1135"/>
      <c r="M26" s="1135"/>
      <c r="N26" s="1136"/>
      <c r="O26" s="1136"/>
      <c r="P26" s="1137"/>
      <c r="Q26" s="1138"/>
      <c r="R26" s="1138"/>
      <c r="S26" s="1138"/>
      <c r="T26" s="1138"/>
      <c r="U26" s="1138"/>
      <c r="V26" s="1141"/>
      <c r="W26" s="278"/>
    </row>
    <row r="27" spans="2:23" ht="15.75" x14ac:dyDescent="0.25">
      <c r="B27" s="282"/>
      <c r="C27" s="1133"/>
      <c r="D27" s="1133"/>
      <c r="E27" s="1133"/>
      <c r="F27" s="1133"/>
      <c r="G27" s="1133"/>
      <c r="H27" s="1133"/>
      <c r="I27" s="1133"/>
      <c r="J27" s="1133"/>
      <c r="K27" s="1134"/>
      <c r="L27" s="1135"/>
      <c r="M27" s="1135"/>
      <c r="N27" s="1136"/>
      <c r="O27" s="1136"/>
      <c r="P27" s="1137"/>
      <c r="Q27" s="1138"/>
      <c r="R27" s="1138"/>
      <c r="S27" s="1138"/>
      <c r="T27" s="1138"/>
      <c r="U27" s="1138"/>
      <c r="V27" s="1141"/>
      <c r="W27" s="278"/>
    </row>
    <row r="28" spans="2:23" ht="15.75" x14ac:dyDescent="0.25">
      <c r="B28" s="282"/>
      <c r="C28" s="1133"/>
      <c r="D28" s="1133"/>
      <c r="E28" s="1133"/>
      <c r="F28" s="1133"/>
      <c r="G28" s="1133"/>
      <c r="H28" s="1133"/>
      <c r="I28" s="1133"/>
      <c r="J28" s="1133"/>
      <c r="K28" s="1134"/>
      <c r="L28" s="1135"/>
      <c r="M28" s="1135"/>
      <c r="N28" s="1136"/>
      <c r="O28" s="1136"/>
      <c r="P28" s="1137"/>
      <c r="Q28" s="1138"/>
      <c r="R28" s="1138"/>
      <c r="S28" s="1138"/>
      <c r="T28" s="1138"/>
      <c r="U28" s="1138"/>
      <c r="V28" s="1141"/>
      <c r="W28" s="278"/>
    </row>
    <row r="29" spans="2:23" ht="15.75" x14ac:dyDescent="0.25">
      <c r="B29" s="282"/>
      <c r="C29" s="1133"/>
      <c r="D29" s="1133"/>
      <c r="E29" s="1133"/>
      <c r="F29" s="1133"/>
      <c r="G29" s="1133"/>
      <c r="H29" s="1133"/>
      <c r="I29" s="1133"/>
      <c r="J29" s="1133"/>
      <c r="K29" s="1134"/>
      <c r="L29" s="1135"/>
      <c r="M29" s="1135"/>
      <c r="N29" s="1136"/>
      <c r="O29" s="1136"/>
      <c r="P29" s="1137"/>
      <c r="Q29" s="1138"/>
      <c r="R29" s="1138"/>
      <c r="S29" s="1138"/>
      <c r="T29" s="1138"/>
      <c r="U29" s="1138"/>
      <c r="V29" s="1141"/>
      <c r="W29" s="278"/>
    </row>
    <row r="30" spans="2:23" ht="15.75" x14ac:dyDescent="0.25">
      <c r="B30" s="282"/>
      <c r="C30" s="1133"/>
      <c r="D30" s="1133"/>
      <c r="E30" s="1133"/>
      <c r="F30" s="1133"/>
      <c r="G30" s="1133"/>
      <c r="H30" s="1133"/>
      <c r="I30" s="1133"/>
      <c r="J30" s="1133"/>
      <c r="K30" s="1134"/>
      <c r="L30" s="1135"/>
      <c r="M30" s="1135"/>
      <c r="N30" s="1136"/>
      <c r="O30" s="1136"/>
      <c r="P30" s="1137"/>
      <c r="Q30" s="1138"/>
      <c r="R30" s="1138"/>
      <c r="S30" s="1138"/>
      <c r="T30" s="1138"/>
      <c r="U30" s="1138"/>
      <c r="V30" s="1141"/>
      <c r="W30" s="278"/>
    </row>
    <row r="31" spans="2:23" ht="15.75" x14ac:dyDescent="0.25">
      <c r="B31" s="282"/>
      <c r="C31" s="1133"/>
      <c r="D31" s="1133"/>
      <c r="E31" s="1133"/>
      <c r="F31" s="1133"/>
      <c r="G31" s="1133"/>
      <c r="H31" s="1133"/>
      <c r="I31" s="1133"/>
      <c r="J31" s="1133"/>
      <c r="K31" s="1134"/>
      <c r="L31" s="1135"/>
      <c r="M31" s="1135"/>
      <c r="N31" s="1136"/>
      <c r="O31" s="1136"/>
      <c r="P31" s="1137"/>
      <c r="Q31" s="1138"/>
      <c r="R31" s="1138"/>
      <c r="S31" s="1138"/>
      <c r="T31" s="1138"/>
      <c r="U31" s="1138"/>
      <c r="V31" s="1141"/>
      <c r="W31" s="278"/>
    </row>
    <row r="32" spans="2:23" ht="15.75" x14ac:dyDescent="0.25">
      <c r="B32" s="282"/>
      <c r="C32" s="1133"/>
      <c r="D32" s="1133"/>
      <c r="E32" s="1133"/>
      <c r="F32" s="1133"/>
      <c r="G32" s="1133"/>
      <c r="H32" s="1133"/>
      <c r="I32" s="1133"/>
      <c r="J32" s="1133"/>
      <c r="K32" s="1134"/>
      <c r="L32" s="1135"/>
      <c r="M32" s="1135"/>
      <c r="N32" s="1136"/>
      <c r="O32" s="1136"/>
      <c r="P32" s="1137"/>
      <c r="Q32" s="1138"/>
      <c r="R32" s="1138"/>
      <c r="S32" s="1138"/>
      <c r="T32" s="1138"/>
      <c r="U32" s="1138"/>
      <c r="V32" s="1141"/>
      <c r="W32" s="278"/>
    </row>
    <row r="33" spans="2:23" ht="15.75" x14ac:dyDescent="0.25">
      <c r="B33" s="282"/>
      <c r="C33" s="1133"/>
      <c r="D33" s="1133"/>
      <c r="E33" s="1133"/>
      <c r="F33" s="1133"/>
      <c r="G33" s="1133"/>
      <c r="H33" s="1133"/>
      <c r="I33" s="1133"/>
      <c r="J33" s="1133"/>
      <c r="K33" s="1134"/>
      <c r="L33" s="1135"/>
      <c r="M33" s="1135"/>
      <c r="N33" s="1136"/>
      <c r="O33" s="1136"/>
      <c r="P33" s="1137"/>
      <c r="Q33" s="1138"/>
      <c r="R33" s="1138"/>
      <c r="S33" s="1138"/>
      <c r="T33" s="1138"/>
      <c r="U33" s="1138"/>
      <c r="V33" s="1141"/>
      <c r="W33" s="278"/>
    </row>
    <row r="34" spans="2:23" ht="15.75" x14ac:dyDescent="0.25">
      <c r="B34" s="282"/>
      <c r="C34" s="1142"/>
      <c r="D34" s="1143"/>
      <c r="E34" s="1143"/>
      <c r="F34" s="1144"/>
      <c r="G34" s="1143"/>
      <c r="H34" s="1145"/>
      <c r="I34" s="1145"/>
      <c r="J34" s="1144"/>
      <c r="K34" s="1146"/>
      <c r="L34" s="1146"/>
      <c r="M34" s="1146"/>
      <c r="N34" s="1147"/>
      <c r="O34" s="1147"/>
      <c r="P34" s="1148">
        <f>SUM(P15:P33)</f>
        <v>0</v>
      </c>
      <c r="Q34" s="1148">
        <f>SUM(Q15:Q33)</f>
        <v>0</v>
      </c>
      <c r="R34" s="1148">
        <f>SUM(R15:R33)</f>
        <v>0</v>
      </c>
      <c r="S34" s="1148">
        <f>SUM(S15:S33)</f>
        <v>0</v>
      </c>
      <c r="T34" s="1304"/>
      <c r="U34" s="1148">
        <f>SUM(U15:U33)</f>
        <v>0</v>
      </c>
      <c r="V34" s="1149"/>
      <c r="W34" s="278"/>
    </row>
    <row r="35" spans="2:23" x14ac:dyDescent="0.25">
      <c r="B35" s="282"/>
      <c r="C35" s="3"/>
      <c r="D35" s="3"/>
      <c r="E35" s="3"/>
      <c r="F35" s="3"/>
      <c r="G35" s="152"/>
      <c r="H35" s="152"/>
      <c r="I35" s="3"/>
      <c r="J35" s="3"/>
      <c r="K35" s="3"/>
      <c r="L35" s="3"/>
      <c r="M35" s="3"/>
      <c r="N35" s="299"/>
      <c r="O35" s="3"/>
      <c r="P35" s="3"/>
      <c r="Q35" s="3"/>
      <c r="R35" s="3"/>
      <c r="S35" s="3"/>
      <c r="T35" s="3"/>
      <c r="U35" s="3"/>
      <c r="V35" s="483" t="s">
        <v>258</v>
      </c>
      <c r="W35" s="278"/>
    </row>
    <row r="36" spans="2:23" x14ac:dyDescent="0.25">
      <c r="B36" s="282"/>
      <c r="C36" s="3"/>
      <c r="D36" s="3"/>
      <c r="E36" s="3"/>
      <c r="F36" s="3"/>
      <c r="G36" s="152"/>
      <c r="H36" s="152"/>
      <c r="I36" s="3"/>
      <c r="J36" s="3"/>
      <c r="K36" s="3"/>
      <c r="L36" s="3"/>
      <c r="M36" s="3"/>
      <c r="N36" s="299"/>
      <c r="O36" s="3"/>
      <c r="P36" s="3"/>
      <c r="Q36" s="3"/>
      <c r="R36" s="3"/>
      <c r="S36" s="3"/>
      <c r="T36" s="3"/>
      <c r="U36" s="299"/>
      <c r="V36" s="3"/>
      <c r="W36" s="278"/>
    </row>
    <row r="37" spans="2:23" x14ac:dyDescent="0.25">
      <c r="B37" s="282"/>
      <c r="C37" s="3"/>
      <c r="D37" s="3"/>
      <c r="E37" s="2372" t="s">
        <v>536</v>
      </c>
      <c r="F37" s="2372"/>
      <c r="G37" s="2372"/>
      <c r="H37" s="2372"/>
      <c r="I37" s="2372"/>
      <c r="J37" s="31"/>
      <c r="K37" s="2372" t="s">
        <v>501</v>
      </c>
      <c r="L37" s="2372"/>
      <c r="M37" s="2372"/>
      <c r="N37" s="2372"/>
      <c r="O37" s="2372"/>
      <c r="P37" s="522"/>
      <c r="Q37" s="522"/>
      <c r="R37" s="2538" t="s">
        <v>555</v>
      </c>
      <c r="S37" s="2538"/>
      <c r="T37" s="2538"/>
      <c r="U37" s="978"/>
      <c r="W37" s="278"/>
    </row>
    <row r="38" spans="2:23" ht="15.75" x14ac:dyDescent="0.25">
      <c r="B38" s="282"/>
      <c r="C38" s="3"/>
      <c r="D38" s="3"/>
      <c r="E38" s="2767" t="str">
        <f>'Datos Generales'!C16</f>
        <v>Preparado por</v>
      </c>
      <c r="F38" s="2767"/>
      <c r="G38" s="2767"/>
      <c r="H38" s="2767"/>
      <c r="I38" s="2767"/>
      <c r="J38" s="9"/>
      <c r="K38" s="2767" t="str">
        <f>'Datos Generales'!D16</f>
        <v>Revisado por</v>
      </c>
      <c r="L38" s="2767"/>
      <c r="M38" s="2767"/>
      <c r="N38" s="2767"/>
      <c r="O38" s="2767"/>
      <c r="P38" s="10"/>
      <c r="Q38" s="10"/>
      <c r="R38" s="2767" t="str">
        <f>'Datos Generales'!E16</f>
        <v>Autorizado por</v>
      </c>
      <c r="S38" s="2767"/>
      <c r="T38" s="2767"/>
      <c r="U38" s="1062"/>
      <c r="W38" s="278"/>
    </row>
    <row r="39" spans="2:23" ht="21.75" customHeight="1" x14ac:dyDescent="0.25">
      <c r="B39" s="294"/>
      <c r="C39" s="295"/>
      <c r="D39" s="295"/>
      <c r="E39" s="2372" t="s">
        <v>499</v>
      </c>
      <c r="F39" s="2372"/>
      <c r="G39" s="2372"/>
      <c r="H39" s="2372"/>
      <c r="I39" s="2372"/>
      <c r="J39" s="9"/>
      <c r="K39" s="2373" t="s">
        <v>503</v>
      </c>
      <c r="L39" s="2373"/>
      <c r="M39" s="2373"/>
      <c r="N39" s="2373"/>
      <c r="O39" s="2373"/>
      <c r="P39" s="175"/>
      <c r="Q39" s="175"/>
      <c r="R39" s="2372" t="s">
        <v>486</v>
      </c>
      <c r="S39" s="2372"/>
      <c r="T39" s="2372"/>
      <c r="U39" s="1093"/>
      <c r="W39" s="296"/>
    </row>
    <row r="40" spans="2:23" s="88" customFormat="1" ht="15.75" x14ac:dyDescent="0.25">
      <c r="B40" s="282"/>
      <c r="C40" s="81"/>
      <c r="D40" s="81"/>
      <c r="E40" s="2767" t="str">
        <f>'Datos Generales'!C17</f>
        <v>Puesto que ocupa</v>
      </c>
      <c r="F40" s="2767"/>
      <c r="G40" s="2767"/>
      <c r="H40" s="2767"/>
      <c r="I40" s="2767"/>
      <c r="J40" s="1150"/>
      <c r="K40" s="2767" t="str">
        <f>'Datos Generales'!D17</f>
        <v>Puesto que ocupa</v>
      </c>
      <c r="L40" s="2767"/>
      <c r="M40" s="2767"/>
      <c r="N40" s="2767"/>
      <c r="O40" s="2767"/>
      <c r="P40" s="1151"/>
      <c r="Q40" s="1151"/>
      <c r="R40" s="2767" t="str">
        <f>'Datos Generales'!E17</f>
        <v>Puesto que ocupa</v>
      </c>
      <c r="S40" s="2767"/>
      <c r="T40" s="2767"/>
      <c r="U40" s="1062"/>
      <c r="W40" s="278"/>
    </row>
    <row r="41" spans="2:23" ht="26.25" customHeight="1" x14ac:dyDescent="0.25">
      <c r="B41" s="282"/>
      <c r="C41" s="81"/>
      <c r="D41" s="81"/>
      <c r="E41" s="2766">
        <v>45107</v>
      </c>
      <c r="F41" s="2766"/>
      <c r="G41" s="2766"/>
      <c r="H41" s="2766"/>
      <c r="I41" s="2766"/>
      <c r="J41" s="9"/>
      <c r="K41" s="2766">
        <v>45111</v>
      </c>
      <c r="L41" s="2766"/>
      <c r="M41" s="2766"/>
      <c r="N41" s="2766"/>
      <c r="O41" s="2766"/>
      <c r="P41" s="10"/>
      <c r="Q41" s="10"/>
      <c r="R41" s="2766">
        <v>45112</v>
      </c>
      <c r="S41" s="2766"/>
      <c r="T41" s="2766"/>
      <c r="U41" s="1305"/>
      <c r="W41" s="278"/>
    </row>
    <row r="42" spans="2:23" ht="15.75" x14ac:dyDescent="0.25">
      <c r="B42" s="292"/>
      <c r="C42" s="297"/>
      <c r="D42" s="297"/>
      <c r="E42" s="2767" t="s">
        <v>288</v>
      </c>
      <c r="F42" s="2767"/>
      <c r="G42" s="2767"/>
      <c r="H42" s="2767"/>
      <c r="I42" s="2767"/>
      <c r="J42" s="9"/>
      <c r="K42" s="2767" t="s">
        <v>289</v>
      </c>
      <c r="L42" s="2767"/>
      <c r="M42" s="2767"/>
      <c r="N42" s="2767"/>
      <c r="O42" s="2767"/>
      <c r="P42" s="10"/>
      <c r="Q42" s="10"/>
      <c r="R42" s="2767" t="s">
        <v>301</v>
      </c>
      <c r="S42" s="2767"/>
      <c r="T42" s="2767"/>
      <c r="U42" s="1062"/>
      <c r="W42" s="293"/>
    </row>
    <row r="43" spans="2:23" s="87" customFormat="1" ht="15.75" x14ac:dyDescent="0.25">
      <c r="B43" s="282"/>
      <c r="C43" s="81"/>
      <c r="D43" s="81"/>
      <c r="E43" s="512"/>
      <c r="F43" s="512"/>
      <c r="G43" s="512"/>
      <c r="H43" s="512"/>
      <c r="I43" s="228"/>
      <c r="J43" s="228"/>
      <c r="K43" s="512"/>
      <c r="L43" s="512"/>
      <c r="M43" s="512"/>
      <c r="N43" s="512"/>
      <c r="O43" s="228"/>
      <c r="P43" s="531"/>
      <c r="Q43" s="531"/>
      <c r="R43" s="531"/>
      <c r="S43" s="164"/>
      <c r="T43" s="164"/>
      <c r="U43" s="164"/>
      <c r="V43" s="164"/>
      <c r="W43" s="278"/>
    </row>
    <row r="44" spans="2:23" x14ac:dyDescent="0.25">
      <c r="B44" s="161"/>
      <c r="C44" s="162"/>
      <c r="D44" s="162"/>
      <c r="E44" s="45"/>
      <c r="F44" s="151"/>
      <c r="G44" s="151"/>
      <c r="H44" s="162"/>
      <c r="I44" s="162"/>
      <c r="J44" s="162"/>
      <c r="K44" s="162"/>
      <c r="L44" s="269"/>
      <c r="M44" s="45"/>
      <c r="N44" s="45"/>
      <c r="O44" s="162"/>
      <c r="P44" s="162"/>
      <c r="Q44" s="45"/>
      <c r="R44" s="45"/>
      <c r="S44" s="45"/>
      <c r="T44" s="45"/>
      <c r="U44" s="45"/>
      <c r="V44" s="45"/>
      <c r="W44" s="163"/>
    </row>
    <row r="45" spans="2:23" x14ac:dyDescent="0.25">
      <c r="C45"/>
      <c r="D45"/>
      <c r="E45"/>
      <c r="F45"/>
      <c r="G45"/>
      <c r="H45"/>
      <c r="I45"/>
      <c r="J45"/>
      <c r="K45"/>
      <c r="L45"/>
      <c r="O45"/>
      <c r="P45"/>
      <c r="Q45"/>
      <c r="R45"/>
      <c r="S45"/>
      <c r="T45"/>
      <c r="U45"/>
      <c r="V45"/>
    </row>
    <row r="46" spans="2:23" x14ac:dyDescent="0.25">
      <c r="C46"/>
      <c r="D46"/>
      <c r="E46"/>
      <c r="F46"/>
      <c r="G46"/>
      <c r="H46"/>
      <c r="I46"/>
      <c r="J46"/>
      <c r="K46"/>
      <c r="L46"/>
      <c r="M46"/>
      <c r="N46"/>
      <c r="O46"/>
      <c r="P46"/>
      <c r="Q46"/>
      <c r="R46"/>
      <c r="S46"/>
      <c r="T46"/>
      <c r="U46"/>
      <c r="V46"/>
    </row>
    <row r="47" spans="2:23" x14ac:dyDescent="0.25">
      <c r="C47"/>
      <c r="D47"/>
      <c r="E47"/>
      <c r="F47"/>
      <c r="G47"/>
      <c r="H47"/>
      <c r="I47"/>
      <c r="J47"/>
      <c r="K47"/>
      <c r="L47"/>
      <c r="M47"/>
      <c r="N47"/>
      <c r="O47"/>
      <c r="P47"/>
      <c r="Q47"/>
      <c r="R47"/>
      <c r="S47"/>
      <c r="T47"/>
      <c r="U47"/>
      <c r="V47"/>
    </row>
    <row r="48" spans="2:23" x14ac:dyDescent="0.25">
      <c r="C48"/>
      <c r="D48"/>
      <c r="E48"/>
      <c r="F48"/>
      <c r="G48"/>
      <c r="H48"/>
      <c r="I48"/>
      <c r="J48"/>
      <c r="K48"/>
      <c r="L48"/>
      <c r="M48"/>
      <c r="N48"/>
      <c r="O48"/>
      <c r="P48"/>
      <c r="Q48"/>
      <c r="R48"/>
      <c r="S48"/>
      <c r="T48"/>
      <c r="U48"/>
      <c r="V48"/>
    </row>
    <row r="49" spans="2:23" x14ac:dyDescent="0.25">
      <c r="C49"/>
      <c r="D49"/>
      <c r="E49"/>
      <c r="I49"/>
      <c r="J49"/>
      <c r="K49"/>
      <c r="L49"/>
    </row>
    <row r="50" spans="2:23" x14ac:dyDescent="0.25">
      <c r="B50" s="77"/>
      <c r="C50" s="77"/>
      <c r="D50" s="78"/>
      <c r="E50" s="78"/>
      <c r="F50" s="77"/>
      <c r="G50" s="77"/>
      <c r="H50" s="77"/>
      <c r="I50" s="78"/>
      <c r="J50" s="78"/>
      <c r="K50" s="77"/>
      <c r="L50" s="77"/>
      <c r="M50" s="77"/>
      <c r="N50" s="77"/>
      <c r="O50" s="77"/>
      <c r="P50" s="77"/>
      <c r="Q50" s="77"/>
      <c r="R50" s="77"/>
      <c r="S50" s="77"/>
      <c r="T50" s="77"/>
      <c r="U50" s="77"/>
      <c r="V50" s="77"/>
      <c r="W50" s="77"/>
    </row>
    <row r="51" spans="2:23" s="77" customFormat="1" x14ac:dyDescent="0.25">
      <c r="B51"/>
      <c r="C51"/>
      <c r="D51"/>
      <c r="E51"/>
      <c r="F51" s="1"/>
      <c r="G51" s="2"/>
      <c r="H51" s="2"/>
      <c r="I51" s="11"/>
      <c r="J51" s="11"/>
      <c r="K51"/>
      <c r="L51"/>
      <c r="M51" s="1"/>
      <c r="N51" s="47"/>
      <c r="O51" s="1"/>
      <c r="P51" s="47"/>
      <c r="Q51" s="1"/>
      <c r="R51" s="47"/>
      <c r="S51" s="47"/>
      <c r="T51" s="47"/>
      <c r="U51" s="47"/>
      <c r="V51" s="47"/>
      <c r="W51"/>
    </row>
    <row r="52" spans="2:23" x14ac:dyDescent="0.25">
      <c r="B52" s="79"/>
      <c r="C52" s="79"/>
      <c r="D52" s="79"/>
      <c r="E52" s="79"/>
      <c r="F52" s="79"/>
      <c r="G52" s="79"/>
      <c r="H52" s="79"/>
      <c r="I52" s="80"/>
      <c r="J52" s="80"/>
      <c r="K52" s="79"/>
      <c r="L52" s="79"/>
      <c r="M52" s="79"/>
      <c r="N52" s="79"/>
      <c r="O52" s="79"/>
      <c r="P52" s="79"/>
      <c r="Q52" s="79"/>
      <c r="R52" s="79"/>
      <c r="S52" s="79"/>
      <c r="T52" s="79"/>
      <c r="U52" s="79"/>
      <c r="V52" s="79"/>
      <c r="W52" s="79"/>
    </row>
    <row r="53" spans="2:23" s="79" customFormat="1" x14ac:dyDescent="0.25">
      <c r="B53"/>
      <c r="C53"/>
      <c r="D53"/>
      <c r="E53"/>
      <c r="F53" s="1"/>
      <c r="G53" s="2"/>
      <c r="H53" s="2"/>
      <c r="I53"/>
      <c r="J53"/>
      <c r="K53"/>
      <c r="L53"/>
      <c r="M53" s="1"/>
      <c r="N53" s="47"/>
      <c r="O53" s="1"/>
      <c r="P53" s="47"/>
      <c r="Q53" s="1"/>
      <c r="R53" s="47"/>
      <c r="S53" s="47"/>
      <c r="T53" s="47"/>
      <c r="U53" s="47"/>
      <c r="V53" s="47"/>
      <c r="W53"/>
    </row>
    <row r="54" spans="2:23" x14ac:dyDescent="0.25">
      <c r="B54" s="47"/>
      <c r="C54" s="3"/>
      <c r="D54" s="3"/>
      <c r="E54" s="47"/>
      <c r="F54" s="47"/>
      <c r="G54" s="47"/>
      <c r="H54" s="47"/>
      <c r="I54" s="47"/>
      <c r="J54" s="47"/>
      <c r="K54" s="47"/>
      <c r="L54" s="47"/>
      <c r="M54" s="47"/>
      <c r="O54" s="47"/>
      <c r="Q54" s="47"/>
      <c r="W54" s="47"/>
    </row>
    <row r="55" spans="2:23" s="47" customFormat="1" x14ac:dyDescent="0.25">
      <c r="B55"/>
      <c r="C55"/>
      <c r="D55"/>
      <c r="E55"/>
      <c r="F55"/>
      <c r="G55"/>
      <c r="H55"/>
      <c r="I55"/>
      <c r="J55"/>
      <c r="K55"/>
      <c r="L55"/>
      <c r="M55"/>
      <c r="N55"/>
      <c r="O55"/>
      <c r="P55"/>
      <c r="Q55"/>
      <c r="R55"/>
      <c r="S55"/>
      <c r="T55"/>
      <c r="U55"/>
      <c r="V55"/>
      <c r="W55"/>
    </row>
    <row r="56" spans="2:23" x14ac:dyDescent="0.25">
      <c r="C56"/>
      <c r="D56"/>
      <c r="E56"/>
      <c r="F56"/>
      <c r="G56"/>
      <c r="H56"/>
      <c r="I56"/>
      <c r="J56"/>
      <c r="K56"/>
      <c r="L56"/>
      <c r="M56"/>
      <c r="N56"/>
      <c r="O56"/>
      <c r="P56"/>
      <c r="Q56"/>
      <c r="R56"/>
      <c r="S56"/>
      <c r="T56"/>
      <c r="U56"/>
      <c r="V56"/>
    </row>
    <row r="57" spans="2:23" x14ac:dyDescent="0.25">
      <c r="C57"/>
      <c r="D57"/>
      <c r="E57"/>
    </row>
    <row r="58" spans="2:23" ht="15.75" x14ac:dyDescent="0.25">
      <c r="C58" s="9"/>
      <c r="D58" s="9"/>
      <c r="E58" s="9"/>
    </row>
    <row r="59" spans="2:23" x14ac:dyDescent="0.25">
      <c r="B59" s="11"/>
      <c r="C59" s="11"/>
      <c r="D59" s="11"/>
      <c r="E59" s="11"/>
      <c r="F59" s="11"/>
      <c r="G59" s="11"/>
      <c r="H59" s="11"/>
      <c r="I59" s="11"/>
      <c r="J59" s="11"/>
      <c r="K59" s="11"/>
      <c r="L59" s="11"/>
      <c r="M59" s="11"/>
      <c r="N59" s="11"/>
      <c r="O59" s="11"/>
      <c r="P59" s="11"/>
      <c r="Q59" s="11"/>
      <c r="R59" s="11"/>
      <c r="S59" s="11"/>
      <c r="T59" s="11"/>
      <c r="U59" s="11"/>
      <c r="V59" s="11"/>
      <c r="W59" s="11"/>
    </row>
    <row r="60" spans="2:23" s="11" customFormat="1" ht="12.75" x14ac:dyDescent="0.2"/>
    <row r="61" spans="2:23" s="11" customFormat="1" x14ac:dyDescent="0.25">
      <c r="B61" s="77"/>
      <c r="C61" s="77"/>
      <c r="D61" s="78"/>
      <c r="E61" s="78"/>
      <c r="F61" s="77"/>
      <c r="G61" s="77"/>
      <c r="H61" s="77"/>
      <c r="I61" s="77"/>
      <c r="J61" s="77"/>
      <c r="K61" s="77"/>
      <c r="L61" s="77"/>
      <c r="M61" s="77"/>
      <c r="N61" s="77"/>
      <c r="O61" s="77"/>
      <c r="P61" s="77"/>
      <c r="Q61" s="77"/>
      <c r="R61" s="77"/>
      <c r="S61" s="77"/>
      <c r="T61" s="77"/>
      <c r="U61" s="77"/>
      <c r="V61" s="77"/>
      <c r="W61" s="77"/>
    </row>
    <row r="62" spans="2:23" s="77" customFormat="1" x14ac:dyDescent="0.25">
      <c r="B62"/>
      <c r="C62"/>
      <c r="D62"/>
      <c r="E62"/>
      <c r="F62" s="1"/>
      <c r="G62" s="2"/>
      <c r="H62" s="2"/>
      <c r="I62" s="1"/>
      <c r="J62" s="1"/>
      <c r="K62" s="1"/>
      <c r="L62" s="1"/>
      <c r="M62" s="1"/>
      <c r="N62" s="47"/>
      <c r="O62" s="1"/>
      <c r="P62" s="47"/>
      <c r="Q62" s="1"/>
      <c r="R62" s="47"/>
      <c r="S62" s="47"/>
      <c r="T62" s="47"/>
      <c r="U62" s="47"/>
      <c r="V62" s="47"/>
      <c r="W62"/>
    </row>
    <row r="63" spans="2:23" x14ac:dyDescent="0.25">
      <c r="B63" s="79"/>
      <c r="C63" s="79"/>
      <c r="D63" s="79"/>
      <c r="E63" s="79"/>
      <c r="F63" s="79"/>
      <c r="G63" s="79"/>
      <c r="H63" s="79"/>
      <c r="I63" s="79"/>
      <c r="J63" s="79"/>
      <c r="K63" s="79"/>
      <c r="L63" s="79"/>
      <c r="M63" s="79"/>
      <c r="N63" s="79"/>
      <c r="O63" s="79"/>
      <c r="P63" s="79"/>
      <c r="Q63" s="79"/>
      <c r="R63" s="79"/>
      <c r="S63" s="79"/>
      <c r="T63" s="79"/>
      <c r="U63" s="79"/>
      <c r="V63" s="79"/>
      <c r="W63" s="79"/>
    </row>
    <row r="64" spans="2:23" s="79" customFormat="1" x14ac:dyDescent="0.25">
      <c r="B64"/>
      <c r="C64"/>
      <c r="D64"/>
      <c r="E64"/>
      <c r="F64" s="1"/>
      <c r="G64" s="2"/>
      <c r="H64" s="2"/>
      <c r="I64" s="1"/>
      <c r="J64" s="1"/>
      <c r="K64" s="1"/>
      <c r="L64" s="1"/>
      <c r="M64" s="1"/>
      <c r="N64" s="47"/>
      <c r="O64" s="1"/>
      <c r="P64" s="47"/>
      <c r="Q64" s="1"/>
      <c r="R64" s="47"/>
      <c r="S64" s="47"/>
      <c r="T64" s="47"/>
      <c r="U64" s="47"/>
      <c r="V64" s="47"/>
      <c r="W64"/>
    </row>
    <row r="65" spans="1:23" x14ac:dyDescent="0.25">
      <c r="B65" s="47"/>
      <c r="C65" s="3"/>
      <c r="D65" s="3"/>
      <c r="G65" s="1"/>
      <c r="H65" s="1"/>
      <c r="W65" s="1"/>
    </row>
    <row r="66" spans="1:23" s="1" customFormat="1" x14ac:dyDescent="0.25">
      <c r="A66" s="47"/>
      <c r="B66"/>
      <c r="C66" s="3"/>
      <c r="D66" s="3"/>
      <c r="E66" s="3"/>
      <c r="G66" s="2"/>
      <c r="H66" s="2"/>
      <c r="N66" s="47"/>
      <c r="P66" s="47"/>
      <c r="R66" s="47"/>
      <c r="S66" s="47"/>
      <c r="T66" s="47"/>
      <c r="U66" s="47"/>
      <c r="V66" s="47"/>
      <c r="W66"/>
    </row>
    <row r="67" spans="1:23" x14ac:dyDescent="0.25">
      <c r="C67" s="3"/>
      <c r="D67" s="3"/>
    </row>
  </sheetData>
  <sheetProtection formatColumns="0" formatRows="0" insertRows="0"/>
  <mergeCells count="35">
    <mergeCell ref="T13:T14"/>
    <mergeCell ref="K41:O41"/>
    <mergeCell ref="P13:P14"/>
    <mergeCell ref="U13:U14"/>
    <mergeCell ref="N13:N14"/>
    <mergeCell ref="R37:T37"/>
    <mergeCell ref="R38:T38"/>
    <mergeCell ref="R40:T40"/>
    <mergeCell ref="R39:T39"/>
    <mergeCell ref="K37:O37"/>
    <mergeCell ref="I21:N21"/>
    <mergeCell ref="E38:I38"/>
    <mergeCell ref="E41:I41"/>
    <mergeCell ref="K42:O42"/>
    <mergeCell ref="K39:O39"/>
    <mergeCell ref="K40:O40"/>
    <mergeCell ref="E39:I39"/>
    <mergeCell ref="K38:O38"/>
    <mergeCell ref="E40:I40"/>
    <mergeCell ref="I10:J10"/>
    <mergeCell ref="R41:T41"/>
    <mergeCell ref="R42:T42"/>
    <mergeCell ref="B6:W6"/>
    <mergeCell ref="B7:W7"/>
    <mergeCell ref="B8:W8"/>
    <mergeCell ref="V13:V14"/>
    <mergeCell ref="C13:K13"/>
    <mergeCell ref="L13:L14"/>
    <mergeCell ref="M13:M14"/>
    <mergeCell ref="O13:O14"/>
    <mergeCell ref="Q13:Q14"/>
    <mergeCell ref="R13:R14"/>
    <mergeCell ref="S13:S14"/>
    <mergeCell ref="E37:I37"/>
    <mergeCell ref="E42:I42"/>
  </mergeCell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topLeftCell="A19" zoomScaleNormal="100" zoomScaleSheetLayoutView="75" workbookViewId="0">
      <selection activeCell="H40" sqref="H40:I40"/>
    </sheetView>
  </sheetViews>
  <sheetFormatPr baseColWidth="10" defaultRowHeight="12.75" x14ac:dyDescent="0.2"/>
  <cols>
    <col min="1" max="1" width="1.28515625" style="591" customWidth="1"/>
    <col min="2" max="2" width="10.28515625" style="591" customWidth="1"/>
    <col min="3" max="3" width="9.28515625" style="591" customWidth="1"/>
    <col min="4" max="4" width="9" style="1500" customWidth="1"/>
    <col min="5" max="5" width="15.42578125" style="591" customWidth="1"/>
    <col min="6" max="6" width="18" style="684" customWidth="1"/>
    <col min="7" max="7" width="10.5703125" style="591" customWidth="1"/>
    <col min="8" max="8" width="10.85546875" style="591" customWidth="1"/>
    <col min="9" max="9" width="12.5703125" style="591" customWidth="1"/>
    <col min="10" max="10" width="11.5703125" style="591" customWidth="1"/>
    <col min="11" max="11" width="8.140625" style="591" customWidth="1"/>
    <col min="12" max="12" width="15.5703125" style="1500" customWidth="1"/>
    <col min="13" max="13" width="9.5703125" style="684" customWidth="1"/>
    <col min="14" max="14" width="17" style="591" customWidth="1"/>
    <col min="15" max="15" width="11.140625" style="591" customWidth="1"/>
    <col min="16" max="16" width="1.42578125" style="591" customWidth="1"/>
    <col min="17" max="17" width="11.42578125" style="591"/>
    <col min="18" max="18" width="15.42578125" style="591" bestFit="1" customWidth="1"/>
    <col min="19" max="254" width="11.42578125" style="591"/>
    <col min="255" max="255" width="1.28515625" style="591" customWidth="1"/>
    <col min="256" max="256" width="2.140625" style="591" customWidth="1"/>
    <col min="257" max="257" width="18.85546875" style="591" customWidth="1"/>
    <col min="258" max="258" width="17.5703125" style="591" customWidth="1"/>
    <col min="259" max="259" width="15.28515625" style="591" bestFit="1" customWidth="1"/>
    <col min="260" max="260" width="13.42578125" style="591" customWidth="1"/>
    <col min="261" max="261" width="31.5703125" style="591" customWidth="1"/>
    <col min="262" max="262" width="11" style="591" customWidth="1"/>
    <col min="263" max="265" width="15.42578125" style="591" customWidth="1"/>
    <col min="266" max="266" width="13.140625" style="591" customWidth="1"/>
    <col min="267" max="267" width="12.5703125" style="591" customWidth="1"/>
    <col min="268" max="268" width="23" style="591" bestFit="1" customWidth="1"/>
    <col min="269" max="269" width="11.5703125" style="591" customWidth="1"/>
    <col min="270" max="270" width="20.140625" style="591" bestFit="1" customWidth="1"/>
    <col min="271" max="271" width="16.28515625" style="591" customWidth="1"/>
    <col min="272" max="272" width="2.28515625" style="591" customWidth="1"/>
    <col min="273" max="273" width="11.42578125" style="591"/>
    <col min="274" max="274" width="15.42578125" style="591" bestFit="1" customWidth="1"/>
    <col min="275" max="510" width="11.42578125" style="591"/>
    <col min="511" max="511" width="1.28515625" style="591" customWidth="1"/>
    <col min="512" max="512" width="2.140625" style="591" customWidth="1"/>
    <col min="513" max="513" width="18.85546875" style="591" customWidth="1"/>
    <col min="514" max="514" width="17.5703125" style="591" customWidth="1"/>
    <col min="515" max="515" width="15.28515625" style="591" bestFit="1" customWidth="1"/>
    <col min="516" max="516" width="13.42578125" style="591" customWidth="1"/>
    <col min="517" max="517" width="31.5703125" style="591" customWidth="1"/>
    <col min="518" max="518" width="11" style="591" customWidth="1"/>
    <col min="519" max="521" width="15.42578125" style="591" customWidth="1"/>
    <col min="522" max="522" width="13.140625" style="591" customWidth="1"/>
    <col min="523" max="523" width="12.5703125" style="591" customWidth="1"/>
    <col min="524" max="524" width="23" style="591" bestFit="1" customWidth="1"/>
    <col min="525" max="525" width="11.5703125" style="591" customWidth="1"/>
    <col min="526" max="526" width="20.140625" style="591" bestFit="1" customWidth="1"/>
    <col min="527" max="527" width="16.28515625" style="591" customWidth="1"/>
    <col min="528" max="528" width="2.28515625" style="591" customWidth="1"/>
    <col min="529" max="529" width="11.42578125" style="591"/>
    <col min="530" max="530" width="15.42578125" style="591" bestFit="1" customWidth="1"/>
    <col min="531" max="766" width="11.42578125" style="591"/>
    <col min="767" max="767" width="1.28515625" style="591" customWidth="1"/>
    <col min="768" max="768" width="2.140625" style="591" customWidth="1"/>
    <col min="769" max="769" width="18.85546875" style="591" customWidth="1"/>
    <col min="770" max="770" width="17.5703125" style="591" customWidth="1"/>
    <col min="771" max="771" width="15.28515625" style="591" bestFit="1" customWidth="1"/>
    <col min="772" max="772" width="13.42578125" style="591" customWidth="1"/>
    <col min="773" max="773" width="31.5703125" style="591" customWidth="1"/>
    <col min="774" max="774" width="11" style="591" customWidth="1"/>
    <col min="775" max="777" width="15.42578125" style="591" customWidth="1"/>
    <col min="778" max="778" width="13.140625" style="591" customWidth="1"/>
    <col min="779" max="779" width="12.5703125" style="591" customWidth="1"/>
    <col min="780" max="780" width="23" style="591" bestFit="1" customWidth="1"/>
    <col min="781" max="781" width="11.5703125" style="591" customWidth="1"/>
    <col min="782" max="782" width="20.140625" style="591" bestFit="1" customWidth="1"/>
    <col min="783" max="783" width="16.28515625" style="591" customWidth="1"/>
    <col min="784" max="784" width="2.28515625" style="591" customWidth="1"/>
    <col min="785" max="785" width="11.42578125" style="591"/>
    <col min="786" max="786" width="15.42578125" style="591" bestFit="1" customWidth="1"/>
    <col min="787" max="1022" width="11.42578125" style="591"/>
    <col min="1023" max="1023" width="1.28515625" style="591" customWidth="1"/>
    <col min="1024" max="1024" width="2.140625" style="591" customWidth="1"/>
    <col min="1025" max="1025" width="18.85546875" style="591" customWidth="1"/>
    <col min="1026" max="1026" width="17.5703125" style="591" customWidth="1"/>
    <col min="1027" max="1027" width="15.28515625" style="591" bestFit="1" customWidth="1"/>
    <col min="1028" max="1028" width="13.42578125" style="591" customWidth="1"/>
    <col min="1029" max="1029" width="31.5703125" style="591" customWidth="1"/>
    <col min="1030" max="1030" width="11" style="591" customWidth="1"/>
    <col min="1031" max="1033" width="15.42578125" style="591" customWidth="1"/>
    <col min="1034" max="1034" width="13.140625" style="591" customWidth="1"/>
    <col min="1035" max="1035" width="12.5703125" style="591" customWidth="1"/>
    <col min="1036" max="1036" width="23" style="591" bestFit="1" customWidth="1"/>
    <col min="1037" max="1037" width="11.5703125" style="591" customWidth="1"/>
    <col min="1038" max="1038" width="20.140625" style="591" bestFit="1" customWidth="1"/>
    <col min="1039" max="1039" width="16.28515625" style="591" customWidth="1"/>
    <col min="1040" max="1040" width="2.28515625" style="591" customWidth="1"/>
    <col min="1041" max="1041" width="11.42578125" style="591"/>
    <col min="1042" max="1042" width="15.42578125" style="591" bestFit="1" customWidth="1"/>
    <col min="1043" max="1278" width="11.42578125" style="591"/>
    <col min="1279" max="1279" width="1.28515625" style="591" customWidth="1"/>
    <col min="1280" max="1280" width="2.140625" style="591" customWidth="1"/>
    <col min="1281" max="1281" width="18.85546875" style="591" customWidth="1"/>
    <col min="1282" max="1282" width="17.5703125" style="591" customWidth="1"/>
    <col min="1283" max="1283" width="15.28515625" style="591" bestFit="1" customWidth="1"/>
    <col min="1284" max="1284" width="13.42578125" style="591" customWidth="1"/>
    <col min="1285" max="1285" width="31.5703125" style="591" customWidth="1"/>
    <col min="1286" max="1286" width="11" style="591" customWidth="1"/>
    <col min="1287" max="1289" width="15.42578125" style="591" customWidth="1"/>
    <col min="1290" max="1290" width="13.140625" style="591" customWidth="1"/>
    <col min="1291" max="1291" width="12.5703125" style="591" customWidth="1"/>
    <col min="1292" max="1292" width="23" style="591" bestFit="1" customWidth="1"/>
    <col min="1293" max="1293" width="11.5703125" style="591" customWidth="1"/>
    <col min="1294" max="1294" width="20.140625" style="591" bestFit="1" customWidth="1"/>
    <col min="1295" max="1295" width="16.28515625" style="591" customWidth="1"/>
    <col min="1296" max="1296" width="2.28515625" style="591" customWidth="1"/>
    <col min="1297" max="1297" width="11.42578125" style="591"/>
    <col min="1298" max="1298" width="15.42578125" style="591" bestFit="1" customWidth="1"/>
    <col min="1299" max="1534" width="11.42578125" style="591"/>
    <col min="1535" max="1535" width="1.28515625" style="591" customWidth="1"/>
    <col min="1536" max="1536" width="2.140625" style="591" customWidth="1"/>
    <col min="1537" max="1537" width="18.85546875" style="591" customWidth="1"/>
    <col min="1538" max="1538" width="17.5703125" style="591" customWidth="1"/>
    <col min="1539" max="1539" width="15.28515625" style="591" bestFit="1" customWidth="1"/>
    <col min="1540" max="1540" width="13.42578125" style="591" customWidth="1"/>
    <col min="1541" max="1541" width="31.5703125" style="591" customWidth="1"/>
    <col min="1542" max="1542" width="11" style="591" customWidth="1"/>
    <col min="1543" max="1545" width="15.42578125" style="591" customWidth="1"/>
    <col min="1546" max="1546" width="13.140625" style="591" customWidth="1"/>
    <col min="1547" max="1547" width="12.5703125" style="591" customWidth="1"/>
    <col min="1548" max="1548" width="23" style="591" bestFit="1" customWidth="1"/>
    <col min="1549" max="1549" width="11.5703125" style="591" customWidth="1"/>
    <col min="1550" max="1550" width="20.140625" style="591" bestFit="1" customWidth="1"/>
    <col min="1551" max="1551" width="16.28515625" style="591" customWidth="1"/>
    <col min="1552" max="1552" width="2.28515625" style="591" customWidth="1"/>
    <col min="1553" max="1553" width="11.42578125" style="591"/>
    <col min="1554" max="1554" width="15.42578125" style="591" bestFit="1" customWidth="1"/>
    <col min="1555" max="1790" width="11.42578125" style="591"/>
    <col min="1791" max="1791" width="1.28515625" style="591" customWidth="1"/>
    <col min="1792" max="1792" width="2.140625" style="591" customWidth="1"/>
    <col min="1793" max="1793" width="18.85546875" style="591" customWidth="1"/>
    <col min="1794" max="1794" width="17.5703125" style="591" customWidth="1"/>
    <col min="1795" max="1795" width="15.28515625" style="591" bestFit="1" customWidth="1"/>
    <col min="1796" max="1796" width="13.42578125" style="591" customWidth="1"/>
    <col min="1797" max="1797" width="31.5703125" style="591" customWidth="1"/>
    <col min="1798" max="1798" width="11" style="591" customWidth="1"/>
    <col min="1799" max="1801" width="15.42578125" style="591" customWidth="1"/>
    <col min="1802" max="1802" width="13.140625" style="591" customWidth="1"/>
    <col min="1803" max="1803" width="12.5703125" style="591" customWidth="1"/>
    <col min="1804" max="1804" width="23" style="591" bestFit="1" customWidth="1"/>
    <col min="1805" max="1805" width="11.5703125" style="591" customWidth="1"/>
    <col min="1806" max="1806" width="20.140625" style="591" bestFit="1" customWidth="1"/>
    <col min="1807" max="1807" width="16.28515625" style="591" customWidth="1"/>
    <col min="1808" max="1808" width="2.28515625" style="591" customWidth="1"/>
    <col min="1809" max="1809" width="11.42578125" style="591"/>
    <col min="1810" max="1810" width="15.42578125" style="591" bestFit="1" customWidth="1"/>
    <col min="1811" max="2046" width="11.42578125" style="591"/>
    <col min="2047" max="2047" width="1.28515625" style="591" customWidth="1"/>
    <col min="2048" max="2048" width="2.140625" style="591" customWidth="1"/>
    <col min="2049" max="2049" width="18.85546875" style="591" customWidth="1"/>
    <col min="2050" max="2050" width="17.5703125" style="591" customWidth="1"/>
    <col min="2051" max="2051" width="15.28515625" style="591" bestFit="1" customWidth="1"/>
    <col min="2052" max="2052" width="13.42578125" style="591" customWidth="1"/>
    <col min="2053" max="2053" width="31.5703125" style="591" customWidth="1"/>
    <col min="2054" max="2054" width="11" style="591" customWidth="1"/>
    <col min="2055" max="2057" width="15.42578125" style="591" customWidth="1"/>
    <col min="2058" max="2058" width="13.140625" style="591" customWidth="1"/>
    <col min="2059" max="2059" width="12.5703125" style="591" customWidth="1"/>
    <col min="2060" max="2060" width="23" style="591" bestFit="1" customWidth="1"/>
    <col min="2061" max="2061" width="11.5703125" style="591" customWidth="1"/>
    <col min="2062" max="2062" width="20.140625" style="591" bestFit="1" customWidth="1"/>
    <col min="2063" max="2063" width="16.28515625" style="591" customWidth="1"/>
    <col min="2064" max="2064" width="2.28515625" style="591" customWidth="1"/>
    <col min="2065" max="2065" width="11.42578125" style="591"/>
    <col min="2066" max="2066" width="15.42578125" style="591" bestFit="1" customWidth="1"/>
    <col min="2067" max="2302" width="11.42578125" style="591"/>
    <col min="2303" max="2303" width="1.28515625" style="591" customWidth="1"/>
    <col min="2304" max="2304" width="2.140625" style="591" customWidth="1"/>
    <col min="2305" max="2305" width="18.85546875" style="591" customWidth="1"/>
    <col min="2306" max="2306" width="17.5703125" style="591" customWidth="1"/>
    <col min="2307" max="2307" width="15.28515625" style="591" bestFit="1" customWidth="1"/>
    <col min="2308" max="2308" width="13.42578125" style="591" customWidth="1"/>
    <col min="2309" max="2309" width="31.5703125" style="591" customWidth="1"/>
    <col min="2310" max="2310" width="11" style="591" customWidth="1"/>
    <col min="2311" max="2313" width="15.42578125" style="591" customWidth="1"/>
    <col min="2314" max="2314" width="13.140625" style="591" customWidth="1"/>
    <col min="2315" max="2315" width="12.5703125" style="591" customWidth="1"/>
    <col min="2316" max="2316" width="23" style="591" bestFit="1" customWidth="1"/>
    <col min="2317" max="2317" width="11.5703125" style="591" customWidth="1"/>
    <col min="2318" max="2318" width="20.140625" style="591" bestFit="1" customWidth="1"/>
    <col min="2319" max="2319" width="16.28515625" style="591" customWidth="1"/>
    <col min="2320" max="2320" width="2.28515625" style="591" customWidth="1"/>
    <col min="2321" max="2321" width="11.42578125" style="591"/>
    <col min="2322" max="2322" width="15.42578125" style="591" bestFit="1" customWidth="1"/>
    <col min="2323" max="2558" width="11.42578125" style="591"/>
    <col min="2559" max="2559" width="1.28515625" style="591" customWidth="1"/>
    <col min="2560" max="2560" width="2.140625" style="591" customWidth="1"/>
    <col min="2561" max="2561" width="18.85546875" style="591" customWidth="1"/>
    <col min="2562" max="2562" width="17.5703125" style="591" customWidth="1"/>
    <col min="2563" max="2563" width="15.28515625" style="591" bestFit="1" customWidth="1"/>
    <col min="2564" max="2564" width="13.42578125" style="591" customWidth="1"/>
    <col min="2565" max="2565" width="31.5703125" style="591" customWidth="1"/>
    <col min="2566" max="2566" width="11" style="591" customWidth="1"/>
    <col min="2567" max="2569" width="15.42578125" style="591" customWidth="1"/>
    <col min="2570" max="2570" width="13.140625" style="591" customWidth="1"/>
    <col min="2571" max="2571" width="12.5703125" style="591" customWidth="1"/>
    <col min="2572" max="2572" width="23" style="591" bestFit="1" customWidth="1"/>
    <col min="2573" max="2573" width="11.5703125" style="591" customWidth="1"/>
    <col min="2574" max="2574" width="20.140625" style="591" bestFit="1" customWidth="1"/>
    <col min="2575" max="2575" width="16.28515625" style="591" customWidth="1"/>
    <col min="2576" max="2576" width="2.28515625" style="591" customWidth="1"/>
    <col min="2577" max="2577" width="11.42578125" style="591"/>
    <col min="2578" max="2578" width="15.42578125" style="591" bestFit="1" customWidth="1"/>
    <col min="2579" max="2814" width="11.42578125" style="591"/>
    <col min="2815" max="2815" width="1.28515625" style="591" customWidth="1"/>
    <col min="2816" max="2816" width="2.140625" style="591" customWidth="1"/>
    <col min="2817" max="2817" width="18.85546875" style="591" customWidth="1"/>
    <col min="2818" max="2818" width="17.5703125" style="591" customWidth="1"/>
    <col min="2819" max="2819" width="15.28515625" style="591" bestFit="1" customWidth="1"/>
    <col min="2820" max="2820" width="13.42578125" style="591" customWidth="1"/>
    <col min="2821" max="2821" width="31.5703125" style="591" customWidth="1"/>
    <col min="2822" max="2822" width="11" style="591" customWidth="1"/>
    <col min="2823" max="2825" width="15.42578125" style="591" customWidth="1"/>
    <col min="2826" max="2826" width="13.140625" style="591" customWidth="1"/>
    <col min="2827" max="2827" width="12.5703125" style="591" customWidth="1"/>
    <col min="2828" max="2828" width="23" style="591" bestFit="1" customWidth="1"/>
    <col min="2829" max="2829" width="11.5703125" style="591" customWidth="1"/>
    <col min="2830" max="2830" width="20.140625" style="591" bestFit="1" customWidth="1"/>
    <col min="2831" max="2831" width="16.28515625" style="591" customWidth="1"/>
    <col min="2832" max="2832" width="2.28515625" style="591" customWidth="1"/>
    <col min="2833" max="2833" width="11.42578125" style="591"/>
    <col min="2834" max="2834" width="15.42578125" style="591" bestFit="1" customWidth="1"/>
    <col min="2835" max="3070" width="11.42578125" style="591"/>
    <col min="3071" max="3071" width="1.28515625" style="591" customWidth="1"/>
    <col min="3072" max="3072" width="2.140625" style="591" customWidth="1"/>
    <col min="3073" max="3073" width="18.85546875" style="591" customWidth="1"/>
    <col min="3074" max="3074" width="17.5703125" style="591" customWidth="1"/>
    <col min="3075" max="3075" width="15.28515625" style="591" bestFit="1" customWidth="1"/>
    <col min="3076" max="3076" width="13.42578125" style="591" customWidth="1"/>
    <col min="3077" max="3077" width="31.5703125" style="591" customWidth="1"/>
    <col min="3078" max="3078" width="11" style="591" customWidth="1"/>
    <col min="3079" max="3081" width="15.42578125" style="591" customWidth="1"/>
    <col min="3082" max="3082" width="13.140625" style="591" customWidth="1"/>
    <col min="3083" max="3083" width="12.5703125" style="591" customWidth="1"/>
    <col min="3084" max="3084" width="23" style="591" bestFit="1" customWidth="1"/>
    <col min="3085" max="3085" width="11.5703125" style="591" customWidth="1"/>
    <col min="3086" max="3086" width="20.140625" style="591" bestFit="1" customWidth="1"/>
    <col min="3087" max="3087" width="16.28515625" style="591" customWidth="1"/>
    <col min="3088" max="3088" width="2.28515625" style="591" customWidth="1"/>
    <col min="3089" max="3089" width="11.42578125" style="591"/>
    <col min="3090" max="3090" width="15.42578125" style="591" bestFit="1" customWidth="1"/>
    <col min="3091" max="3326" width="11.42578125" style="591"/>
    <col min="3327" max="3327" width="1.28515625" style="591" customWidth="1"/>
    <col min="3328" max="3328" width="2.140625" style="591" customWidth="1"/>
    <col min="3329" max="3329" width="18.85546875" style="591" customWidth="1"/>
    <col min="3330" max="3330" width="17.5703125" style="591" customWidth="1"/>
    <col min="3331" max="3331" width="15.28515625" style="591" bestFit="1" customWidth="1"/>
    <col min="3332" max="3332" width="13.42578125" style="591" customWidth="1"/>
    <col min="3333" max="3333" width="31.5703125" style="591" customWidth="1"/>
    <col min="3334" max="3334" width="11" style="591" customWidth="1"/>
    <col min="3335" max="3337" width="15.42578125" style="591" customWidth="1"/>
    <col min="3338" max="3338" width="13.140625" style="591" customWidth="1"/>
    <col min="3339" max="3339" width="12.5703125" style="591" customWidth="1"/>
    <col min="3340" max="3340" width="23" style="591" bestFit="1" customWidth="1"/>
    <col min="3341" max="3341" width="11.5703125" style="591" customWidth="1"/>
    <col min="3342" max="3342" width="20.140625" style="591" bestFit="1" customWidth="1"/>
    <col min="3343" max="3343" width="16.28515625" style="591" customWidth="1"/>
    <col min="3344" max="3344" width="2.28515625" style="591" customWidth="1"/>
    <col min="3345" max="3345" width="11.42578125" style="591"/>
    <col min="3346" max="3346" width="15.42578125" style="591" bestFit="1" customWidth="1"/>
    <col min="3347" max="3582" width="11.42578125" style="591"/>
    <col min="3583" max="3583" width="1.28515625" style="591" customWidth="1"/>
    <col min="3584" max="3584" width="2.140625" style="591" customWidth="1"/>
    <col min="3585" max="3585" width="18.85546875" style="591" customWidth="1"/>
    <col min="3586" max="3586" width="17.5703125" style="591" customWidth="1"/>
    <col min="3587" max="3587" width="15.28515625" style="591" bestFit="1" customWidth="1"/>
    <col min="3588" max="3588" width="13.42578125" style="591" customWidth="1"/>
    <col min="3589" max="3589" width="31.5703125" style="591" customWidth="1"/>
    <col min="3590" max="3590" width="11" style="591" customWidth="1"/>
    <col min="3591" max="3593" width="15.42578125" style="591" customWidth="1"/>
    <col min="3594" max="3594" width="13.140625" style="591" customWidth="1"/>
    <col min="3595" max="3595" width="12.5703125" style="591" customWidth="1"/>
    <col min="3596" max="3596" width="23" style="591" bestFit="1" customWidth="1"/>
    <col min="3597" max="3597" width="11.5703125" style="591" customWidth="1"/>
    <col min="3598" max="3598" width="20.140625" style="591" bestFit="1" customWidth="1"/>
    <col min="3599" max="3599" width="16.28515625" style="591" customWidth="1"/>
    <col min="3600" max="3600" width="2.28515625" style="591" customWidth="1"/>
    <col min="3601" max="3601" width="11.42578125" style="591"/>
    <col min="3602" max="3602" width="15.42578125" style="591" bestFit="1" customWidth="1"/>
    <col min="3603" max="3838" width="11.42578125" style="591"/>
    <col min="3839" max="3839" width="1.28515625" style="591" customWidth="1"/>
    <col min="3840" max="3840" width="2.140625" style="591" customWidth="1"/>
    <col min="3841" max="3841" width="18.85546875" style="591" customWidth="1"/>
    <col min="3842" max="3842" width="17.5703125" style="591" customWidth="1"/>
    <col min="3843" max="3843" width="15.28515625" style="591" bestFit="1" customWidth="1"/>
    <col min="3844" max="3844" width="13.42578125" style="591" customWidth="1"/>
    <col min="3845" max="3845" width="31.5703125" style="591" customWidth="1"/>
    <col min="3846" max="3846" width="11" style="591" customWidth="1"/>
    <col min="3847" max="3849" width="15.42578125" style="591" customWidth="1"/>
    <col min="3850" max="3850" width="13.140625" style="591" customWidth="1"/>
    <col min="3851" max="3851" width="12.5703125" style="591" customWidth="1"/>
    <col min="3852" max="3852" width="23" style="591" bestFit="1" customWidth="1"/>
    <col min="3853" max="3853" width="11.5703125" style="591" customWidth="1"/>
    <col min="3854" max="3854" width="20.140625" style="591" bestFit="1" customWidth="1"/>
    <col min="3855" max="3855" width="16.28515625" style="591" customWidth="1"/>
    <col min="3856" max="3856" width="2.28515625" style="591" customWidth="1"/>
    <col min="3857" max="3857" width="11.42578125" style="591"/>
    <col min="3858" max="3858" width="15.42578125" style="591" bestFit="1" customWidth="1"/>
    <col min="3859" max="4094" width="11.42578125" style="591"/>
    <col min="4095" max="4095" width="1.28515625" style="591" customWidth="1"/>
    <col min="4096" max="4096" width="2.140625" style="591" customWidth="1"/>
    <col min="4097" max="4097" width="18.85546875" style="591" customWidth="1"/>
    <col min="4098" max="4098" width="17.5703125" style="591" customWidth="1"/>
    <col min="4099" max="4099" width="15.28515625" style="591" bestFit="1" customWidth="1"/>
    <col min="4100" max="4100" width="13.42578125" style="591" customWidth="1"/>
    <col min="4101" max="4101" width="31.5703125" style="591" customWidth="1"/>
    <col min="4102" max="4102" width="11" style="591" customWidth="1"/>
    <col min="4103" max="4105" width="15.42578125" style="591" customWidth="1"/>
    <col min="4106" max="4106" width="13.140625" style="591" customWidth="1"/>
    <col min="4107" max="4107" width="12.5703125" style="591" customWidth="1"/>
    <col min="4108" max="4108" width="23" style="591" bestFit="1" customWidth="1"/>
    <col min="4109" max="4109" width="11.5703125" style="591" customWidth="1"/>
    <col min="4110" max="4110" width="20.140625" style="591" bestFit="1" customWidth="1"/>
    <col min="4111" max="4111" width="16.28515625" style="591" customWidth="1"/>
    <col min="4112" max="4112" width="2.28515625" style="591" customWidth="1"/>
    <col min="4113" max="4113" width="11.42578125" style="591"/>
    <col min="4114" max="4114" width="15.42578125" style="591" bestFit="1" customWidth="1"/>
    <col min="4115" max="4350" width="11.42578125" style="591"/>
    <col min="4351" max="4351" width="1.28515625" style="591" customWidth="1"/>
    <col min="4352" max="4352" width="2.140625" style="591" customWidth="1"/>
    <col min="4353" max="4353" width="18.85546875" style="591" customWidth="1"/>
    <col min="4354" max="4354" width="17.5703125" style="591" customWidth="1"/>
    <col min="4355" max="4355" width="15.28515625" style="591" bestFit="1" customWidth="1"/>
    <col min="4356" max="4356" width="13.42578125" style="591" customWidth="1"/>
    <col min="4357" max="4357" width="31.5703125" style="591" customWidth="1"/>
    <col min="4358" max="4358" width="11" style="591" customWidth="1"/>
    <col min="4359" max="4361" width="15.42578125" style="591" customWidth="1"/>
    <col min="4362" max="4362" width="13.140625" style="591" customWidth="1"/>
    <col min="4363" max="4363" width="12.5703125" style="591" customWidth="1"/>
    <col min="4364" max="4364" width="23" style="591" bestFit="1" customWidth="1"/>
    <col min="4365" max="4365" width="11.5703125" style="591" customWidth="1"/>
    <col min="4366" max="4366" width="20.140625" style="591" bestFit="1" customWidth="1"/>
    <col min="4367" max="4367" width="16.28515625" style="591" customWidth="1"/>
    <col min="4368" max="4368" width="2.28515625" style="591" customWidth="1"/>
    <col min="4369" max="4369" width="11.42578125" style="591"/>
    <col min="4370" max="4370" width="15.42578125" style="591" bestFit="1" customWidth="1"/>
    <col min="4371" max="4606" width="11.42578125" style="591"/>
    <col min="4607" max="4607" width="1.28515625" style="591" customWidth="1"/>
    <col min="4608" max="4608" width="2.140625" style="591" customWidth="1"/>
    <col min="4609" max="4609" width="18.85546875" style="591" customWidth="1"/>
    <col min="4610" max="4610" width="17.5703125" style="591" customWidth="1"/>
    <col min="4611" max="4611" width="15.28515625" style="591" bestFit="1" customWidth="1"/>
    <col min="4612" max="4612" width="13.42578125" style="591" customWidth="1"/>
    <col min="4613" max="4613" width="31.5703125" style="591" customWidth="1"/>
    <col min="4614" max="4614" width="11" style="591" customWidth="1"/>
    <col min="4615" max="4617" width="15.42578125" style="591" customWidth="1"/>
    <col min="4618" max="4618" width="13.140625" style="591" customWidth="1"/>
    <col min="4619" max="4619" width="12.5703125" style="591" customWidth="1"/>
    <col min="4620" max="4620" width="23" style="591" bestFit="1" customWidth="1"/>
    <col min="4621" max="4621" width="11.5703125" style="591" customWidth="1"/>
    <col min="4622" max="4622" width="20.140625" style="591" bestFit="1" customWidth="1"/>
    <col min="4623" max="4623" width="16.28515625" style="591" customWidth="1"/>
    <col min="4624" max="4624" width="2.28515625" style="591" customWidth="1"/>
    <col min="4625" max="4625" width="11.42578125" style="591"/>
    <col min="4626" max="4626" width="15.42578125" style="591" bestFit="1" customWidth="1"/>
    <col min="4627" max="4862" width="11.42578125" style="591"/>
    <col min="4863" max="4863" width="1.28515625" style="591" customWidth="1"/>
    <col min="4864" max="4864" width="2.140625" style="591" customWidth="1"/>
    <col min="4865" max="4865" width="18.85546875" style="591" customWidth="1"/>
    <col min="4866" max="4866" width="17.5703125" style="591" customWidth="1"/>
    <col min="4867" max="4867" width="15.28515625" style="591" bestFit="1" customWidth="1"/>
    <col min="4868" max="4868" width="13.42578125" style="591" customWidth="1"/>
    <col min="4869" max="4869" width="31.5703125" style="591" customWidth="1"/>
    <col min="4870" max="4870" width="11" style="591" customWidth="1"/>
    <col min="4871" max="4873" width="15.42578125" style="591" customWidth="1"/>
    <col min="4874" max="4874" width="13.140625" style="591" customWidth="1"/>
    <col min="4875" max="4875" width="12.5703125" style="591" customWidth="1"/>
    <col min="4876" max="4876" width="23" style="591" bestFit="1" customWidth="1"/>
    <col min="4877" max="4877" width="11.5703125" style="591" customWidth="1"/>
    <col min="4878" max="4878" width="20.140625" style="591" bestFit="1" customWidth="1"/>
    <col min="4879" max="4879" width="16.28515625" style="591" customWidth="1"/>
    <col min="4880" max="4880" width="2.28515625" style="591" customWidth="1"/>
    <col min="4881" max="4881" width="11.42578125" style="591"/>
    <col min="4882" max="4882" width="15.42578125" style="591" bestFit="1" customWidth="1"/>
    <col min="4883" max="5118" width="11.42578125" style="591"/>
    <col min="5119" max="5119" width="1.28515625" style="591" customWidth="1"/>
    <col min="5120" max="5120" width="2.140625" style="591" customWidth="1"/>
    <col min="5121" max="5121" width="18.85546875" style="591" customWidth="1"/>
    <col min="5122" max="5122" width="17.5703125" style="591" customWidth="1"/>
    <col min="5123" max="5123" width="15.28515625" style="591" bestFit="1" customWidth="1"/>
    <col min="5124" max="5124" width="13.42578125" style="591" customWidth="1"/>
    <col min="5125" max="5125" width="31.5703125" style="591" customWidth="1"/>
    <col min="5126" max="5126" width="11" style="591" customWidth="1"/>
    <col min="5127" max="5129" width="15.42578125" style="591" customWidth="1"/>
    <col min="5130" max="5130" width="13.140625" style="591" customWidth="1"/>
    <col min="5131" max="5131" width="12.5703125" style="591" customWidth="1"/>
    <col min="5132" max="5132" width="23" style="591" bestFit="1" customWidth="1"/>
    <col min="5133" max="5133" width="11.5703125" style="591" customWidth="1"/>
    <col min="5134" max="5134" width="20.140625" style="591" bestFit="1" customWidth="1"/>
    <col min="5135" max="5135" width="16.28515625" style="591" customWidth="1"/>
    <col min="5136" max="5136" width="2.28515625" style="591" customWidth="1"/>
    <col min="5137" max="5137" width="11.42578125" style="591"/>
    <col min="5138" max="5138" width="15.42578125" style="591" bestFit="1" customWidth="1"/>
    <col min="5139" max="5374" width="11.42578125" style="591"/>
    <col min="5375" max="5375" width="1.28515625" style="591" customWidth="1"/>
    <col min="5376" max="5376" width="2.140625" style="591" customWidth="1"/>
    <col min="5377" max="5377" width="18.85546875" style="591" customWidth="1"/>
    <col min="5378" max="5378" width="17.5703125" style="591" customWidth="1"/>
    <col min="5379" max="5379" width="15.28515625" style="591" bestFit="1" customWidth="1"/>
    <col min="5380" max="5380" width="13.42578125" style="591" customWidth="1"/>
    <col min="5381" max="5381" width="31.5703125" style="591" customWidth="1"/>
    <col min="5382" max="5382" width="11" style="591" customWidth="1"/>
    <col min="5383" max="5385" width="15.42578125" style="591" customWidth="1"/>
    <col min="5386" max="5386" width="13.140625" style="591" customWidth="1"/>
    <col min="5387" max="5387" width="12.5703125" style="591" customWidth="1"/>
    <col min="5388" max="5388" width="23" style="591" bestFit="1" customWidth="1"/>
    <col min="5389" max="5389" width="11.5703125" style="591" customWidth="1"/>
    <col min="5390" max="5390" width="20.140625" style="591" bestFit="1" customWidth="1"/>
    <col min="5391" max="5391" width="16.28515625" style="591" customWidth="1"/>
    <col min="5392" max="5392" width="2.28515625" style="591" customWidth="1"/>
    <col min="5393" max="5393" width="11.42578125" style="591"/>
    <col min="5394" max="5394" width="15.42578125" style="591" bestFit="1" customWidth="1"/>
    <col min="5395" max="5630" width="11.42578125" style="591"/>
    <col min="5631" max="5631" width="1.28515625" style="591" customWidth="1"/>
    <col min="5632" max="5632" width="2.140625" style="591" customWidth="1"/>
    <col min="5633" max="5633" width="18.85546875" style="591" customWidth="1"/>
    <col min="5634" max="5634" width="17.5703125" style="591" customWidth="1"/>
    <col min="5635" max="5635" width="15.28515625" style="591" bestFit="1" customWidth="1"/>
    <col min="5636" max="5636" width="13.42578125" style="591" customWidth="1"/>
    <col min="5637" max="5637" width="31.5703125" style="591" customWidth="1"/>
    <col min="5638" max="5638" width="11" style="591" customWidth="1"/>
    <col min="5639" max="5641" width="15.42578125" style="591" customWidth="1"/>
    <col min="5642" max="5642" width="13.140625" style="591" customWidth="1"/>
    <col min="5643" max="5643" width="12.5703125" style="591" customWidth="1"/>
    <col min="5644" max="5644" width="23" style="591" bestFit="1" customWidth="1"/>
    <col min="5645" max="5645" width="11.5703125" style="591" customWidth="1"/>
    <col min="5646" max="5646" width="20.140625" style="591" bestFit="1" customWidth="1"/>
    <col min="5647" max="5647" width="16.28515625" style="591" customWidth="1"/>
    <col min="5648" max="5648" width="2.28515625" style="591" customWidth="1"/>
    <col min="5649" max="5649" width="11.42578125" style="591"/>
    <col min="5650" max="5650" width="15.42578125" style="591" bestFit="1" customWidth="1"/>
    <col min="5651" max="5886" width="11.42578125" style="591"/>
    <col min="5887" max="5887" width="1.28515625" style="591" customWidth="1"/>
    <col min="5888" max="5888" width="2.140625" style="591" customWidth="1"/>
    <col min="5889" max="5889" width="18.85546875" style="591" customWidth="1"/>
    <col min="5890" max="5890" width="17.5703125" style="591" customWidth="1"/>
    <col min="5891" max="5891" width="15.28515625" style="591" bestFit="1" customWidth="1"/>
    <col min="5892" max="5892" width="13.42578125" style="591" customWidth="1"/>
    <col min="5893" max="5893" width="31.5703125" style="591" customWidth="1"/>
    <col min="5894" max="5894" width="11" style="591" customWidth="1"/>
    <col min="5895" max="5897" width="15.42578125" style="591" customWidth="1"/>
    <col min="5898" max="5898" width="13.140625" style="591" customWidth="1"/>
    <col min="5899" max="5899" width="12.5703125" style="591" customWidth="1"/>
    <col min="5900" max="5900" width="23" style="591" bestFit="1" customWidth="1"/>
    <col min="5901" max="5901" width="11.5703125" style="591" customWidth="1"/>
    <col min="5902" max="5902" width="20.140625" style="591" bestFit="1" customWidth="1"/>
    <col min="5903" max="5903" width="16.28515625" style="591" customWidth="1"/>
    <col min="5904" max="5904" width="2.28515625" style="591" customWidth="1"/>
    <col min="5905" max="5905" width="11.42578125" style="591"/>
    <col min="5906" max="5906" width="15.42578125" style="591" bestFit="1" customWidth="1"/>
    <col min="5907" max="6142" width="11.42578125" style="591"/>
    <col min="6143" max="6143" width="1.28515625" style="591" customWidth="1"/>
    <col min="6144" max="6144" width="2.140625" style="591" customWidth="1"/>
    <col min="6145" max="6145" width="18.85546875" style="591" customWidth="1"/>
    <col min="6146" max="6146" width="17.5703125" style="591" customWidth="1"/>
    <col min="6147" max="6147" width="15.28515625" style="591" bestFit="1" customWidth="1"/>
    <col min="6148" max="6148" width="13.42578125" style="591" customWidth="1"/>
    <col min="6149" max="6149" width="31.5703125" style="591" customWidth="1"/>
    <col min="6150" max="6150" width="11" style="591" customWidth="1"/>
    <col min="6151" max="6153" width="15.42578125" style="591" customWidth="1"/>
    <col min="6154" max="6154" width="13.140625" style="591" customWidth="1"/>
    <col min="6155" max="6155" width="12.5703125" style="591" customWidth="1"/>
    <col min="6156" max="6156" width="23" style="591" bestFit="1" customWidth="1"/>
    <col min="6157" max="6157" width="11.5703125" style="591" customWidth="1"/>
    <col min="6158" max="6158" width="20.140625" style="591" bestFit="1" customWidth="1"/>
    <col min="6159" max="6159" width="16.28515625" style="591" customWidth="1"/>
    <col min="6160" max="6160" width="2.28515625" style="591" customWidth="1"/>
    <col min="6161" max="6161" width="11.42578125" style="591"/>
    <col min="6162" max="6162" width="15.42578125" style="591" bestFit="1" customWidth="1"/>
    <col min="6163" max="6398" width="11.42578125" style="591"/>
    <col min="6399" max="6399" width="1.28515625" style="591" customWidth="1"/>
    <col min="6400" max="6400" width="2.140625" style="591" customWidth="1"/>
    <col min="6401" max="6401" width="18.85546875" style="591" customWidth="1"/>
    <col min="6402" max="6402" width="17.5703125" style="591" customWidth="1"/>
    <col min="6403" max="6403" width="15.28515625" style="591" bestFit="1" customWidth="1"/>
    <col min="6404" max="6404" width="13.42578125" style="591" customWidth="1"/>
    <col min="6405" max="6405" width="31.5703125" style="591" customWidth="1"/>
    <col min="6406" max="6406" width="11" style="591" customWidth="1"/>
    <col min="6407" max="6409" width="15.42578125" style="591" customWidth="1"/>
    <col min="6410" max="6410" width="13.140625" style="591" customWidth="1"/>
    <col min="6411" max="6411" width="12.5703125" style="591" customWidth="1"/>
    <col min="6412" max="6412" width="23" style="591" bestFit="1" customWidth="1"/>
    <col min="6413" max="6413" width="11.5703125" style="591" customWidth="1"/>
    <col min="6414" max="6414" width="20.140625" style="591" bestFit="1" customWidth="1"/>
    <col min="6415" max="6415" width="16.28515625" style="591" customWidth="1"/>
    <col min="6416" max="6416" width="2.28515625" style="591" customWidth="1"/>
    <col min="6417" max="6417" width="11.42578125" style="591"/>
    <col min="6418" max="6418" width="15.42578125" style="591" bestFit="1" customWidth="1"/>
    <col min="6419" max="6654" width="11.42578125" style="591"/>
    <col min="6655" max="6655" width="1.28515625" style="591" customWidth="1"/>
    <col min="6656" max="6656" width="2.140625" style="591" customWidth="1"/>
    <col min="6657" max="6657" width="18.85546875" style="591" customWidth="1"/>
    <col min="6658" max="6658" width="17.5703125" style="591" customWidth="1"/>
    <col min="6659" max="6659" width="15.28515625" style="591" bestFit="1" customWidth="1"/>
    <col min="6660" max="6660" width="13.42578125" style="591" customWidth="1"/>
    <col min="6661" max="6661" width="31.5703125" style="591" customWidth="1"/>
    <col min="6662" max="6662" width="11" style="591" customWidth="1"/>
    <col min="6663" max="6665" width="15.42578125" style="591" customWidth="1"/>
    <col min="6666" max="6666" width="13.140625" style="591" customWidth="1"/>
    <col min="6667" max="6667" width="12.5703125" style="591" customWidth="1"/>
    <col min="6668" max="6668" width="23" style="591" bestFit="1" customWidth="1"/>
    <col min="6669" max="6669" width="11.5703125" style="591" customWidth="1"/>
    <col min="6670" max="6670" width="20.140625" style="591" bestFit="1" customWidth="1"/>
    <col min="6671" max="6671" width="16.28515625" style="591" customWidth="1"/>
    <col min="6672" max="6672" width="2.28515625" style="591" customWidth="1"/>
    <col min="6673" max="6673" width="11.42578125" style="591"/>
    <col min="6674" max="6674" width="15.42578125" style="591" bestFit="1" customWidth="1"/>
    <col min="6675" max="6910" width="11.42578125" style="591"/>
    <col min="6911" max="6911" width="1.28515625" style="591" customWidth="1"/>
    <col min="6912" max="6912" width="2.140625" style="591" customWidth="1"/>
    <col min="6913" max="6913" width="18.85546875" style="591" customWidth="1"/>
    <col min="6914" max="6914" width="17.5703125" style="591" customWidth="1"/>
    <col min="6915" max="6915" width="15.28515625" style="591" bestFit="1" customWidth="1"/>
    <col min="6916" max="6916" width="13.42578125" style="591" customWidth="1"/>
    <col min="6917" max="6917" width="31.5703125" style="591" customWidth="1"/>
    <col min="6918" max="6918" width="11" style="591" customWidth="1"/>
    <col min="6919" max="6921" width="15.42578125" style="591" customWidth="1"/>
    <col min="6922" max="6922" width="13.140625" style="591" customWidth="1"/>
    <col min="6923" max="6923" width="12.5703125" style="591" customWidth="1"/>
    <col min="6924" max="6924" width="23" style="591" bestFit="1" customWidth="1"/>
    <col min="6925" max="6925" width="11.5703125" style="591" customWidth="1"/>
    <col min="6926" max="6926" width="20.140625" style="591" bestFit="1" customWidth="1"/>
    <col min="6927" max="6927" width="16.28515625" style="591" customWidth="1"/>
    <col min="6928" max="6928" width="2.28515625" style="591" customWidth="1"/>
    <col min="6929" max="6929" width="11.42578125" style="591"/>
    <col min="6930" max="6930" width="15.42578125" style="591" bestFit="1" customWidth="1"/>
    <col min="6931" max="7166" width="11.42578125" style="591"/>
    <col min="7167" max="7167" width="1.28515625" style="591" customWidth="1"/>
    <col min="7168" max="7168" width="2.140625" style="591" customWidth="1"/>
    <col min="7169" max="7169" width="18.85546875" style="591" customWidth="1"/>
    <col min="7170" max="7170" width="17.5703125" style="591" customWidth="1"/>
    <col min="7171" max="7171" width="15.28515625" style="591" bestFit="1" customWidth="1"/>
    <col min="7172" max="7172" width="13.42578125" style="591" customWidth="1"/>
    <col min="7173" max="7173" width="31.5703125" style="591" customWidth="1"/>
    <col min="7174" max="7174" width="11" style="591" customWidth="1"/>
    <col min="7175" max="7177" width="15.42578125" style="591" customWidth="1"/>
    <col min="7178" max="7178" width="13.140625" style="591" customWidth="1"/>
    <col min="7179" max="7179" width="12.5703125" style="591" customWidth="1"/>
    <col min="7180" max="7180" width="23" style="591" bestFit="1" customWidth="1"/>
    <col min="7181" max="7181" width="11.5703125" style="591" customWidth="1"/>
    <col min="7182" max="7182" width="20.140625" style="591" bestFit="1" customWidth="1"/>
    <col min="7183" max="7183" width="16.28515625" style="591" customWidth="1"/>
    <col min="7184" max="7184" width="2.28515625" style="591" customWidth="1"/>
    <col min="7185" max="7185" width="11.42578125" style="591"/>
    <col min="7186" max="7186" width="15.42578125" style="591" bestFit="1" customWidth="1"/>
    <col min="7187" max="7422" width="11.42578125" style="591"/>
    <col min="7423" max="7423" width="1.28515625" style="591" customWidth="1"/>
    <col min="7424" max="7424" width="2.140625" style="591" customWidth="1"/>
    <col min="7425" max="7425" width="18.85546875" style="591" customWidth="1"/>
    <col min="7426" max="7426" width="17.5703125" style="591" customWidth="1"/>
    <col min="7427" max="7427" width="15.28515625" style="591" bestFit="1" customWidth="1"/>
    <col min="7428" max="7428" width="13.42578125" style="591" customWidth="1"/>
    <col min="7429" max="7429" width="31.5703125" style="591" customWidth="1"/>
    <col min="7430" max="7430" width="11" style="591" customWidth="1"/>
    <col min="7431" max="7433" width="15.42578125" style="591" customWidth="1"/>
    <col min="7434" max="7434" width="13.140625" style="591" customWidth="1"/>
    <col min="7435" max="7435" width="12.5703125" style="591" customWidth="1"/>
    <col min="7436" max="7436" width="23" style="591" bestFit="1" customWidth="1"/>
    <col min="7437" max="7437" width="11.5703125" style="591" customWidth="1"/>
    <col min="7438" max="7438" width="20.140625" style="591" bestFit="1" customWidth="1"/>
    <col min="7439" max="7439" width="16.28515625" style="591" customWidth="1"/>
    <col min="7440" max="7440" width="2.28515625" style="591" customWidth="1"/>
    <col min="7441" max="7441" width="11.42578125" style="591"/>
    <col min="7442" max="7442" width="15.42578125" style="591" bestFit="1" customWidth="1"/>
    <col min="7443" max="7678" width="11.42578125" style="591"/>
    <col min="7679" max="7679" width="1.28515625" style="591" customWidth="1"/>
    <col min="7680" max="7680" width="2.140625" style="591" customWidth="1"/>
    <col min="7681" max="7681" width="18.85546875" style="591" customWidth="1"/>
    <col min="7682" max="7682" width="17.5703125" style="591" customWidth="1"/>
    <col min="7683" max="7683" width="15.28515625" style="591" bestFit="1" customWidth="1"/>
    <col min="7684" max="7684" width="13.42578125" style="591" customWidth="1"/>
    <col min="7685" max="7685" width="31.5703125" style="591" customWidth="1"/>
    <col min="7686" max="7686" width="11" style="591" customWidth="1"/>
    <col min="7687" max="7689" width="15.42578125" style="591" customWidth="1"/>
    <col min="7690" max="7690" width="13.140625" style="591" customWidth="1"/>
    <col min="7691" max="7691" width="12.5703125" style="591" customWidth="1"/>
    <col min="7692" max="7692" width="23" style="591" bestFit="1" customWidth="1"/>
    <col min="7693" max="7693" width="11.5703125" style="591" customWidth="1"/>
    <col min="7694" max="7694" width="20.140625" style="591" bestFit="1" customWidth="1"/>
    <col min="7695" max="7695" width="16.28515625" style="591" customWidth="1"/>
    <col min="7696" max="7696" width="2.28515625" style="591" customWidth="1"/>
    <col min="7697" max="7697" width="11.42578125" style="591"/>
    <col min="7698" max="7698" width="15.42578125" style="591" bestFit="1" customWidth="1"/>
    <col min="7699" max="7934" width="11.42578125" style="591"/>
    <col min="7935" max="7935" width="1.28515625" style="591" customWidth="1"/>
    <col min="7936" max="7936" width="2.140625" style="591" customWidth="1"/>
    <col min="7937" max="7937" width="18.85546875" style="591" customWidth="1"/>
    <col min="7938" max="7938" width="17.5703125" style="591" customWidth="1"/>
    <col min="7939" max="7939" width="15.28515625" style="591" bestFit="1" customWidth="1"/>
    <col min="7940" max="7940" width="13.42578125" style="591" customWidth="1"/>
    <col min="7941" max="7941" width="31.5703125" style="591" customWidth="1"/>
    <col min="7942" max="7942" width="11" style="591" customWidth="1"/>
    <col min="7943" max="7945" width="15.42578125" style="591" customWidth="1"/>
    <col min="7946" max="7946" width="13.140625" style="591" customWidth="1"/>
    <col min="7947" max="7947" width="12.5703125" style="591" customWidth="1"/>
    <col min="7948" max="7948" width="23" style="591" bestFit="1" customWidth="1"/>
    <col min="7949" max="7949" width="11.5703125" style="591" customWidth="1"/>
    <col min="7950" max="7950" width="20.140625" style="591" bestFit="1" customWidth="1"/>
    <col min="7951" max="7951" width="16.28515625" style="591" customWidth="1"/>
    <col min="7952" max="7952" width="2.28515625" style="591" customWidth="1"/>
    <col min="7953" max="7953" width="11.42578125" style="591"/>
    <col min="7954" max="7954" width="15.42578125" style="591" bestFit="1" customWidth="1"/>
    <col min="7955" max="8190" width="11.42578125" style="591"/>
    <col min="8191" max="8191" width="1.28515625" style="591" customWidth="1"/>
    <col min="8192" max="8192" width="2.140625" style="591" customWidth="1"/>
    <col min="8193" max="8193" width="18.85546875" style="591" customWidth="1"/>
    <col min="8194" max="8194" width="17.5703125" style="591" customWidth="1"/>
    <col min="8195" max="8195" width="15.28515625" style="591" bestFit="1" customWidth="1"/>
    <col min="8196" max="8196" width="13.42578125" style="591" customWidth="1"/>
    <col min="8197" max="8197" width="31.5703125" style="591" customWidth="1"/>
    <col min="8198" max="8198" width="11" style="591" customWidth="1"/>
    <col min="8199" max="8201" width="15.42578125" style="591" customWidth="1"/>
    <col min="8202" max="8202" width="13.140625" style="591" customWidth="1"/>
    <col min="8203" max="8203" width="12.5703125" style="591" customWidth="1"/>
    <col min="8204" max="8204" width="23" style="591" bestFit="1" customWidth="1"/>
    <col min="8205" max="8205" width="11.5703125" style="591" customWidth="1"/>
    <col min="8206" max="8206" width="20.140625" style="591" bestFit="1" customWidth="1"/>
    <col min="8207" max="8207" width="16.28515625" style="591" customWidth="1"/>
    <col min="8208" max="8208" width="2.28515625" style="591" customWidth="1"/>
    <col min="8209" max="8209" width="11.42578125" style="591"/>
    <col min="8210" max="8210" width="15.42578125" style="591" bestFit="1" customWidth="1"/>
    <col min="8211" max="8446" width="11.42578125" style="591"/>
    <col min="8447" max="8447" width="1.28515625" style="591" customWidth="1"/>
    <col min="8448" max="8448" width="2.140625" style="591" customWidth="1"/>
    <col min="8449" max="8449" width="18.85546875" style="591" customWidth="1"/>
    <col min="8450" max="8450" width="17.5703125" style="591" customWidth="1"/>
    <col min="8451" max="8451" width="15.28515625" style="591" bestFit="1" customWidth="1"/>
    <col min="8452" max="8452" width="13.42578125" style="591" customWidth="1"/>
    <col min="8453" max="8453" width="31.5703125" style="591" customWidth="1"/>
    <col min="8454" max="8454" width="11" style="591" customWidth="1"/>
    <col min="8455" max="8457" width="15.42578125" style="591" customWidth="1"/>
    <col min="8458" max="8458" width="13.140625" style="591" customWidth="1"/>
    <col min="8459" max="8459" width="12.5703125" style="591" customWidth="1"/>
    <col min="8460" max="8460" width="23" style="591" bestFit="1" customWidth="1"/>
    <col min="8461" max="8461" width="11.5703125" style="591" customWidth="1"/>
    <col min="8462" max="8462" width="20.140625" style="591" bestFit="1" customWidth="1"/>
    <col min="8463" max="8463" width="16.28515625" style="591" customWidth="1"/>
    <col min="8464" max="8464" width="2.28515625" style="591" customWidth="1"/>
    <col min="8465" max="8465" width="11.42578125" style="591"/>
    <col min="8466" max="8466" width="15.42578125" style="591" bestFit="1" customWidth="1"/>
    <col min="8467" max="8702" width="11.42578125" style="591"/>
    <col min="8703" max="8703" width="1.28515625" style="591" customWidth="1"/>
    <col min="8704" max="8704" width="2.140625" style="591" customWidth="1"/>
    <col min="8705" max="8705" width="18.85546875" style="591" customWidth="1"/>
    <col min="8706" max="8706" width="17.5703125" style="591" customWidth="1"/>
    <col min="8707" max="8707" width="15.28515625" style="591" bestFit="1" customWidth="1"/>
    <col min="8708" max="8708" width="13.42578125" style="591" customWidth="1"/>
    <col min="8709" max="8709" width="31.5703125" style="591" customWidth="1"/>
    <col min="8710" max="8710" width="11" style="591" customWidth="1"/>
    <col min="8711" max="8713" width="15.42578125" style="591" customWidth="1"/>
    <col min="8714" max="8714" width="13.140625" style="591" customWidth="1"/>
    <col min="8715" max="8715" width="12.5703125" style="591" customWidth="1"/>
    <col min="8716" max="8716" width="23" style="591" bestFit="1" customWidth="1"/>
    <col min="8717" max="8717" width="11.5703125" style="591" customWidth="1"/>
    <col min="8718" max="8718" width="20.140625" style="591" bestFit="1" customWidth="1"/>
    <col min="8719" max="8719" width="16.28515625" style="591" customWidth="1"/>
    <col min="8720" max="8720" width="2.28515625" style="591" customWidth="1"/>
    <col min="8721" max="8721" width="11.42578125" style="591"/>
    <col min="8722" max="8722" width="15.42578125" style="591" bestFit="1" customWidth="1"/>
    <col min="8723" max="8958" width="11.42578125" style="591"/>
    <col min="8959" max="8959" width="1.28515625" style="591" customWidth="1"/>
    <col min="8960" max="8960" width="2.140625" style="591" customWidth="1"/>
    <col min="8961" max="8961" width="18.85546875" style="591" customWidth="1"/>
    <col min="8962" max="8962" width="17.5703125" style="591" customWidth="1"/>
    <col min="8963" max="8963" width="15.28515625" style="591" bestFit="1" customWidth="1"/>
    <col min="8964" max="8964" width="13.42578125" style="591" customWidth="1"/>
    <col min="8965" max="8965" width="31.5703125" style="591" customWidth="1"/>
    <col min="8966" max="8966" width="11" style="591" customWidth="1"/>
    <col min="8967" max="8969" width="15.42578125" style="591" customWidth="1"/>
    <col min="8970" max="8970" width="13.140625" style="591" customWidth="1"/>
    <col min="8971" max="8971" width="12.5703125" style="591" customWidth="1"/>
    <col min="8972" max="8972" width="23" style="591" bestFit="1" customWidth="1"/>
    <col min="8973" max="8973" width="11.5703125" style="591" customWidth="1"/>
    <col min="8974" max="8974" width="20.140625" style="591" bestFit="1" customWidth="1"/>
    <col min="8975" max="8975" width="16.28515625" style="591" customWidth="1"/>
    <col min="8976" max="8976" width="2.28515625" style="591" customWidth="1"/>
    <col min="8977" max="8977" width="11.42578125" style="591"/>
    <col min="8978" max="8978" width="15.42578125" style="591" bestFit="1" customWidth="1"/>
    <col min="8979" max="9214" width="11.42578125" style="591"/>
    <col min="9215" max="9215" width="1.28515625" style="591" customWidth="1"/>
    <col min="9216" max="9216" width="2.140625" style="591" customWidth="1"/>
    <col min="9217" max="9217" width="18.85546875" style="591" customWidth="1"/>
    <col min="9218" max="9218" width="17.5703125" style="591" customWidth="1"/>
    <col min="9219" max="9219" width="15.28515625" style="591" bestFit="1" customWidth="1"/>
    <col min="9220" max="9220" width="13.42578125" style="591" customWidth="1"/>
    <col min="9221" max="9221" width="31.5703125" style="591" customWidth="1"/>
    <col min="9222" max="9222" width="11" style="591" customWidth="1"/>
    <col min="9223" max="9225" width="15.42578125" style="591" customWidth="1"/>
    <col min="9226" max="9226" width="13.140625" style="591" customWidth="1"/>
    <col min="9227" max="9227" width="12.5703125" style="591" customWidth="1"/>
    <col min="9228" max="9228" width="23" style="591" bestFit="1" customWidth="1"/>
    <col min="9229" max="9229" width="11.5703125" style="591" customWidth="1"/>
    <col min="9230" max="9230" width="20.140625" style="591" bestFit="1" customWidth="1"/>
    <col min="9231" max="9231" width="16.28515625" style="591" customWidth="1"/>
    <col min="9232" max="9232" width="2.28515625" style="591" customWidth="1"/>
    <col min="9233" max="9233" width="11.42578125" style="591"/>
    <col min="9234" max="9234" width="15.42578125" style="591" bestFit="1" customWidth="1"/>
    <col min="9235" max="9470" width="11.42578125" style="591"/>
    <col min="9471" max="9471" width="1.28515625" style="591" customWidth="1"/>
    <col min="9472" max="9472" width="2.140625" style="591" customWidth="1"/>
    <col min="9473" max="9473" width="18.85546875" style="591" customWidth="1"/>
    <col min="9474" max="9474" width="17.5703125" style="591" customWidth="1"/>
    <col min="9475" max="9475" width="15.28515625" style="591" bestFit="1" customWidth="1"/>
    <col min="9476" max="9476" width="13.42578125" style="591" customWidth="1"/>
    <col min="9477" max="9477" width="31.5703125" style="591" customWidth="1"/>
    <col min="9478" max="9478" width="11" style="591" customWidth="1"/>
    <col min="9479" max="9481" width="15.42578125" style="591" customWidth="1"/>
    <col min="9482" max="9482" width="13.140625" style="591" customWidth="1"/>
    <col min="9483" max="9483" width="12.5703125" style="591" customWidth="1"/>
    <col min="9484" max="9484" width="23" style="591" bestFit="1" customWidth="1"/>
    <col min="9485" max="9485" width="11.5703125" style="591" customWidth="1"/>
    <col min="9486" max="9486" width="20.140625" style="591" bestFit="1" customWidth="1"/>
    <col min="9487" max="9487" width="16.28515625" style="591" customWidth="1"/>
    <col min="9488" max="9488" width="2.28515625" style="591" customWidth="1"/>
    <col min="9489" max="9489" width="11.42578125" style="591"/>
    <col min="9490" max="9490" width="15.42578125" style="591" bestFit="1" customWidth="1"/>
    <col min="9491" max="9726" width="11.42578125" style="591"/>
    <col min="9727" max="9727" width="1.28515625" style="591" customWidth="1"/>
    <col min="9728" max="9728" width="2.140625" style="591" customWidth="1"/>
    <col min="9729" max="9729" width="18.85546875" style="591" customWidth="1"/>
    <col min="9730" max="9730" width="17.5703125" style="591" customWidth="1"/>
    <col min="9731" max="9731" width="15.28515625" style="591" bestFit="1" customWidth="1"/>
    <col min="9732" max="9732" width="13.42578125" style="591" customWidth="1"/>
    <col min="9733" max="9733" width="31.5703125" style="591" customWidth="1"/>
    <col min="9734" max="9734" width="11" style="591" customWidth="1"/>
    <col min="9735" max="9737" width="15.42578125" style="591" customWidth="1"/>
    <col min="9738" max="9738" width="13.140625" style="591" customWidth="1"/>
    <col min="9739" max="9739" width="12.5703125" style="591" customWidth="1"/>
    <col min="9740" max="9740" width="23" style="591" bestFit="1" customWidth="1"/>
    <col min="9741" max="9741" width="11.5703125" style="591" customWidth="1"/>
    <col min="9742" max="9742" width="20.140625" style="591" bestFit="1" customWidth="1"/>
    <col min="9743" max="9743" width="16.28515625" style="591" customWidth="1"/>
    <col min="9744" max="9744" width="2.28515625" style="591" customWidth="1"/>
    <col min="9745" max="9745" width="11.42578125" style="591"/>
    <col min="9746" max="9746" width="15.42578125" style="591" bestFit="1" customWidth="1"/>
    <col min="9747" max="9982" width="11.42578125" style="591"/>
    <col min="9983" max="9983" width="1.28515625" style="591" customWidth="1"/>
    <col min="9984" max="9984" width="2.140625" style="591" customWidth="1"/>
    <col min="9985" max="9985" width="18.85546875" style="591" customWidth="1"/>
    <col min="9986" max="9986" width="17.5703125" style="591" customWidth="1"/>
    <col min="9987" max="9987" width="15.28515625" style="591" bestFit="1" customWidth="1"/>
    <col min="9988" max="9988" width="13.42578125" style="591" customWidth="1"/>
    <col min="9989" max="9989" width="31.5703125" style="591" customWidth="1"/>
    <col min="9990" max="9990" width="11" style="591" customWidth="1"/>
    <col min="9991" max="9993" width="15.42578125" style="591" customWidth="1"/>
    <col min="9994" max="9994" width="13.140625" style="591" customWidth="1"/>
    <col min="9995" max="9995" width="12.5703125" style="591" customWidth="1"/>
    <col min="9996" max="9996" width="23" style="591" bestFit="1" customWidth="1"/>
    <col min="9997" max="9997" width="11.5703125" style="591" customWidth="1"/>
    <col min="9998" max="9998" width="20.140625" style="591" bestFit="1" customWidth="1"/>
    <col min="9999" max="9999" width="16.28515625" style="591" customWidth="1"/>
    <col min="10000" max="10000" width="2.28515625" style="591" customWidth="1"/>
    <col min="10001" max="10001" width="11.42578125" style="591"/>
    <col min="10002" max="10002" width="15.42578125" style="591" bestFit="1" customWidth="1"/>
    <col min="10003" max="10238" width="11.42578125" style="591"/>
    <col min="10239" max="10239" width="1.28515625" style="591" customWidth="1"/>
    <col min="10240" max="10240" width="2.140625" style="591" customWidth="1"/>
    <col min="10241" max="10241" width="18.85546875" style="591" customWidth="1"/>
    <col min="10242" max="10242" width="17.5703125" style="591" customWidth="1"/>
    <col min="10243" max="10243" width="15.28515625" style="591" bestFit="1" customWidth="1"/>
    <col min="10244" max="10244" width="13.42578125" style="591" customWidth="1"/>
    <col min="10245" max="10245" width="31.5703125" style="591" customWidth="1"/>
    <col min="10246" max="10246" width="11" style="591" customWidth="1"/>
    <col min="10247" max="10249" width="15.42578125" style="591" customWidth="1"/>
    <col min="10250" max="10250" width="13.140625" style="591" customWidth="1"/>
    <col min="10251" max="10251" width="12.5703125" style="591" customWidth="1"/>
    <col min="10252" max="10252" width="23" style="591" bestFit="1" customWidth="1"/>
    <col min="10253" max="10253" width="11.5703125" style="591" customWidth="1"/>
    <col min="10254" max="10254" width="20.140625" style="591" bestFit="1" customWidth="1"/>
    <col min="10255" max="10255" width="16.28515625" style="591" customWidth="1"/>
    <col min="10256" max="10256" width="2.28515625" style="591" customWidth="1"/>
    <col min="10257" max="10257" width="11.42578125" style="591"/>
    <col min="10258" max="10258" width="15.42578125" style="591" bestFit="1" customWidth="1"/>
    <col min="10259" max="10494" width="11.42578125" style="591"/>
    <col min="10495" max="10495" width="1.28515625" style="591" customWidth="1"/>
    <col min="10496" max="10496" width="2.140625" style="591" customWidth="1"/>
    <col min="10497" max="10497" width="18.85546875" style="591" customWidth="1"/>
    <col min="10498" max="10498" width="17.5703125" style="591" customWidth="1"/>
    <col min="10499" max="10499" width="15.28515625" style="591" bestFit="1" customWidth="1"/>
    <col min="10500" max="10500" width="13.42578125" style="591" customWidth="1"/>
    <col min="10501" max="10501" width="31.5703125" style="591" customWidth="1"/>
    <col min="10502" max="10502" width="11" style="591" customWidth="1"/>
    <col min="10503" max="10505" width="15.42578125" style="591" customWidth="1"/>
    <col min="10506" max="10506" width="13.140625" style="591" customWidth="1"/>
    <col min="10507" max="10507" width="12.5703125" style="591" customWidth="1"/>
    <col min="10508" max="10508" width="23" style="591" bestFit="1" customWidth="1"/>
    <col min="10509" max="10509" width="11.5703125" style="591" customWidth="1"/>
    <col min="10510" max="10510" width="20.140625" style="591" bestFit="1" customWidth="1"/>
    <col min="10511" max="10511" width="16.28515625" style="591" customWidth="1"/>
    <col min="10512" max="10512" width="2.28515625" style="591" customWidth="1"/>
    <col min="10513" max="10513" width="11.42578125" style="591"/>
    <col min="10514" max="10514" width="15.42578125" style="591" bestFit="1" customWidth="1"/>
    <col min="10515" max="10750" width="11.42578125" style="591"/>
    <col min="10751" max="10751" width="1.28515625" style="591" customWidth="1"/>
    <col min="10752" max="10752" width="2.140625" style="591" customWidth="1"/>
    <col min="10753" max="10753" width="18.85546875" style="591" customWidth="1"/>
    <col min="10754" max="10754" width="17.5703125" style="591" customWidth="1"/>
    <col min="10755" max="10755" width="15.28515625" style="591" bestFit="1" customWidth="1"/>
    <col min="10756" max="10756" width="13.42578125" style="591" customWidth="1"/>
    <col min="10757" max="10757" width="31.5703125" style="591" customWidth="1"/>
    <col min="10758" max="10758" width="11" style="591" customWidth="1"/>
    <col min="10759" max="10761" width="15.42578125" style="591" customWidth="1"/>
    <col min="10762" max="10762" width="13.140625" style="591" customWidth="1"/>
    <col min="10763" max="10763" width="12.5703125" style="591" customWidth="1"/>
    <col min="10764" max="10764" width="23" style="591" bestFit="1" customWidth="1"/>
    <col min="10765" max="10765" width="11.5703125" style="591" customWidth="1"/>
    <col min="10766" max="10766" width="20.140625" style="591" bestFit="1" customWidth="1"/>
    <col min="10767" max="10767" width="16.28515625" style="591" customWidth="1"/>
    <col min="10768" max="10768" width="2.28515625" style="591" customWidth="1"/>
    <col min="10769" max="10769" width="11.42578125" style="591"/>
    <col min="10770" max="10770" width="15.42578125" style="591" bestFit="1" customWidth="1"/>
    <col min="10771" max="11006" width="11.42578125" style="591"/>
    <col min="11007" max="11007" width="1.28515625" style="591" customWidth="1"/>
    <col min="11008" max="11008" width="2.140625" style="591" customWidth="1"/>
    <col min="11009" max="11009" width="18.85546875" style="591" customWidth="1"/>
    <col min="11010" max="11010" width="17.5703125" style="591" customWidth="1"/>
    <col min="11011" max="11011" width="15.28515625" style="591" bestFit="1" customWidth="1"/>
    <col min="11012" max="11012" width="13.42578125" style="591" customWidth="1"/>
    <col min="11013" max="11013" width="31.5703125" style="591" customWidth="1"/>
    <col min="11014" max="11014" width="11" style="591" customWidth="1"/>
    <col min="11015" max="11017" width="15.42578125" style="591" customWidth="1"/>
    <col min="11018" max="11018" width="13.140625" style="591" customWidth="1"/>
    <col min="11019" max="11019" width="12.5703125" style="591" customWidth="1"/>
    <col min="11020" max="11020" width="23" style="591" bestFit="1" customWidth="1"/>
    <col min="11021" max="11021" width="11.5703125" style="591" customWidth="1"/>
    <col min="11022" max="11022" width="20.140625" style="591" bestFit="1" customWidth="1"/>
    <col min="11023" max="11023" width="16.28515625" style="591" customWidth="1"/>
    <col min="11024" max="11024" width="2.28515625" style="591" customWidth="1"/>
    <col min="11025" max="11025" width="11.42578125" style="591"/>
    <col min="11026" max="11026" width="15.42578125" style="591" bestFit="1" customWidth="1"/>
    <col min="11027" max="11262" width="11.42578125" style="591"/>
    <col min="11263" max="11263" width="1.28515625" style="591" customWidth="1"/>
    <col min="11264" max="11264" width="2.140625" style="591" customWidth="1"/>
    <col min="11265" max="11265" width="18.85546875" style="591" customWidth="1"/>
    <col min="11266" max="11266" width="17.5703125" style="591" customWidth="1"/>
    <col min="11267" max="11267" width="15.28515625" style="591" bestFit="1" customWidth="1"/>
    <col min="11268" max="11268" width="13.42578125" style="591" customWidth="1"/>
    <col min="11269" max="11269" width="31.5703125" style="591" customWidth="1"/>
    <col min="11270" max="11270" width="11" style="591" customWidth="1"/>
    <col min="11271" max="11273" width="15.42578125" style="591" customWidth="1"/>
    <col min="11274" max="11274" width="13.140625" style="591" customWidth="1"/>
    <col min="11275" max="11275" width="12.5703125" style="591" customWidth="1"/>
    <col min="11276" max="11276" width="23" style="591" bestFit="1" customWidth="1"/>
    <col min="11277" max="11277" width="11.5703125" style="591" customWidth="1"/>
    <col min="11278" max="11278" width="20.140625" style="591" bestFit="1" customWidth="1"/>
    <col min="11279" max="11279" width="16.28515625" style="591" customWidth="1"/>
    <col min="11280" max="11280" width="2.28515625" style="591" customWidth="1"/>
    <col min="11281" max="11281" width="11.42578125" style="591"/>
    <col min="11282" max="11282" width="15.42578125" style="591" bestFit="1" customWidth="1"/>
    <col min="11283" max="11518" width="11.42578125" style="591"/>
    <col min="11519" max="11519" width="1.28515625" style="591" customWidth="1"/>
    <col min="11520" max="11520" width="2.140625" style="591" customWidth="1"/>
    <col min="11521" max="11521" width="18.85546875" style="591" customWidth="1"/>
    <col min="11522" max="11522" width="17.5703125" style="591" customWidth="1"/>
    <col min="11523" max="11523" width="15.28515625" style="591" bestFit="1" customWidth="1"/>
    <col min="11524" max="11524" width="13.42578125" style="591" customWidth="1"/>
    <col min="11525" max="11525" width="31.5703125" style="591" customWidth="1"/>
    <col min="11526" max="11526" width="11" style="591" customWidth="1"/>
    <col min="11527" max="11529" width="15.42578125" style="591" customWidth="1"/>
    <col min="11530" max="11530" width="13.140625" style="591" customWidth="1"/>
    <col min="11531" max="11531" width="12.5703125" style="591" customWidth="1"/>
    <col min="11532" max="11532" width="23" style="591" bestFit="1" customWidth="1"/>
    <col min="11533" max="11533" width="11.5703125" style="591" customWidth="1"/>
    <col min="11534" max="11534" width="20.140625" style="591" bestFit="1" customWidth="1"/>
    <col min="11535" max="11535" width="16.28515625" style="591" customWidth="1"/>
    <col min="11536" max="11536" width="2.28515625" style="591" customWidth="1"/>
    <col min="11537" max="11537" width="11.42578125" style="591"/>
    <col min="11538" max="11538" width="15.42578125" style="591" bestFit="1" customWidth="1"/>
    <col min="11539" max="11774" width="11.42578125" style="591"/>
    <col min="11775" max="11775" width="1.28515625" style="591" customWidth="1"/>
    <col min="11776" max="11776" width="2.140625" style="591" customWidth="1"/>
    <col min="11777" max="11777" width="18.85546875" style="591" customWidth="1"/>
    <col min="11778" max="11778" width="17.5703125" style="591" customWidth="1"/>
    <col min="11779" max="11779" width="15.28515625" style="591" bestFit="1" customWidth="1"/>
    <col min="11780" max="11780" width="13.42578125" style="591" customWidth="1"/>
    <col min="11781" max="11781" width="31.5703125" style="591" customWidth="1"/>
    <col min="11782" max="11782" width="11" style="591" customWidth="1"/>
    <col min="11783" max="11785" width="15.42578125" style="591" customWidth="1"/>
    <col min="11786" max="11786" width="13.140625" style="591" customWidth="1"/>
    <col min="11787" max="11787" width="12.5703125" style="591" customWidth="1"/>
    <col min="11788" max="11788" width="23" style="591" bestFit="1" customWidth="1"/>
    <col min="11789" max="11789" width="11.5703125" style="591" customWidth="1"/>
    <col min="11790" max="11790" width="20.140625" style="591" bestFit="1" customWidth="1"/>
    <col min="11791" max="11791" width="16.28515625" style="591" customWidth="1"/>
    <col min="11792" max="11792" width="2.28515625" style="591" customWidth="1"/>
    <col min="11793" max="11793" width="11.42578125" style="591"/>
    <col min="11794" max="11794" width="15.42578125" style="591" bestFit="1" customWidth="1"/>
    <col min="11795" max="12030" width="11.42578125" style="591"/>
    <col min="12031" max="12031" width="1.28515625" style="591" customWidth="1"/>
    <col min="12032" max="12032" width="2.140625" style="591" customWidth="1"/>
    <col min="12033" max="12033" width="18.85546875" style="591" customWidth="1"/>
    <col min="12034" max="12034" width="17.5703125" style="591" customWidth="1"/>
    <col min="12035" max="12035" width="15.28515625" style="591" bestFit="1" customWidth="1"/>
    <col min="12036" max="12036" width="13.42578125" style="591" customWidth="1"/>
    <col min="12037" max="12037" width="31.5703125" style="591" customWidth="1"/>
    <col min="12038" max="12038" width="11" style="591" customWidth="1"/>
    <col min="12039" max="12041" width="15.42578125" style="591" customWidth="1"/>
    <col min="12042" max="12042" width="13.140625" style="591" customWidth="1"/>
    <col min="12043" max="12043" width="12.5703125" style="591" customWidth="1"/>
    <col min="12044" max="12044" width="23" style="591" bestFit="1" customWidth="1"/>
    <col min="12045" max="12045" width="11.5703125" style="591" customWidth="1"/>
    <col min="12046" max="12046" width="20.140625" style="591" bestFit="1" customWidth="1"/>
    <col min="12047" max="12047" width="16.28515625" style="591" customWidth="1"/>
    <col min="12048" max="12048" width="2.28515625" style="591" customWidth="1"/>
    <col min="12049" max="12049" width="11.42578125" style="591"/>
    <col min="12050" max="12050" width="15.42578125" style="591" bestFit="1" customWidth="1"/>
    <col min="12051" max="12286" width="11.42578125" style="591"/>
    <col min="12287" max="12287" width="1.28515625" style="591" customWidth="1"/>
    <col min="12288" max="12288" width="2.140625" style="591" customWidth="1"/>
    <col min="12289" max="12289" width="18.85546875" style="591" customWidth="1"/>
    <col min="12290" max="12290" width="17.5703125" style="591" customWidth="1"/>
    <col min="12291" max="12291" width="15.28515625" style="591" bestFit="1" customWidth="1"/>
    <col min="12292" max="12292" width="13.42578125" style="591" customWidth="1"/>
    <col min="12293" max="12293" width="31.5703125" style="591" customWidth="1"/>
    <col min="12294" max="12294" width="11" style="591" customWidth="1"/>
    <col min="12295" max="12297" width="15.42578125" style="591" customWidth="1"/>
    <col min="12298" max="12298" width="13.140625" style="591" customWidth="1"/>
    <col min="12299" max="12299" width="12.5703125" style="591" customWidth="1"/>
    <col min="12300" max="12300" width="23" style="591" bestFit="1" customWidth="1"/>
    <col min="12301" max="12301" width="11.5703125" style="591" customWidth="1"/>
    <col min="12302" max="12302" width="20.140625" style="591" bestFit="1" customWidth="1"/>
    <col min="12303" max="12303" width="16.28515625" style="591" customWidth="1"/>
    <col min="12304" max="12304" width="2.28515625" style="591" customWidth="1"/>
    <col min="12305" max="12305" width="11.42578125" style="591"/>
    <col min="12306" max="12306" width="15.42578125" style="591" bestFit="1" customWidth="1"/>
    <col min="12307" max="12542" width="11.42578125" style="591"/>
    <col min="12543" max="12543" width="1.28515625" style="591" customWidth="1"/>
    <col min="12544" max="12544" width="2.140625" style="591" customWidth="1"/>
    <col min="12545" max="12545" width="18.85546875" style="591" customWidth="1"/>
    <col min="12546" max="12546" width="17.5703125" style="591" customWidth="1"/>
    <col min="12547" max="12547" width="15.28515625" style="591" bestFit="1" customWidth="1"/>
    <col min="12548" max="12548" width="13.42578125" style="591" customWidth="1"/>
    <col min="12549" max="12549" width="31.5703125" style="591" customWidth="1"/>
    <col min="12550" max="12550" width="11" style="591" customWidth="1"/>
    <col min="12551" max="12553" width="15.42578125" style="591" customWidth="1"/>
    <col min="12554" max="12554" width="13.140625" style="591" customWidth="1"/>
    <col min="12555" max="12555" width="12.5703125" style="591" customWidth="1"/>
    <col min="12556" max="12556" width="23" style="591" bestFit="1" customWidth="1"/>
    <col min="12557" max="12557" width="11.5703125" style="591" customWidth="1"/>
    <col min="12558" max="12558" width="20.140625" style="591" bestFit="1" customWidth="1"/>
    <col min="12559" max="12559" width="16.28515625" style="591" customWidth="1"/>
    <col min="12560" max="12560" width="2.28515625" style="591" customWidth="1"/>
    <col min="12561" max="12561" width="11.42578125" style="591"/>
    <col min="12562" max="12562" width="15.42578125" style="591" bestFit="1" customWidth="1"/>
    <col min="12563" max="12798" width="11.42578125" style="591"/>
    <col min="12799" max="12799" width="1.28515625" style="591" customWidth="1"/>
    <col min="12800" max="12800" width="2.140625" style="591" customWidth="1"/>
    <col min="12801" max="12801" width="18.85546875" style="591" customWidth="1"/>
    <col min="12802" max="12802" width="17.5703125" style="591" customWidth="1"/>
    <col min="12803" max="12803" width="15.28515625" style="591" bestFit="1" customWidth="1"/>
    <col min="12804" max="12804" width="13.42578125" style="591" customWidth="1"/>
    <col min="12805" max="12805" width="31.5703125" style="591" customWidth="1"/>
    <col min="12806" max="12806" width="11" style="591" customWidth="1"/>
    <col min="12807" max="12809" width="15.42578125" style="591" customWidth="1"/>
    <col min="12810" max="12810" width="13.140625" style="591" customWidth="1"/>
    <col min="12811" max="12811" width="12.5703125" style="591" customWidth="1"/>
    <col min="12812" max="12812" width="23" style="591" bestFit="1" customWidth="1"/>
    <col min="12813" max="12813" width="11.5703125" style="591" customWidth="1"/>
    <col min="12814" max="12814" width="20.140625" style="591" bestFit="1" customWidth="1"/>
    <col min="12815" max="12815" width="16.28515625" style="591" customWidth="1"/>
    <col min="12816" max="12816" width="2.28515625" style="591" customWidth="1"/>
    <col min="12817" max="12817" width="11.42578125" style="591"/>
    <col min="12818" max="12818" width="15.42578125" style="591" bestFit="1" customWidth="1"/>
    <col min="12819" max="13054" width="11.42578125" style="591"/>
    <col min="13055" max="13055" width="1.28515625" style="591" customWidth="1"/>
    <col min="13056" max="13056" width="2.140625" style="591" customWidth="1"/>
    <col min="13057" max="13057" width="18.85546875" style="591" customWidth="1"/>
    <col min="13058" max="13058" width="17.5703125" style="591" customWidth="1"/>
    <col min="13059" max="13059" width="15.28515625" style="591" bestFit="1" customWidth="1"/>
    <col min="13060" max="13060" width="13.42578125" style="591" customWidth="1"/>
    <col min="13061" max="13061" width="31.5703125" style="591" customWidth="1"/>
    <col min="13062" max="13062" width="11" style="591" customWidth="1"/>
    <col min="13063" max="13065" width="15.42578125" style="591" customWidth="1"/>
    <col min="13066" max="13066" width="13.140625" style="591" customWidth="1"/>
    <col min="13067" max="13067" width="12.5703125" style="591" customWidth="1"/>
    <col min="13068" max="13068" width="23" style="591" bestFit="1" customWidth="1"/>
    <col min="13069" max="13069" width="11.5703125" style="591" customWidth="1"/>
    <col min="13070" max="13070" width="20.140625" style="591" bestFit="1" customWidth="1"/>
    <col min="13071" max="13071" width="16.28515625" style="591" customWidth="1"/>
    <col min="13072" max="13072" width="2.28515625" style="591" customWidth="1"/>
    <col min="13073" max="13073" width="11.42578125" style="591"/>
    <col min="13074" max="13074" width="15.42578125" style="591" bestFit="1" customWidth="1"/>
    <col min="13075" max="13310" width="11.42578125" style="591"/>
    <col min="13311" max="13311" width="1.28515625" style="591" customWidth="1"/>
    <col min="13312" max="13312" width="2.140625" style="591" customWidth="1"/>
    <col min="13313" max="13313" width="18.85546875" style="591" customWidth="1"/>
    <col min="13314" max="13314" width="17.5703125" style="591" customWidth="1"/>
    <col min="13315" max="13315" width="15.28515625" style="591" bestFit="1" customWidth="1"/>
    <col min="13316" max="13316" width="13.42578125" style="591" customWidth="1"/>
    <col min="13317" max="13317" width="31.5703125" style="591" customWidth="1"/>
    <col min="13318" max="13318" width="11" style="591" customWidth="1"/>
    <col min="13319" max="13321" width="15.42578125" style="591" customWidth="1"/>
    <col min="13322" max="13322" width="13.140625" style="591" customWidth="1"/>
    <col min="13323" max="13323" width="12.5703125" style="591" customWidth="1"/>
    <col min="13324" max="13324" width="23" style="591" bestFit="1" customWidth="1"/>
    <col min="13325" max="13325" width="11.5703125" style="591" customWidth="1"/>
    <col min="13326" max="13326" width="20.140625" style="591" bestFit="1" customWidth="1"/>
    <col min="13327" max="13327" width="16.28515625" style="591" customWidth="1"/>
    <col min="13328" max="13328" width="2.28515625" style="591" customWidth="1"/>
    <col min="13329" max="13329" width="11.42578125" style="591"/>
    <col min="13330" max="13330" width="15.42578125" style="591" bestFit="1" customWidth="1"/>
    <col min="13331" max="13566" width="11.42578125" style="591"/>
    <col min="13567" max="13567" width="1.28515625" style="591" customWidth="1"/>
    <col min="13568" max="13568" width="2.140625" style="591" customWidth="1"/>
    <col min="13569" max="13569" width="18.85546875" style="591" customWidth="1"/>
    <col min="13570" max="13570" width="17.5703125" style="591" customWidth="1"/>
    <col min="13571" max="13571" width="15.28515625" style="591" bestFit="1" customWidth="1"/>
    <col min="13572" max="13572" width="13.42578125" style="591" customWidth="1"/>
    <col min="13573" max="13573" width="31.5703125" style="591" customWidth="1"/>
    <col min="13574" max="13574" width="11" style="591" customWidth="1"/>
    <col min="13575" max="13577" width="15.42578125" style="591" customWidth="1"/>
    <col min="13578" max="13578" width="13.140625" style="591" customWidth="1"/>
    <col min="13579" max="13579" width="12.5703125" style="591" customWidth="1"/>
    <col min="13580" max="13580" width="23" style="591" bestFit="1" customWidth="1"/>
    <col min="13581" max="13581" width="11.5703125" style="591" customWidth="1"/>
    <col min="13582" max="13582" width="20.140625" style="591" bestFit="1" customWidth="1"/>
    <col min="13583" max="13583" width="16.28515625" style="591" customWidth="1"/>
    <col min="13584" max="13584" width="2.28515625" style="591" customWidth="1"/>
    <col min="13585" max="13585" width="11.42578125" style="591"/>
    <col min="13586" max="13586" width="15.42578125" style="591" bestFit="1" customWidth="1"/>
    <col min="13587" max="13822" width="11.42578125" style="591"/>
    <col min="13823" max="13823" width="1.28515625" style="591" customWidth="1"/>
    <col min="13824" max="13824" width="2.140625" style="591" customWidth="1"/>
    <col min="13825" max="13825" width="18.85546875" style="591" customWidth="1"/>
    <col min="13826" max="13826" width="17.5703125" style="591" customWidth="1"/>
    <col min="13827" max="13827" width="15.28515625" style="591" bestFit="1" customWidth="1"/>
    <col min="13828" max="13828" width="13.42578125" style="591" customWidth="1"/>
    <col min="13829" max="13829" width="31.5703125" style="591" customWidth="1"/>
    <col min="13830" max="13830" width="11" style="591" customWidth="1"/>
    <col min="13831" max="13833" width="15.42578125" style="591" customWidth="1"/>
    <col min="13834" max="13834" width="13.140625" style="591" customWidth="1"/>
    <col min="13835" max="13835" width="12.5703125" style="591" customWidth="1"/>
    <col min="13836" max="13836" width="23" style="591" bestFit="1" customWidth="1"/>
    <col min="13837" max="13837" width="11.5703125" style="591" customWidth="1"/>
    <col min="13838" max="13838" width="20.140625" style="591" bestFit="1" customWidth="1"/>
    <col min="13839" max="13839" width="16.28515625" style="591" customWidth="1"/>
    <col min="13840" max="13840" width="2.28515625" style="591" customWidth="1"/>
    <col min="13841" max="13841" width="11.42578125" style="591"/>
    <col min="13842" max="13842" width="15.42578125" style="591" bestFit="1" customWidth="1"/>
    <col min="13843" max="14078" width="11.42578125" style="591"/>
    <col min="14079" max="14079" width="1.28515625" style="591" customWidth="1"/>
    <col min="14080" max="14080" width="2.140625" style="591" customWidth="1"/>
    <col min="14081" max="14081" width="18.85546875" style="591" customWidth="1"/>
    <col min="14082" max="14082" width="17.5703125" style="591" customWidth="1"/>
    <col min="14083" max="14083" width="15.28515625" style="591" bestFit="1" customWidth="1"/>
    <col min="14084" max="14084" width="13.42578125" style="591" customWidth="1"/>
    <col min="14085" max="14085" width="31.5703125" style="591" customWidth="1"/>
    <col min="14086" max="14086" width="11" style="591" customWidth="1"/>
    <col min="14087" max="14089" width="15.42578125" style="591" customWidth="1"/>
    <col min="14090" max="14090" width="13.140625" style="591" customWidth="1"/>
    <col min="14091" max="14091" width="12.5703125" style="591" customWidth="1"/>
    <col min="14092" max="14092" width="23" style="591" bestFit="1" customWidth="1"/>
    <col min="14093" max="14093" width="11.5703125" style="591" customWidth="1"/>
    <col min="14094" max="14094" width="20.140625" style="591" bestFit="1" customWidth="1"/>
    <col min="14095" max="14095" width="16.28515625" style="591" customWidth="1"/>
    <col min="14096" max="14096" width="2.28515625" style="591" customWidth="1"/>
    <col min="14097" max="14097" width="11.42578125" style="591"/>
    <col min="14098" max="14098" width="15.42578125" style="591" bestFit="1" customWidth="1"/>
    <col min="14099" max="14334" width="11.42578125" style="591"/>
    <col min="14335" max="14335" width="1.28515625" style="591" customWidth="1"/>
    <col min="14336" max="14336" width="2.140625" style="591" customWidth="1"/>
    <col min="14337" max="14337" width="18.85546875" style="591" customWidth="1"/>
    <col min="14338" max="14338" width="17.5703125" style="591" customWidth="1"/>
    <col min="14339" max="14339" width="15.28515625" style="591" bestFit="1" customWidth="1"/>
    <col min="14340" max="14340" width="13.42578125" style="591" customWidth="1"/>
    <col min="14341" max="14341" width="31.5703125" style="591" customWidth="1"/>
    <col min="14342" max="14342" width="11" style="591" customWidth="1"/>
    <col min="14343" max="14345" width="15.42578125" style="591" customWidth="1"/>
    <col min="14346" max="14346" width="13.140625" style="591" customWidth="1"/>
    <col min="14347" max="14347" width="12.5703125" style="591" customWidth="1"/>
    <col min="14348" max="14348" width="23" style="591" bestFit="1" customWidth="1"/>
    <col min="14349" max="14349" width="11.5703125" style="591" customWidth="1"/>
    <col min="14350" max="14350" width="20.140625" style="591" bestFit="1" customWidth="1"/>
    <col min="14351" max="14351" width="16.28515625" style="591" customWidth="1"/>
    <col min="14352" max="14352" width="2.28515625" style="591" customWidth="1"/>
    <col min="14353" max="14353" width="11.42578125" style="591"/>
    <col min="14354" max="14354" width="15.42578125" style="591" bestFit="1" customWidth="1"/>
    <col min="14355" max="14590" width="11.42578125" style="591"/>
    <col min="14591" max="14591" width="1.28515625" style="591" customWidth="1"/>
    <col min="14592" max="14592" width="2.140625" style="591" customWidth="1"/>
    <col min="14593" max="14593" width="18.85546875" style="591" customWidth="1"/>
    <col min="14594" max="14594" width="17.5703125" style="591" customWidth="1"/>
    <col min="14595" max="14595" width="15.28515625" style="591" bestFit="1" customWidth="1"/>
    <col min="14596" max="14596" width="13.42578125" style="591" customWidth="1"/>
    <col min="14597" max="14597" width="31.5703125" style="591" customWidth="1"/>
    <col min="14598" max="14598" width="11" style="591" customWidth="1"/>
    <col min="14599" max="14601" width="15.42578125" style="591" customWidth="1"/>
    <col min="14602" max="14602" width="13.140625" style="591" customWidth="1"/>
    <col min="14603" max="14603" width="12.5703125" style="591" customWidth="1"/>
    <col min="14604" max="14604" width="23" style="591" bestFit="1" customWidth="1"/>
    <col min="14605" max="14605" width="11.5703125" style="591" customWidth="1"/>
    <col min="14606" max="14606" width="20.140625" style="591" bestFit="1" customWidth="1"/>
    <col min="14607" max="14607" width="16.28515625" style="591" customWidth="1"/>
    <col min="14608" max="14608" width="2.28515625" style="591" customWidth="1"/>
    <col min="14609" max="14609" width="11.42578125" style="591"/>
    <col min="14610" max="14610" width="15.42578125" style="591" bestFit="1" customWidth="1"/>
    <col min="14611" max="14846" width="11.42578125" style="591"/>
    <col min="14847" max="14847" width="1.28515625" style="591" customWidth="1"/>
    <col min="14848" max="14848" width="2.140625" style="591" customWidth="1"/>
    <col min="14849" max="14849" width="18.85546875" style="591" customWidth="1"/>
    <col min="14850" max="14850" width="17.5703125" style="591" customWidth="1"/>
    <col min="14851" max="14851" width="15.28515625" style="591" bestFit="1" customWidth="1"/>
    <col min="14852" max="14852" width="13.42578125" style="591" customWidth="1"/>
    <col min="14853" max="14853" width="31.5703125" style="591" customWidth="1"/>
    <col min="14854" max="14854" width="11" style="591" customWidth="1"/>
    <col min="14855" max="14857" width="15.42578125" style="591" customWidth="1"/>
    <col min="14858" max="14858" width="13.140625" style="591" customWidth="1"/>
    <col min="14859" max="14859" width="12.5703125" style="591" customWidth="1"/>
    <col min="14860" max="14860" width="23" style="591" bestFit="1" customWidth="1"/>
    <col min="14861" max="14861" width="11.5703125" style="591" customWidth="1"/>
    <col min="14862" max="14862" width="20.140625" style="591" bestFit="1" customWidth="1"/>
    <col min="14863" max="14863" width="16.28515625" style="591" customWidth="1"/>
    <col min="14864" max="14864" width="2.28515625" style="591" customWidth="1"/>
    <col min="14865" max="14865" width="11.42578125" style="591"/>
    <col min="14866" max="14866" width="15.42578125" style="591" bestFit="1" customWidth="1"/>
    <col min="14867" max="15102" width="11.42578125" style="591"/>
    <col min="15103" max="15103" width="1.28515625" style="591" customWidth="1"/>
    <col min="15104" max="15104" width="2.140625" style="591" customWidth="1"/>
    <col min="15105" max="15105" width="18.85546875" style="591" customWidth="1"/>
    <col min="15106" max="15106" width="17.5703125" style="591" customWidth="1"/>
    <col min="15107" max="15107" width="15.28515625" style="591" bestFit="1" customWidth="1"/>
    <col min="15108" max="15108" width="13.42578125" style="591" customWidth="1"/>
    <col min="15109" max="15109" width="31.5703125" style="591" customWidth="1"/>
    <col min="15110" max="15110" width="11" style="591" customWidth="1"/>
    <col min="15111" max="15113" width="15.42578125" style="591" customWidth="1"/>
    <col min="15114" max="15114" width="13.140625" style="591" customWidth="1"/>
    <col min="15115" max="15115" width="12.5703125" style="591" customWidth="1"/>
    <col min="15116" max="15116" width="23" style="591" bestFit="1" customWidth="1"/>
    <col min="15117" max="15117" width="11.5703125" style="591" customWidth="1"/>
    <col min="15118" max="15118" width="20.140625" style="591" bestFit="1" customWidth="1"/>
    <col min="15119" max="15119" width="16.28515625" style="591" customWidth="1"/>
    <col min="15120" max="15120" width="2.28515625" style="591" customWidth="1"/>
    <col min="15121" max="15121" width="11.42578125" style="591"/>
    <col min="15122" max="15122" width="15.42578125" style="591" bestFit="1" customWidth="1"/>
    <col min="15123" max="15358" width="11.42578125" style="591"/>
    <col min="15359" max="15359" width="1.28515625" style="591" customWidth="1"/>
    <col min="15360" max="15360" width="2.140625" style="591" customWidth="1"/>
    <col min="15361" max="15361" width="18.85546875" style="591" customWidth="1"/>
    <col min="15362" max="15362" width="17.5703125" style="591" customWidth="1"/>
    <col min="15363" max="15363" width="15.28515625" style="591" bestFit="1" customWidth="1"/>
    <col min="15364" max="15364" width="13.42578125" style="591" customWidth="1"/>
    <col min="15365" max="15365" width="31.5703125" style="591" customWidth="1"/>
    <col min="15366" max="15366" width="11" style="591" customWidth="1"/>
    <col min="15367" max="15369" width="15.42578125" style="591" customWidth="1"/>
    <col min="15370" max="15370" width="13.140625" style="591" customWidth="1"/>
    <col min="15371" max="15371" width="12.5703125" style="591" customWidth="1"/>
    <col min="15372" max="15372" width="23" style="591" bestFit="1" customWidth="1"/>
    <col min="15373" max="15373" width="11.5703125" style="591" customWidth="1"/>
    <col min="15374" max="15374" width="20.140625" style="591" bestFit="1" customWidth="1"/>
    <col min="15375" max="15375" width="16.28515625" style="591" customWidth="1"/>
    <col min="15376" max="15376" width="2.28515625" style="591" customWidth="1"/>
    <col min="15377" max="15377" width="11.42578125" style="591"/>
    <col min="15378" max="15378" width="15.42578125" style="591" bestFit="1" customWidth="1"/>
    <col min="15379" max="15614" width="11.42578125" style="591"/>
    <col min="15615" max="15615" width="1.28515625" style="591" customWidth="1"/>
    <col min="15616" max="15616" width="2.140625" style="591" customWidth="1"/>
    <col min="15617" max="15617" width="18.85546875" style="591" customWidth="1"/>
    <col min="15618" max="15618" width="17.5703125" style="591" customWidth="1"/>
    <col min="15619" max="15619" width="15.28515625" style="591" bestFit="1" customWidth="1"/>
    <col min="15620" max="15620" width="13.42578125" style="591" customWidth="1"/>
    <col min="15621" max="15621" width="31.5703125" style="591" customWidth="1"/>
    <col min="15622" max="15622" width="11" style="591" customWidth="1"/>
    <col min="15623" max="15625" width="15.42578125" style="591" customWidth="1"/>
    <col min="15626" max="15626" width="13.140625" style="591" customWidth="1"/>
    <col min="15627" max="15627" width="12.5703125" style="591" customWidth="1"/>
    <col min="15628" max="15628" width="23" style="591" bestFit="1" customWidth="1"/>
    <col min="15629" max="15629" width="11.5703125" style="591" customWidth="1"/>
    <col min="15630" max="15630" width="20.140625" style="591" bestFit="1" customWidth="1"/>
    <col min="15631" max="15631" width="16.28515625" style="591" customWidth="1"/>
    <col min="15632" max="15632" width="2.28515625" style="591" customWidth="1"/>
    <col min="15633" max="15633" width="11.42578125" style="591"/>
    <col min="15634" max="15634" width="15.42578125" style="591" bestFit="1" customWidth="1"/>
    <col min="15635" max="15870" width="11.42578125" style="591"/>
    <col min="15871" max="15871" width="1.28515625" style="591" customWidth="1"/>
    <col min="15872" max="15872" width="2.140625" style="591" customWidth="1"/>
    <col min="15873" max="15873" width="18.85546875" style="591" customWidth="1"/>
    <col min="15874" max="15874" width="17.5703125" style="591" customWidth="1"/>
    <col min="15875" max="15875" width="15.28515625" style="591" bestFit="1" customWidth="1"/>
    <col min="15876" max="15876" width="13.42578125" style="591" customWidth="1"/>
    <col min="15877" max="15877" width="31.5703125" style="591" customWidth="1"/>
    <col min="15878" max="15878" width="11" style="591" customWidth="1"/>
    <col min="15879" max="15881" width="15.42578125" style="591" customWidth="1"/>
    <col min="15882" max="15882" width="13.140625" style="591" customWidth="1"/>
    <col min="15883" max="15883" width="12.5703125" style="591" customWidth="1"/>
    <col min="15884" max="15884" width="23" style="591" bestFit="1" customWidth="1"/>
    <col min="15885" max="15885" width="11.5703125" style="591" customWidth="1"/>
    <col min="15886" max="15886" width="20.140625" style="591" bestFit="1" customWidth="1"/>
    <col min="15887" max="15887" width="16.28515625" style="591" customWidth="1"/>
    <col min="15888" max="15888" width="2.28515625" style="591" customWidth="1"/>
    <col min="15889" max="15889" width="11.42578125" style="591"/>
    <col min="15890" max="15890" width="15.42578125" style="591" bestFit="1" customWidth="1"/>
    <col min="15891" max="16126" width="11.42578125" style="591"/>
    <col min="16127" max="16127" width="1.28515625" style="591" customWidth="1"/>
    <col min="16128" max="16128" width="2.140625" style="591" customWidth="1"/>
    <col min="16129" max="16129" width="18.85546875" style="591" customWidth="1"/>
    <col min="16130" max="16130" width="17.5703125" style="591" customWidth="1"/>
    <col min="16131" max="16131" width="15.28515625" style="591" bestFit="1" customWidth="1"/>
    <col min="16132" max="16132" width="13.42578125" style="591" customWidth="1"/>
    <col min="16133" max="16133" width="31.5703125" style="591" customWidth="1"/>
    <col min="16134" max="16134" width="11" style="591" customWidth="1"/>
    <col min="16135" max="16137" width="15.42578125" style="591" customWidth="1"/>
    <col min="16138" max="16138" width="13.140625" style="591" customWidth="1"/>
    <col min="16139" max="16139" width="12.5703125" style="591" customWidth="1"/>
    <col min="16140" max="16140" width="23" style="591" bestFit="1" customWidth="1"/>
    <col min="16141" max="16141" width="11.5703125" style="591" customWidth="1"/>
    <col min="16142" max="16142" width="20.140625" style="591" bestFit="1" customWidth="1"/>
    <col min="16143" max="16143" width="16.28515625" style="591" customWidth="1"/>
    <col min="16144" max="16144" width="2.28515625" style="591" customWidth="1"/>
    <col min="16145" max="16145" width="11.42578125" style="591"/>
    <col min="16146" max="16146" width="15.42578125" style="591" bestFit="1" customWidth="1"/>
    <col min="16147" max="16384" width="11.42578125" style="591"/>
  </cols>
  <sheetData>
    <row r="1" spans="1:18" ht="11.25" customHeight="1" x14ac:dyDescent="0.2">
      <c r="A1" s="1499"/>
      <c r="B1" s="1499"/>
      <c r="C1" s="1499"/>
      <c r="E1" s="1499"/>
      <c r="F1" s="1501"/>
      <c r="G1" s="1499"/>
      <c r="H1" s="1499"/>
      <c r="I1" s="1499"/>
      <c r="J1" s="1499"/>
      <c r="K1" s="1499"/>
      <c r="M1" s="1501"/>
      <c r="N1" s="1499"/>
      <c r="O1" s="1499"/>
      <c r="P1" s="1499"/>
    </row>
    <row r="2" spans="1:18" x14ac:dyDescent="0.2">
      <c r="A2" s="1499"/>
      <c r="B2" s="1499"/>
      <c r="C2" s="1499"/>
      <c r="E2" s="1499"/>
      <c r="F2" s="1501"/>
      <c r="G2" s="1499"/>
      <c r="H2" s="1499"/>
      <c r="I2" s="1499"/>
      <c r="J2" s="1499"/>
      <c r="K2" s="1499"/>
      <c r="M2" s="1501"/>
      <c r="N2" s="1499"/>
      <c r="O2" s="1499"/>
      <c r="P2" s="1499"/>
    </row>
    <row r="3" spans="1:18" x14ac:dyDescent="0.2">
      <c r="A3" s="1499"/>
      <c r="B3" s="1499"/>
      <c r="C3" s="1499"/>
      <c r="E3" s="1499"/>
      <c r="F3" s="1501"/>
      <c r="G3" s="1499"/>
      <c r="H3" s="1499"/>
      <c r="I3" s="1499"/>
      <c r="J3" s="1499"/>
      <c r="K3" s="1499"/>
      <c r="M3" s="1501"/>
      <c r="N3" s="1499"/>
      <c r="O3" s="1499"/>
      <c r="P3" s="1499"/>
    </row>
    <row r="4" spans="1:18" x14ac:dyDescent="0.2">
      <c r="A4" s="1499"/>
      <c r="B4" s="1499"/>
      <c r="C4" s="1499"/>
      <c r="E4" s="1499"/>
      <c r="F4" s="1501"/>
      <c r="G4" s="1499"/>
      <c r="H4" s="1499"/>
      <c r="I4" s="1499"/>
      <c r="J4" s="1499"/>
      <c r="K4" s="1499"/>
      <c r="M4" s="1501"/>
      <c r="N4" s="1499"/>
      <c r="O4" s="1499"/>
      <c r="P4" s="1499"/>
    </row>
    <row r="5" spans="1:18" x14ac:dyDescent="0.2">
      <c r="A5" s="1499"/>
      <c r="B5" s="1499"/>
      <c r="C5" s="1499"/>
      <c r="E5" s="1499"/>
      <c r="F5" s="1501"/>
      <c r="G5" s="1499"/>
      <c r="H5" s="1499"/>
      <c r="I5" s="1499"/>
      <c r="J5" s="1499"/>
      <c r="K5" s="1499"/>
      <c r="M5" s="1501"/>
      <c r="N5" s="1499"/>
      <c r="O5" s="1499"/>
      <c r="P5" s="1499"/>
    </row>
    <row r="6" spans="1:18" x14ac:dyDescent="0.2">
      <c r="A6" s="1499"/>
      <c r="B6" s="1499"/>
      <c r="C6" s="1499"/>
      <c r="E6" s="1499"/>
      <c r="F6" s="1501"/>
      <c r="G6" s="1499"/>
      <c r="H6" s="1499"/>
      <c r="I6" s="1499"/>
      <c r="J6" s="1499"/>
      <c r="K6" s="1499"/>
      <c r="M6" s="1501"/>
      <c r="N6" s="1499"/>
      <c r="O6" s="1499"/>
      <c r="P6" s="1499"/>
    </row>
    <row r="7" spans="1:18" ht="16.5" customHeight="1" x14ac:dyDescent="0.2">
      <c r="A7" s="2781" t="s">
        <v>29</v>
      </c>
      <c r="B7" s="2781"/>
      <c r="C7" s="2781"/>
      <c r="D7" s="2781"/>
      <c r="E7" s="2781"/>
      <c r="F7" s="2781"/>
      <c r="G7" s="2781"/>
      <c r="H7" s="2781"/>
      <c r="I7" s="2781"/>
      <c r="J7" s="2781"/>
      <c r="K7" s="2781"/>
      <c r="L7" s="2781"/>
      <c r="M7" s="2781"/>
      <c r="N7" s="2781"/>
      <c r="O7" s="2781"/>
      <c r="P7" s="2781"/>
    </row>
    <row r="8" spans="1:18" ht="13.5" customHeight="1" x14ac:dyDescent="0.2">
      <c r="A8" s="2782" t="s">
        <v>369</v>
      </c>
      <c r="B8" s="2782"/>
      <c r="C8" s="2782"/>
      <c r="D8" s="2782"/>
      <c r="E8" s="2782"/>
      <c r="F8" s="2782"/>
      <c r="G8" s="2782"/>
      <c r="H8" s="2782"/>
      <c r="I8" s="2782"/>
      <c r="J8" s="2782"/>
      <c r="K8" s="2782"/>
      <c r="L8" s="2782"/>
      <c r="M8" s="2782"/>
      <c r="N8" s="2782"/>
      <c r="O8" s="2782"/>
      <c r="P8" s="2782"/>
    </row>
    <row r="9" spans="1:18" ht="15" customHeight="1" x14ac:dyDescent="0.2">
      <c r="A9" s="2781" t="s">
        <v>158</v>
      </c>
      <c r="B9" s="2781"/>
      <c r="C9" s="2781"/>
      <c r="D9" s="2781"/>
      <c r="E9" s="2781"/>
      <c r="F9" s="2781"/>
      <c r="G9" s="2781"/>
      <c r="H9" s="2781"/>
      <c r="I9" s="2781"/>
      <c r="J9" s="2781"/>
      <c r="K9" s="2781"/>
      <c r="L9" s="2781"/>
      <c r="M9" s="2781"/>
      <c r="N9" s="2781"/>
      <c r="O9" s="2781"/>
      <c r="P9" s="2781"/>
    </row>
    <row r="10" spans="1:18" x14ac:dyDescent="0.2">
      <c r="A10" s="1499"/>
      <c r="B10" s="1618"/>
      <c r="C10" s="1619" t="s">
        <v>253</v>
      </c>
      <c r="D10" s="1505" t="s">
        <v>854</v>
      </c>
      <c r="E10" s="1619" t="s">
        <v>34</v>
      </c>
      <c r="F10" s="2783" t="s">
        <v>483</v>
      </c>
      <c r="G10" s="2783"/>
      <c r="H10" s="1504" t="s">
        <v>16</v>
      </c>
      <c r="I10" s="1975" t="s">
        <v>476</v>
      </c>
      <c r="J10" s="1620" t="s">
        <v>30</v>
      </c>
      <c r="K10" s="1506" t="s">
        <v>477</v>
      </c>
      <c r="L10" s="1504" t="s">
        <v>20</v>
      </c>
      <c r="M10" s="1506" t="s">
        <v>478</v>
      </c>
      <c r="N10" s="1504" t="s">
        <v>22</v>
      </c>
      <c r="O10" s="1506" t="s">
        <v>479</v>
      </c>
      <c r="P10" s="1507"/>
    </row>
    <row r="11" spans="1:18" ht="21.75" x14ac:dyDescent="0.2">
      <c r="A11" s="1499"/>
      <c r="B11" s="1618"/>
      <c r="C11" s="1618"/>
      <c r="D11" s="1618"/>
      <c r="E11" s="1618"/>
      <c r="F11" s="1618"/>
      <c r="G11" s="1618"/>
      <c r="H11" s="2202" t="s">
        <v>427</v>
      </c>
      <c r="I11" s="1976">
        <v>982.86</v>
      </c>
      <c r="J11" s="1621"/>
      <c r="K11" s="1621" t="s">
        <v>8</v>
      </c>
      <c r="L11" s="1503"/>
      <c r="M11" s="1508"/>
      <c r="N11" s="1509"/>
      <c r="O11" s="1503"/>
      <c r="P11" s="1499"/>
    </row>
    <row r="12" spans="1:18" x14ac:dyDescent="0.2">
      <c r="A12" s="1499"/>
      <c r="B12" s="2784" t="s">
        <v>557</v>
      </c>
      <c r="C12" s="2784"/>
      <c r="D12" s="2784"/>
      <c r="E12" s="2784"/>
      <c r="F12" s="2784"/>
      <c r="G12" s="2784"/>
      <c r="H12" s="2785" t="s">
        <v>426</v>
      </c>
      <c r="I12" s="2790" t="s">
        <v>432</v>
      </c>
      <c r="J12" s="2786" t="s">
        <v>462</v>
      </c>
      <c r="K12" s="2784"/>
      <c r="L12" s="2784"/>
      <c r="M12" s="2784"/>
      <c r="N12" s="2784"/>
      <c r="O12" s="2785" t="s">
        <v>433</v>
      </c>
      <c r="P12" s="1499"/>
      <c r="Q12" s="1499"/>
      <c r="R12" s="1499"/>
    </row>
    <row r="13" spans="1:18" s="976" customFormat="1" ht="52.5" x14ac:dyDescent="0.25">
      <c r="A13" s="1510"/>
      <c r="B13" s="2198" t="s">
        <v>428</v>
      </c>
      <c r="C13" s="2198" t="s">
        <v>429</v>
      </c>
      <c r="D13" s="2198" t="s">
        <v>446</v>
      </c>
      <c r="E13" s="2198" t="s">
        <v>431</v>
      </c>
      <c r="F13" s="2198" t="s">
        <v>313</v>
      </c>
      <c r="G13" s="2199" t="s">
        <v>425</v>
      </c>
      <c r="H13" s="2785"/>
      <c r="I13" s="2785"/>
      <c r="J13" s="2200" t="s">
        <v>430</v>
      </c>
      <c r="K13" s="2201" t="s">
        <v>31</v>
      </c>
      <c r="L13" s="2198" t="s">
        <v>32</v>
      </c>
      <c r="M13" s="2198" t="s">
        <v>105</v>
      </c>
      <c r="N13" s="2199" t="s">
        <v>236</v>
      </c>
      <c r="O13" s="2785"/>
      <c r="P13" s="1510"/>
    </row>
    <row r="14" spans="1:18" s="976" customFormat="1" ht="22.5" x14ac:dyDescent="0.25">
      <c r="A14" s="1499"/>
      <c r="B14" s="1511" t="s">
        <v>855</v>
      </c>
      <c r="C14" s="1511">
        <v>14856643</v>
      </c>
      <c r="D14" s="1512">
        <v>45048</v>
      </c>
      <c r="E14" s="1511" t="s">
        <v>856</v>
      </c>
      <c r="F14" s="1513" t="s">
        <v>857</v>
      </c>
      <c r="G14" s="1514">
        <v>200000</v>
      </c>
      <c r="H14" s="1515">
        <v>982.86</v>
      </c>
      <c r="I14" s="1511"/>
      <c r="J14" s="1977"/>
      <c r="K14" s="1512"/>
      <c r="L14" s="1517"/>
      <c r="M14" s="1511"/>
      <c r="N14" s="1518"/>
      <c r="O14" s="1518">
        <f>H14</f>
        <v>982.86</v>
      </c>
      <c r="P14" s="1499"/>
    </row>
    <row r="15" spans="1:18" s="976" customFormat="1" ht="22.5" x14ac:dyDescent="0.25">
      <c r="A15" s="1499"/>
      <c r="B15" s="1511" t="s">
        <v>855</v>
      </c>
      <c r="C15" s="1511">
        <v>10919953</v>
      </c>
      <c r="D15" s="1512">
        <v>45071</v>
      </c>
      <c r="E15" s="1511" t="s">
        <v>858</v>
      </c>
      <c r="F15" s="1513" t="s">
        <v>857</v>
      </c>
      <c r="G15" s="1514">
        <v>250000</v>
      </c>
      <c r="H15" s="1515">
        <v>1400000</v>
      </c>
      <c r="I15" s="1511" t="s">
        <v>481</v>
      </c>
      <c r="J15" s="1977" t="s">
        <v>859</v>
      </c>
      <c r="K15" s="1512">
        <v>44929</v>
      </c>
      <c r="L15" s="1517"/>
      <c r="M15" s="1511"/>
      <c r="N15" s="1518"/>
      <c r="O15" s="1518">
        <f>H15</f>
        <v>1400000</v>
      </c>
      <c r="P15" s="1499"/>
    </row>
    <row r="16" spans="1:18" s="976" customFormat="1" ht="23.25" x14ac:dyDescent="0.25">
      <c r="A16" s="1499"/>
      <c r="B16" s="1511"/>
      <c r="C16" s="1511"/>
      <c r="D16" s="1512"/>
      <c r="E16" s="1511"/>
      <c r="F16" s="1513"/>
      <c r="G16" s="1514"/>
      <c r="H16" s="1515"/>
      <c r="I16" s="1511"/>
      <c r="J16" s="1978"/>
      <c r="K16" s="1512"/>
      <c r="L16" s="1517" t="s">
        <v>781</v>
      </c>
      <c r="M16" s="1511" t="s">
        <v>860</v>
      </c>
      <c r="N16" s="1518">
        <v>347728.3</v>
      </c>
      <c r="O16" s="1518"/>
      <c r="P16" s="1499"/>
    </row>
    <row r="17" spans="1:16" s="976" customFormat="1" ht="23.25" x14ac:dyDescent="0.25">
      <c r="A17" s="1499"/>
      <c r="B17" s="1511"/>
      <c r="C17" s="1511"/>
      <c r="D17" s="1512"/>
      <c r="E17" s="1511"/>
      <c r="F17" s="1513"/>
      <c r="G17" s="1514"/>
      <c r="H17" s="1515"/>
      <c r="I17" s="1511"/>
      <c r="J17" s="1978"/>
      <c r="K17" s="1512"/>
      <c r="L17" s="1517" t="s">
        <v>861</v>
      </c>
      <c r="M17" s="1511" t="s">
        <v>862</v>
      </c>
      <c r="N17" s="1518">
        <v>15000</v>
      </c>
      <c r="O17" s="1518"/>
      <c r="P17" s="1499"/>
    </row>
    <row r="18" spans="1:16" s="976" customFormat="1" ht="15" x14ac:dyDescent="0.25">
      <c r="A18" s="1499"/>
      <c r="B18" s="1511"/>
      <c r="C18" s="1511"/>
      <c r="D18" s="1512"/>
      <c r="E18" s="1511"/>
      <c r="F18" s="1513"/>
      <c r="G18" s="1514"/>
      <c r="H18" s="1515"/>
      <c r="I18" s="1511"/>
      <c r="J18" s="1511"/>
      <c r="K18" s="1512"/>
      <c r="L18" s="1517" t="s">
        <v>797</v>
      </c>
      <c r="M18" s="1511" t="s">
        <v>863</v>
      </c>
      <c r="N18" s="1518">
        <v>626394.54</v>
      </c>
      <c r="O18" s="1518"/>
      <c r="P18" s="1499"/>
    </row>
    <row r="19" spans="1:16" s="976" customFormat="1" ht="23.25" x14ac:dyDescent="0.25">
      <c r="A19" s="1499"/>
      <c r="B19" s="1511"/>
      <c r="C19" s="1511"/>
      <c r="D19" s="1512"/>
      <c r="E19" s="1511"/>
      <c r="F19" s="1513"/>
      <c r="G19" s="1514"/>
      <c r="H19" s="1515"/>
      <c r="I19" s="1511"/>
      <c r="J19" s="1511"/>
      <c r="K19" s="1512"/>
      <c r="L19" s="1517" t="s">
        <v>864</v>
      </c>
      <c r="M19" s="1511" t="s">
        <v>865</v>
      </c>
      <c r="N19" s="1518">
        <v>210000</v>
      </c>
      <c r="O19" s="1518"/>
      <c r="P19" s="1499"/>
    </row>
    <row r="20" spans="1:16" s="976" customFormat="1" ht="34.5" x14ac:dyDescent="0.25">
      <c r="A20" s="1499"/>
      <c r="B20" s="1511"/>
      <c r="C20" s="1511"/>
      <c r="D20" s="1512"/>
      <c r="E20" s="1511"/>
      <c r="F20" s="1513"/>
      <c r="G20" s="1514"/>
      <c r="H20" s="1515"/>
      <c r="I20" s="1511"/>
      <c r="J20" s="1511"/>
      <c r="K20" s="1512"/>
      <c r="L20" s="1517" t="s">
        <v>866</v>
      </c>
      <c r="M20" s="1511" t="s">
        <v>860</v>
      </c>
      <c r="N20" s="1518">
        <v>205499.97</v>
      </c>
      <c r="O20" s="1518"/>
      <c r="P20" s="1499"/>
    </row>
    <row r="21" spans="1:16" s="976" customFormat="1" ht="15" x14ac:dyDescent="0.25">
      <c r="A21" s="1499"/>
      <c r="B21" s="1511"/>
      <c r="C21" s="1511"/>
      <c r="D21" s="1512"/>
      <c r="E21" s="1511"/>
      <c r="F21" s="1513"/>
      <c r="G21" s="1514"/>
      <c r="H21" s="1515">
        <v>3000000</v>
      </c>
      <c r="I21" s="1511" t="s">
        <v>481</v>
      </c>
      <c r="J21" s="1977" t="s">
        <v>859</v>
      </c>
      <c r="K21" s="1512">
        <v>45055</v>
      </c>
      <c r="L21" s="1979"/>
      <c r="M21" s="1520"/>
      <c r="N21" s="1521"/>
      <c r="O21" s="1518">
        <f>H21</f>
        <v>3000000</v>
      </c>
      <c r="P21" s="1499"/>
    </row>
    <row r="22" spans="1:16" s="976" customFormat="1" ht="23.25" x14ac:dyDescent="0.25">
      <c r="A22" s="1499"/>
      <c r="B22" s="1511"/>
      <c r="C22" s="1516"/>
      <c r="D22" s="1512"/>
      <c r="E22" s="1519"/>
      <c r="F22" s="1522"/>
      <c r="G22" s="1514"/>
      <c r="H22" s="1515"/>
      <c r="I22" s="1511"/>
      <c r="J22" s="1511"/>
      <c r="K22" s="1512"/>
      <c r="L22" s="1517" t="s">
        <v>864</v>
      </c>
      <c r="M22" s="1520" t="s">
        <v>865</v>
      </c>
      <c r="N22" s="1521">
        <v>210000</v>
      </c>
      <c r="O22" s="1518"/>
      <c r="P22" s="1499"/>
    </row>
    <row r="23" spans="1:16" s="976" customFormat="1" ht="34.5" x14ac:dyDescent="0.25">
      <c r="A23" s="1499"/>
      <c r="B23" s="1511"/>
      <c r="C23" s="1511"/>
      <c r="D23" s="1512"/>
      <c r="E23" s="1511"/>
      <c r="F23" s="1512"/>
      <c r="G23" s="1514"/>
      <c r="H23" s="1515"/>
      <c r="I23" s="1511"/>
      <c r="J23" s="1978"/>
      <c r="K23" s="1512"/>
      <c r="L23" s="1517" t="s">
        <v>867</v>
      </c>
      <c r="M23" s="1520" t="s">
        <v>868</v>
      </c>
      <c r="N23" s="1521">
        <v>15812</v>
      </c>
      <c r="O23" s="1518"/>
      <c r="P23" s="1499"/>
    </row>
    <row r="24" spans="1:16" s="976" customFormat="1" ht="15" x14ac:dyDescent="0.25">
      <c r="A24" s="1499"/>
      <c r="B24" s="1511"/>
      <c r="C24" s="1511"/>
      <c r="D24" s="1512"/>
      <c r="E24" s="1511"/>
      <c r="F24" s="1512"/>
      <c r="G24" s="1514"/>
      <c r="H24" s="1515"/>
      <c r="I24" s="1511"/>
      <c r="J24" s="1511"/>
      <c r="K24" s="1512"/>
      <c r="L24" s="1523"/>
      <c r="M24" s="1511" t="s">
        <v>869</v>
      </c>
      <c r="N24" s="1518">
        <v>500</v>
      </c>
      <c r="O24" s="1518"/>
      <c r="P24" s="1499"/>
    </row>
    <row r="25" spans="1:16" s="976" customFormat="1" ht="15" x14ac:dyDescent="0.25">
      <c r="A25" s="1499"/>
      <c r="B25" s="1511"/>
      <c r="C25" s="1511"/>
      <c r="D25" s="1512"/>
      <c r="E25" s="1511"/>
      <c r="F25" s="1512"/>
      <c r="G25" s="1514"/>
      <c r="H25" s="1515"/>
      <c r="I25" s="1511"/>
      <c r="J25" s="1511"/>
      <c r="K25" s="1512"/>
      <c r="L25" s="1517"/>
      <c r="M25" s="1511" t="s">
        <v>870</v>
      </c>
      <c r="N25" s="1518">
        <v>14632</v>
      </c>
      <c r="O25" s="1518"/>
      <c r="P25" s="1499"/>
    </row>
    <row r="26" spans="1:16" s="976" customFormat="1" ht="15" x14ac:dyDescent="0.25">
      <c r="A26" s="1499"/>
      <c r="B26" s="1511"/>
      <c r="C26" s="1511"/>
      <c r="D26" s="1512"/>
      <c r="E26" s="1511"/>
      <c r="F26" s="1512"/>
      <c r="G26" s="1514"/>
      <c r="H26" s="1515"/>
      <c r="I26" s="1511"/>
      <c r="J26" s="1511"/>
      <c r="K26" s="1512"/>
      <c r="L26" s="1517"/>
      <c r="M26" s="1511" t="s">
        <v>871</v>
      </c>
      <c r="N26" s="1518">
        <v>19468.2</v>
      </c>
      <c r="O26" s="1518"/>
      <c r="P26" s="1499"/>
    </row>
    <row r="27" spans="1:16" s="976" customFormat="1" ht="15" x14ac:dyDescent="0.25">
      <c r="A27" s="1499"/>
      <c r="B27" s="1511"/>
      <c r="C27" s="1511"/>
      <c r="D27" s="1512"/>
      <c r="E27" s="1511"/>
      <c r="F27" s="1512"/>
      <c r="G27" s="1514"/>
      <c r="H27" s="1515"/>
      <c r="I27" s="1511"/>
      <c r="J27" s="1511"/>
      <c r="K27" s="1512"/>
      <c r="L27" s="1517"/>
      <c r="M27" s="1511" t="s">
        <v>872</v>
      </c>
      <c r="N27" s="1518">
        <v>891</v>
      </c>
      <c r="O27" s="1518"/>
      <c r="P27" s="1499"/>
    </row>
    <row r="28" spans="1:16" s="976" customFormat="1" ht="15" x14ac:dyDescent="0.25">
      <c r="A28" s="1499"/>
      <c r="B28" s="1511"/>
      <c r="C28" s="1511"/>
      <c r="D28" s="1512"/>
      <c r="E28" s="1511"/>
      <c r="F28" s="1512"/>
      <c r="G28" s="1514"/>
      <c r="H28" s="1515"/>
      <c r="I28" s="1511"/>
      <c r="J28" s="1511"/>
      <c r="K28" s="1512"/>
      <c r="L28" s="1979"/>
      <c r="M28" s="1511" t="s">
        <v>873</v>
      </c>
      <c r="N28" s="1518">
        <v>720</v>
      </c>
      <c r="O28" s="1518"/>
      <c r="P28" s="1499"/>
    </row>
    <row r="29" spans="1:16" s="976" customFormat="1" ht="15" x14ac:dyDescent="0.25">
      <c r="A29" s="1499"/>
      <c r="B29" s="1511"/>
      <c r="C29" s="1511"/>
      <c r="D29" s="1512"/>
      <c r="E29" s="1511"/>
      <c r="F29" s="1512"/>
      <c r="G29" s="1514"/>
      <c r="H29" s="1515"/>
      <c r="I29" s="1511"/>
      <c r="J29" s="1511"/>
      <c r="K29" s="1512"/>
      <c r="L29" s="1979"/>
      <c r="M29" s="1511" t="s">
        <v>874</v>
      </c>
      <c r="N29" s="1518">
        <v>740</v>
      </c>
      <c r="O29" s="1518"/>
      <c r="P29" s="1499"/>
    </row>
    <row r="30" spans="1:16" s="976" customFormat="1" ht="15" x14ac:dyDescent="0.25">
      <c r="A30" s="1499"/>
      <c r="B30" s="1511"/>
      <c r="C30" s="1511"/>
      <c r="D30" s="1512"/>
      <c r="E30" s="1511"/>
      <c r="F30" s="1512"/>
      <c r="G30" s="1514"/>
      <c r="H30" s="1515"/>
      <c r="I30" s="1511"/>
      <c r="J30" s="1511"/>
      <c r="K30" s="1512"/>
      <c r="L30" s="1979"/>
      <c r="M30" s="1511" t="s">
        <v>875</v>
      </c>
      <c r="N30" s="1518">
        <v>195</v>
      </c>
      <c r="O30" s="1518"/>
      <c r="P30" s="1499"/>
    </row>
    <row r="31" spans="1:16" s="976" customFormat="1" ht="15" x14ac:dyDescent="0.25">
      <c r="A31" s="1499"/>
      <c r="B31" s="1511"/>
      <c r="C31" s="1511"/>
      <c r="D31" s="1512"/>
      <c r="E31" s="1511"/>
      <c r="F31" s="1512"/>
      <c r="G31" s="1514"/>
      <c r="H31" s="1515"/>
      <c r="I31" s="1511"/>
      <c r="J31" s="1511"/>
      <c r="K31" s="1512"/>
      <c r="L31" s="1979"/>
      <c r="M31" s="1511" t="s">
        <v>876</v>
      </c>
      <c r="N31" s="1518">
        <v>20691.39</v>
      </c>
      <c r="O31" s="1518"/>
      <c r="P31" s="1499"/>
    </row>
    <row r="32" spans="1:16" s="976" customFormat="1" ht="15" x14ac:dyDescent="0.25">
      <c r="A32" s="1499"/>
      <c r="B32" s="1511"/>
      <c r="C32" s="1511"/>
      <c r="D32" s="1512"/>
      <c r="E32" s="1511"/>
      <c r="F32" s="1512"/>
      <c r="G32" s="1514"/>
      <c r="H32" s="1515"/>
      <c r="I32" s="1511"/>
      <c r="J32" s="1511"/>
      <c r="K32" s="1512"/>
      <c r="L32" s="1979"/>
      <c r="M32" s="1511" t="s">
        <v>860</v>
      </c>
      <c r="N32" s="1518">
        <v>240</v>
      </c>
      <c r="O32" s="1518"/>
      <c r="P32" s="1499"/>
    </row>
    <row r="33" spans="1:17" s="976" customFormat="1" ht="15" x14ac:dyDescent="0.25">
      <c r="A33" s="1499"/>
      <c r="B33" s="1511"/>
      <c r="C33" s="1511"/>
      <c r="D33" s="1512"/>
      <c r="E33" s="1511"/>
      <c r="F33" s="1512"/>
      <c r="G33" s="1514"/>
      <c r="H33" s="1515"/>
      <c r="I33" s="1511"/>
      <c r="J33" s="1511"/>
      <c r="K33" s="1512"/>
      <c r="L33" s="1517"/>
      <c r="M33" s="1511" t="s">
        <v>877</v>
      </c>
      <c r="N33" s="1518">
        <v>9388.19</v>
      </c>
      <c r="O33" s="1518"/>
      <c r="P33" s="1499"/>
    </row>
    <row r="34" spans="1:17" s="976" customFormat="1" ht="15" x14ac:dyDescent="0.25">
      <c r="A34" s="1499"/>
      <c r="B34" s="1511"/>
      <c r="C34" s="1511"/>
      <c r="D34" s="1512"/>
      <c r="E34" s="1511"/>
      <c r="F34" s="1512"/>
      <c r="G34" s="1514"/>
      <c r="H34" s="1515"/>
      <c r="I34" s="1511"/>
      <c r="J34" s="1511"/>
      <c r="K34" s="1512"/>
      <c r="L34" s="1517"/>
      <c r="M34" s="1511" t="s">
        <v>878</v>
      </c>
      <c r="N34" s="1518">
        <v>49358.83</v>
      </c>
      <c r="O34" s="1518"/>
      <c r="P34" s="1499"/>
    </row>
    <row r="35" spans="1:17" s="976" customFormat="1" ht="15" x14ac:dyDescent="0.25">
      <c r="A35" s="1499"/>
      <c r="B35" s="2203"/>
      <c r="C35" s="2203"/>
      <c r="D35" s="2787" t="s">
        <v>33</v>
      </c>
      <c r="E35" s="2787"/>
      <c r="F35" s="2787"/>
      <c r="G35" s="2204">
        <f>SUM(G14:G34)</f>
        <v>450000</v>
      </c>
      <c r="H35" s="2204">
        <f>SUM(H14:H34)</f>
        <v>4400982.8600000003</v>
      </c>
      <c r="I35" s="2204"/>
      <c r="J35" s="2204"/>
      <c r="K35" s="2205"/>
      <c r="L35" s="2206"/>
      <c r="M35" s="2204"/>
      <c r="N35" s="2204">
        <f>SUM(N14:N34)</f>
        <v>1747259.42</v>
      </c>
      <c r="O35" s="2207">
        <f>H35-N35</f>
        <v>2653723.4400000004</v>
      </c>
      <c r="P35" s="1499"/>
    </row>
    <row r="36" spans="1:17" s="976" customFormat="1" ht="21" x14ac:dyDescent="0.25">
      <c r="A36" s="1499"/>
      <c r="B36" s="1499"/>
      <c r="C36" s="1499"/>
      <c r="D36" s="1500"/>
      <c r="E36" s="1499"/>
      <c r="F36" s="1501"/>
      <c r="G36" s="1499"/>
      <c r="H36" s="1499"/>
      <c r="I36" s="1499"/>
      <c r="J36" s="1499"/>
      <c r="K36" s="1499"/>
      <c r="L36" s="1500"/>
      <c r="M36" s="1501"/>
      <c r="N36" s="1499"/>
      <c r="O36" s="1525" t="s">
        <v>259</v>
      </c>
      <c r="P36" s="1499"/>
    </row>
    <row r="37" spans="1:17" x14ac:dyDescent="0.2">
      <c r="A37" s="1499"/>
      <c r="B37" s="1499"/>
      <c r="C37" s="1499"/>
      <c r="E37" s="1499"/>
      <c r="F37" s="1501"/>
      <c r="G37" s="1499"/>
      <c r="H37" s="1499"/>
      <c r="I37" s="1499"/>
      <c r="J37" s="1499"/>
      <c r="K37" s="1499"/>
      <c r="M37" s="1501"/>
      <c r="N37" s="1499"/>
      <c r="O37" s="1526"/>
      <c r="P37" s="1499"/>
    </row>
    <row r="38" spans="1:17" x14ac:dyDescent="0.2">
      <c r="A38" s="1499"/>
      <c r="B38" s="1499"/>
      <c r="C38" s="1500"/>
      <c r="D38" s="2788" t="s">
        <v>558</v>
      </c>
      <c r="E38" s="2788"/>
      <c r="F38" s="1499"/>
      <c r="G38" s="1499"/>
      <c r="H38" s="2788" t="s">
        <v>549</v>
      </c>
      <c r="I38" s="2788"/>
      <c r="J38" s="1499"/>
      <c r="K38" s="1500"/>
      <c r="M38" s="2789" t="s">
        <v>559</v>
      </c>
      <c r="N38" s="2789"/>
      <c r="O38" s="1526"/>
      <c r="P38" s="1499"/>
    </row>
    <row r="39" spans="1:17" s="976" customFormat="1" ht="16.5" customHeight="1" x14ac:dyDescent="0.25">
      <c r="A39" s="1783"/>
      <c r="B39" s="1783"/>
      <c r="C39" s="1527"/>
      <c r="D39" s="2791" t="s">
        <v>6</v>
      </c>
      <c r="E39" s="2791"/>
      <c r="F39" s="1528"/>
      <c r="G39" s="1528"/>
      <c r="H39" s="2791" t="s">
        <v>7</v>
      </c>
      <c r="I39" s="2791"/>
      <c r="J39" s="1528"/>
      <c r="K39" s="1528"/>
      <c r="L39" s="1499"/>
      <c r="M39" s="2791" t="s">
        <v>287</v>
      </c>
      <c r="N39" s="2791"/>
      <c r="O39" s="1499"/>
      <c r="P39" s="1783"/>
    </row>
    <row r="40" spans="1:17" s="1529" customFormat="1" ht="20.25" customHeight="1" x14ac:dyDescent="0.2">
      <c r="A40" s="1499"/>
      <c r="B40" s="1499"/>
      <c r="C40" s="1500"/>
      <c r="D40" s="2788" t="s">
        <v>503</v>
      </c>
      <c r="E40" s="2788"/>
      <c r="F40" s="1499"/>
      <c r="G40" s="1499"/>
      <c r="H40" s="2788" t="s">
        <v>485</v>
      </c>
      <c r="I40" s="2788"/>
      <c r="J40" s="1499"/>
      <c r="K40" s="1783"/>
      <c r="L40" s="1783"/>
      <c r="M40" s="2788" t="s">
        <v>486</v>
      </c>
      <c r="N40" s="2788"/>
      <c r="O40" s="1783"/>
      <c r="P40" s="178"/>
    </row>
    <row r="41" spans="1:17" s="976" customFormat="1" ht="15" x14ac:dyDescent="0.25">
      <c r="A41" s="1499"/>
      <c r="B41" s="1499"/>
      <c r="C41" s="1500"/>
      <c r="D41" s="2792" t="s">
        <v>286</v>
      </c>
      <c r="E41" s="2792"/>
      <c r="F41" s="1530"/>
      <c r="G41" s="1530"/>
      <c r="H41" s="2792" t="s">
        <v>286</v>
      </c>
      <c r="I41" s="2792"/>
      <c r="J41" s="1530"/>
      <c r="K41" s="1499"/>
      <c r="L41" s="1499"/>
      <c r="M41" s="2792" t="s">
        <v>286</v>
      </c>
      <c r="N41" s="2792"/>
      <c r="O41" s="1499"/>
      <c r="P41" s="178"/>
      <c r="Q41" s="168"/>
    </row>
    <row r="42" spans="1:17" s="976" customFormat="1" ht="21" customHeight="1" x14ac:dyDescent="0.25">
      <c r="A42" s="1784"/>
      <c r="B42" s="1784"/>
      <c r="C42" s="1531"/>
      <c r="D42" s="2793">
        <v>45111</v>
      </c>
      <c r="E42" s="2793"/>
      <c r="F42" s="1499"/>
      <c r="G42" s="1499"/>
      <c r="H42" s="2793">
        <v>45111</v>
      </c>
      <c r="I42" s="2793"/>
      <c r="J42" s="1499"/>
      <c r="K42" s="1499"/>
      <c r="L42" s="1499"/>
      <c r="M42" s="2793">
        <v>45111</v>
      </c>
      <c r="N42" s="2793"/>
      <c r="O42" s="1499"/>
      <c r="P42" s="1532"/>
      <c r="Q42" s="168"/>
    </row>
    <row r="43" spans="1:17" s="1533" customFormat="1" ht="15" x14ac:dyDescent="0.25">
      <c r="A43" s="1499"/>
      <c r="B43" s="1499"/>
      <c r="C43" s="1500"/>
      <c r="D43" s="2792" t="s">
        <v>288</v>
      </c>
      <c r="E43" s="2792"/>
      <c r="F43" s="1530"/>
      <c r="G43" s="1530"/>
      <c r="H43" s="2791" t="s">
        <v>289</v>
      </c>
      <c r="I43" s="2791"/>
      <c r="J43" s="1528"/>
      <c r="K43" s="1784"/>
      <c r="L43" s="1784"/>
      <c r="M43" s="2791" t="s">
        <v>301</v>
      </c>
      <c r="N43" s="2791"/>
      <c r="O43" s="1784"/>
      <c r="P43" s="178"/>
      <c r="Q43" s="222"/>
    </row>
    <row r="44" spans="1:17" s="976" customFormat="1" ht="15" x14ac:dyDescent="0.25">
      <c r="A44" s="1499"/>
      <c r="B44" s="1499"/>
      <c r="C44" s="1499"/>
      <c r="D44" s="1500"/>
      <c r="E44" s="1499"/>
      <c r="F44" s="1784"/>
      <c r="G44" s="1784"/>
      <c r="H44" s="1499"/>
      <c r="I44" s="1499"/>
      <c r="J44" s="1499"/>
      <c r="K44" s="1499"/>
      <c r="L44" s="1499"/>
      <c r="M44" s="1499"/>
      <c r="N44" s="1499"/>
      <c r="O44" s="1499"/>
      <c r="P44" s="1499"/>
      <c r="Q44" s="168"/>
    </row>
    <row r="45" spans="1:17" ht="15" x14ac:dyDescent="0.25">
      <c r="A45"/>
      <c r="B45"/>
      <c r="C45"/>
      <c r="D45"/>
      <c r="E45"/>
      <c r="F45"/>
      <c r="G45" s="621"/>
      <c r="K45"/>
      <c r="L45"/>
      <c r="M45"/>
      <c r="N45"/>
      <c r="O45"/>
      <c r="P45"/>
    </row>
    <row r="46" spans="1:17" customFormat="1" ht="15.75" customHeight="1" x14ac:dyDescent="0.25">
      <c r="A46" s="591"/>
      <c r="B46" s="591"/>
      <c r="C46" s="591"/>
      <c r="D46" s="1500"/>
      <c r="E46" s="591"/>
      <c r="F46" s="684"/>
      <c r="G46" s="591"/>
      <c r="H46" s="591"/>
      <c r="I46" s="591"/>
      <c r="J46" s="591"/>
      <c r="K46" s="591"/>
      <c r="L46" s="1500"/>
      <c r="M46" s="684"/>
      <c r="N46" s="591"/>
      <c r="O46" s="591"/>
      <c r="P46" s="591"/>
    </row>
  </sheetData>
  <sheetProtection formatColumns="0" insertColumns="0" insertRows="0"/>
  <mergeCells count="28">
    <mergeCell ref="D43:E43"/>
    <mergeCell ref="H43:I43"/>
    <mergeCell ref="M43:N43"/>
    <mergeCell ref="D41:E41"/>
    <mergeCell ref="H41:I41"/>
    <mergeCell ref="M41:N41"/>
    <mergeCell ref="D42:E42"/>
    <mergeCell ref="H42:I42"/>
    <mergeCell ref="M42:N42"/>
    <mergeCell ref="D39:E39"/>
    <mergeCell ref="H39:I39"/>
    <mergeCell ref="M39:N39"/>
    <mergeCell ref="D40:E40"/>
    <mergeCell ref="H40:I40"/>
    <mergeCell ref="M40:N40"/>
    <mergeCell ref="D35:F35"/>
    <mergeCell ref="D38:E38"/>
    <mergeCell ref="H38:I38"/>
    <mergeCell ref="M38:N38"/>
    <mergeCell ref="I12:I13"/>
    <mergeCell ref="A7:P7"/>
    <mergeCell ref="A8:P8"/>
    <mergeCell ref="A9:P9"/>
    <mergeCell ref="F10:G10"/>
    <mergeCell ref="B12:G12"/>
    <mergeCell ref="H12:H13"/>
    <mergeCell ref="J12:N12"/>
    <mergeCell ref="O12:O13"/>
  </mergeCells>
  <printOptions horizontalCentered="1"/>
  <pageMargins left="0" right="0" top="0.15748031496062992" bottom="0.19685039370078741" header="0.11811023622047245" footer="0.11811023622047245"/>
  <pageSetup paperSize="5" scale="75" orientation="landscape" r:id="rId1"/>
  <headerFooter>
    <oddFooter>&amp;R&amp;P/&amp;N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9"/>
  <sheetViews>
    <sheetView showGridLines="0" topLeftCell="A7" zoomScaleNormal="100" zoomScaleSheetLayoutView="75" workbookViewId="0">
      <selection activeCell="J17" sqref="J17"/>
    </sheetView>
  </sheetViews>
  <sheetFormatPr baseColWidth="10" defaultRowHeight="15" x14ac:dyDescent="0.25"/>
  <cols>
    <col min="1" max="1" width="1.5703125" style="168" customWidth="1"/>
    <col min="2" max="2" width="2.42578125" style="168" customWidth="1"/>
    <col min="3" max="3" width="2.5703125" style="168" customWidth="1"/>
    <col min="4" max="4" width="9.28515625" style="168" customWidth="1"/>
    <col min="5" max="5" width="4.7109375" style="168" customWidth="1"/>
    <col min="6" max="6" width="9" style="168" customWidth="1"/>
    <col min="7" max="7" width="5.28515625" style="168" customWidth="1"/>
    <col min="8" max="8" width="14.42578125" style="168" customWidth="1"/>
    <col min="9" max="9" width="15.5703125" style="168" customWidth="1"/>
    <col min="10" max="10" width="11.140625" style="168" customWidth="1"/>
    <col min="11" max="11" width="2.28515625" style="168" customWidth="1"/>
    <col min="12" max="12" width="21.140625" style="168" customWidth="1"/>
    <col min="13" max="13" width="4" style="168" customWidth="1"/>
    <col min="14" max="14" width="14.28515625" style="168" bestFit="1" customWidth="1"/>
    <col min="15" max="15" width="11.5703125" style="168" customWidth="1"/>
    <col min="16" max="16" width="11.7109375" style="168" customWidth="1"/>
    <col min="17" max="17" width="12.5703125" style="168" customWidth="1"/>
    <col min="18" max="18" width="11.85546875" style="168" customWidth="1"/>
    <col min="19" max="19" width="14.7109375" style="168" customWidth="1"/>
    <col min="20" max="20" width="4.28515625" style="168" customWidth="1"/>
    <col min="21" max="21" width="12.85546875" style="168" bestFit="1" customWidth="1"/>
    <col min="22" max="23" width="4.7109375" style="168" hidden="1" customWidth="1"/>
    <col min="24" max="24" width="5.28515625" style="168" hidden="1" customWidth="1"/>
    <col min="25" max="25" width="6.42578125" style="168" hidden="1" customWidth="1"/>
    <col min="26" max="26" width="5.85546875" style="168" hidden="1" customWidth="1"/>
    <col min="27" max="27" width="13.85546875" style="168" bestFit="1" customWidth="1"/>
    <col min="28" max="249" width="11.42578125" style="168"/>
    <col min="250" max="250" width="6" style="168" customWidth="1"/>
    <col min="251" max="251" width="11.7109375" style="168" customWidth="1"/>
    <col min="252" max="252" width="3" style="168" customWidth="1"/>
    <col min="253" max="253" width="3.5703125" style="168" customWidth="1"/>
    <col min="254" max="255" width="3" style="168" customWidth="1"/>
    <col min="256" max="256" width="11.42578125" style="168"/>
    <col min="257" max="257" width="9" style="168" customWidth="1"/>
    <col min="258" max="258" width="8.42578125" style="168" customWidth="1"/>
    <col min="259" max="260" width="3.42578125" style="168" customWidth="1"/>
    <col min="261" max="261" width="10.5703125" style="168" customWidth="1"/>
    <col min="262" max="262" width="11.140625" style="168" customWidth="1"/>
    <col min="263" max="265" width="3.42578125" style="168" customWidth="1"/>
    <col min="266" max="266" width="13.85546875" style="168" customWidth="1"/>
    <col min="267" max="269" width="3.42578125" style="168" customWidth="1"/>
    <col min="270" max="270" width="3.5703125" style="168" customWidth="1"/>
    <col min="271" max="275" width="10.7109375" style="168" customWidth="1"/>
    <col min="276" max="276" width="12" style="168" customWidth="1"/>
    <col min="277" max="505" width="11.42578125" style="168"/>
    <col min="506" max="506" width="6" style="168" customWidth="1"/>
    <col min="507" max="507" width="11.7109375" style="168" customWidth="1"/>
    <col min="508" max="508" width="3" style="168" customWidth="1"/>
    <col min="509" max="509" width="3.5703125" style="168" customWidth="1"/>
    <col min="510" max="511" width="3" style="168" customWidth="1"/>
    <col min="512" max="512" width="11.42578125" style="168"/>
    <col min="513" max="513" width="9" style="168" customWidth="1"/>
    <col min="514" max="514" width="8.42578125" style="168" customWidth="1"/>
    <col min="515" max="516" width="3.42578125" style="168" customWidth="1"/>
    <col min="517" max="517" width="10.5703125" style="168" customWidth="1"/>
    <col min="518" max="518" width="11.140625" style="168" customWidth="1"/>
    <col min="519" max="521" width="3.42578125" style="168" customWidth="1"/>
    <col min="522" max="522" width="13.85546875" style="168" customWidth="1"/>
    <col min="523" max="525" width="3.42578125" style="168" customWidth="1"/>
    <col min="526" max="526" width="3.5703125" style="168" customWidth="1"/>
    <col min="527" max="531" width="10.7109375" style="168" customWidth="1"/>
    <col min="532" max="532" width="12" style="168" customWidth="1"/>
    <col min="533" max="761" width="11.42578125" style="168"/>
    <col min="762" max="762" width="6" style="168" customWidth="1"/>
    <col min="763" max="763" width="11.7109375" style="168" customWidth="1"/>
    <col min="764" max="764" width="3" style="168" customWidth="1"/>
    <col min="765" max="765" width="3.5703125" style="168" customWidth="1"/>
    <col min="766" max="767" width="3" style="168" customWidth="1"/>
    <col min="768" max="768" width="11.42578125" style="168"/>
    <col min="769" max="769" width="9" style="168" customWidth="1"/>
    <col min="770" max="770" width="8.42578125" style="168" customWidth="1"/>
    <col min="771" max="772" width="3.42578125" style="168" customWidth="1"/>
    <col min="773" max="773" width="10.5703125" style="168" customWidth="1"/>
    <col min="774" max="774" width="11.140625" style="168" customWidth="1"/>
    <col min="775" max="777" width="3.42578125" style="168" customWidth="1"/>
    <col min="778" max="778" width="13.85546875" style="168" customWidth="1"/>
    <col min="779" max="781" width="3.42578125" style="168" customWidth="1"/>
    <col min="782" max="782" width="3.5703125" style="168" customWidth="1"/>
    <col min="783" max="787" width="10.7109375" style="168" customWidth="1"/>
    <col min="788" max="788" width="12" style="168" customWidth="1"/>
    <col min="789" max="1017" width="11.42578125" style="168"/>
    <col min="1018" max="1018" width="6" style="168" customWidth="1"/>
    <col min="1019" max="1019" width="11.7109375" style="168" customWidth="1"/>
    <col min="1020" max="1020" width="3" style="168" customWidth="1"/>
    <col min="1021" max="1021" width="3.5703125" style="168" customWidth="1"/>
    <col min="1022" max="1023" width="3" style="168" customWidth="1"/>
    <col min="1024" max="1024" width="11.42578125" style="168"/>
    <col min="1025" max="1025" width="9" style="168" customWidth="1"/>
    <col min="1026" max="1026" width="8.42578125" style="168" customWidth="1"/>
    <col min="1027" max="1028" width="3.42578125" style="168" customWidth="1"/>
    <col min="1029" max="1029" width="10.5703125" style="168" customWidth="1"/>
    <col min="1030" max="1030" width="11.140625" style="168" customWidth="1"/>
    <col min="1031" max="1033" width="3.42578125" style="168" customWidth="1"/>
    <col min="1034" max="1034" width="13.85546875" style="168" customWidth="1"/>
    <col min="1035" max="1037" width="3.42578125" style="168" customWidth="1"/>
    <col min="1038" max="1038" width="3.5703125" style="168" customWidth="1"/>
    <col min="1039" max="1043" width="10.7109375" style="168" customWidth="1"/>
    <col min="1044" max="1044" width="12" style="168" customWidth="1"/>
    <col min="1045" max="1273" width="11.42578125" style="168"/>
    <col min="1274" max="1274" width="6" style="168" customWidth="1"/>
    <col min="1275" max="1275" width="11.7109375" style="168" customWidth="1"/>
    <col min="1276" max="1276" width="3" style="168" customWidth="1"/>
    <col min="1277" max="1277" width="3.5703125" style="168" customWidth="1"/>
    <col min="1278" max="1279" width="3" style="168" customWidth="1"/>
    <col min="1280" max="1280" width="11.42578125" style="168"/>
    <col min="1281" max="1281" width="9" style="168" customWidth="1"/>
    <col min="1282" max="1282" width="8.42578125" style="168" customWidth="1"/>
    <col min="1283" max="1284" width="3.42578125" style="168" customWidth="1"/>
    <col min="1285" max="1285" width="10.5703125" style="168" customWidth="1"/>
    <col min="1286" max="1286" width="11.140625" style="168" customWidth="1"/>
    <col min="1287" max="1289" width="3.42578125" style="168" customWidth="1"/>
    <col min="1290" max="1290" width="13.85546875" style="168" customWidth="1"/>
    <col min="1291" max="1293" width="3.42578125" style="168" customWidth="1"/>
    <col min="1294" max="1294" width="3.5703125" style="168" customWidth="1"/>
    <col min="1295" max="1299" width="10.7109375" style="168" customWidth="1"/>
    <col min="1300" max="1300" width="12" style="168" customWidth="1"/>
    <col min="1301" max="1529" width="11.42578125" style="168"/>
    <col min="1530" max="1530" width="6" style="168" customWidth="1"/>
    <col min="1531" max="1531" width="11.7109375" style="168" customWidth="1"/>
    <col min="1532" max="1532" width="3" style="168" customWidth="1"/>
    <col min="1533" max="1533" width="3.5703125" style="168" customWidth="1"/>
    <col min="1534" max="1535" width="3" style="168" customWidth="1"/>
    <col min="1536" max="1536" width="11.42578125" style="168"/>
    <col min="1537" max="1537" width="9" style="168" customWidth="1"/>
    <col min="1538" max="1538" width="8.42578125" style="168" customWidth="1"/>
    <col min="1539" max="1540" width="3.42578125" style="168" customWidth="1"/>
    <col min="1541" max="1541" width="10.5703125" style="168" customWidth="1"/>
    <col min="1542" max="1542" width="11.140625" style="168" customWidth="1"/>
    <col min="1543" max="1545" width="3.42578125" style="168" customWidth="1"/>
    <col min="1546" max="1546" width="13.85546875" style="168" customWidth="1"/>
    <col min="1547" max="1549" width="3.42578125" style="168" customWidth="1"/>
    <col min="1550" max="1550" width="3.5703125" style="168" customWidth="1"/>
    <col min="1551" max="1555" width="10.7109375" style="168" customWidth="1"/>
    <col min="1556" max="1556" width="12" style="168" customWidth="1"/>
    <col min="1557" max="1785" width="11.42578125" style="168"/>
    <col min="1786" max="1786" width="6" style="168" customWidth="1"/>
    <col min="1787" max="1787" width="11.7109375" style="168" customWidth="1"/>
    <col min="1788" max="1788" width="3" style="168" customWidth="1"/>
    <col min="1789" max="1789" width="3.5703125" style="168" customWidth="1"/>
    <col min="1790" max="1791" width="3" style="168" customWidth="1"/>
    <col min="1792" max="1792" width="11.42578125" style="168"/>
    <col min="1793" max="1793" width="9" style="168" customWidth="1"/>
    <col min="1794" max="1794" width="8.42578125" style="168" customWidth="1"/>
    <col min="1795" max="1796" width="3.42578125" style="168" customWidth="1"/>
    <col min="1797" max="1797" width="10.5703125" style="168" customWidth="1"/>
    <col min="1798" max="1798" width="11.140625" style="168" customWidth="1"/>
    <col min="1799" max="1801" width="3.42578125" style="168" customWidth="1"/>
    <col min="1802" max="1802" width="13.85546875" style="168" customWidth="1"/>
    <col min="1803" max="1805" width="3.42578125" style="168" customWidth="1"/>
    <col min="1806" max="1806" width="3.5703125" style="168" customWidth="1"/>
    <col min="1807" max="1811" width="10.7109375" style="168" customWidth="1"/>
    <col min="1812" max="1812" width="12" style="168" customWidth="1"/>
    <col min="1813" max="2041" width="11.42578125" style="168"/>
    <col min="2042" max="2042" width="6" style="168" customWidth="1"/>
    <col min="2043" max="2043" width="11.7109375" style="168" customWidth="1"/>
    <col min="2044" max="2044" width="3" style="168" customWidth="1"/>
    <col min="2045" max="2045" width="3.5703125" style="168" customWidth="1"/>
    <col min="2046" max="2047" width="3" style="168" customWidth="1"/>
    <col min="2048" max="2048" width="11.42578125" style="168"/>
    <col min="2049" max="2049" width="9" style="168" customWidth="1"/>
    <col min="2050" max="2050" width="8.42578125" style="168" customWidth="1"/>
    <col min="2051" max="2052" width="3.42578125" style="168" customWidth="1"/>
    <col min="2053" max="2053" width="10.5703125" style="168" customWidth="1"/>
    <col min="2054" max="2054" width="11.140625" style="168" customWidth="1"/>
    <col min="2055" max="2057" width="3.42578125" style="168" customWidth="1"/>
    <col min="2058" max="2058" width="13.85546875" style="168" customWidth="1"/>
    <col min="2059" max="2061" width="3.42578125" style="168" customWidth="1"/>
    <col min="2062" max="2062" width="3.5703125" style="168" customWidth="1"/>
    <col min="2063" max="2067" width="10.7109375" style="168" customWidth="1"/>
    <col min="2068" max="2068" width="12" style="168" customWidth="1"/>
    <col min="2069" max="2297" width="11.42578125" style="168"/>
    <col min="2298" max="2298" width="6" style="168" customWidth="1"/>
    <col min="2299" max="2299" width="11.7109375" style="168" customWidth="1"/>
    <col min="2300" max="2300" width="3" style="168" customWidth="1"/>
    <col min="2301" max="2301" width="3.5703125" style="168" customWidth="1"/>
    <col min="2302" max="2303" width="3" style="168" customWidth="1"/>
    <col min="2304" max="2304" width="11.42578125" style="168"/>
    <col min="2305" max="2305" width="9" style="168" customWidth="1"/>
    <col min="2306" max="2306" width="8.42578125" style="168" customWidth="1"/>
    <col min="2307" max="2308" width="3.42578125" style="168" customWidth="1"/>
    <col min="2309" max="2309" width="10.5703125" style="168" customWidth="1"/>
    <col min="2310" max="2310" width="11.140625" style="168" customWidth="1"/>
    <col min="2311" max="2313" width="3.42578125" style="168" customWidth="1"/>
    <col min="2314" max="2314" width="13.85546875" style="168" customWidth="1"/>
    <col min="2315" max="2317" width="3.42578125" style="168" customWidth="1"/>
    <col min="2318" max="2318" width="3.5703125" style="168" customWidth="1"/>
    <col min="2319" max="2323" width="10.7109375" style="168" customWidth="1"/>
    <col min="2324" max="2324" width="12" style="168" customWidth="1"/>
    <col min="2325" max="2553" width="11.42578125" style="168"/>
    <col min="2554" max="2554" width="6" style="168" customWidth="1"/>
    <col min="2555" max="2555" width="11.7109375" style="168" customWidth="1"/>
    <col min="2556" max="2556" width="3" style="168" customWidth="1"/>
    <col min="2557" max="2557" width="3.5703125" style="168" customWidth="1"/>
    <col min="2558" max="2559" width="3" style="168" customWidth="1"/>
    <col min="2560" max="2560" width="11.42578125" style="168"/>
    <col min="2561" max="2561" width="9" style="168" customWidth="1"/>
    <col min="2562" max="2562" width="8.42578125" style="168" customWidth="1"/>
    <col min="2563" max="2564" width="3.42578125" style="168" customWidth="1"/>
    <col min="2565" max="2565" width="10.5703125" style="168" customWidth="1"/>
    <col min="2566" max="2566" width="11.140625" style="168" customWidth="1"/>
    <col min="2567" max="2569" width="3.42578125" style="168" customWidth="1"/>
    <col min="2570" max="2570" width="13.85546875" style="168" customWidth="1"/>
    <col min="2571" max="2573" width="3.42578125" style="168" customWidth="1"/>
    <col min="2574" max="2574" width="3.5703125" style="168" customWidth="1"/>
    <col min="2575" max="2579" width="10.7109375" style="168" customWidth="1"/>
    <col min="2580" max="2580" width="12" style="168" customWidth="1"/>
    <col min="2581" max="2809" width="11.42578125" style="168"/>
    <col min="2810" max="2810" width="6" style="168" customWidth="1"/>
    <col min="2811" max="2811" width="11.7109375" style="168" customWidth="1"/>
    <col min="2812" max="2812" width="3" style="168" customWidth="1"/>
    <col min="2813" max="2813" width="3.5703125" style="168" customWidth="1"/>
    <col min="2814" max="2815" width="3" style="168" customWidth="1"/>
    <col min="2816" max="2816" width="11.42578125" style="168"/>
    <col min="2817" max="2817" width="9" style="168" customWidth="1"/>
    <col min="2818" max="2818" width="8.42578125" style="168" customWidth="1"/>
    <col min="2819" max="2820" width="3.42578125" style="168" customWidth="1"/>
    <col min="2821" max="2821" width="10.5703125" style="168" customWidth="1"/>
    <col min="2822" max="2822" width="11.140625" style="168" customWidth="1"/>
    <col min="2823" max="2825" width="3.42578125" style="168" customWidth="1"/>
    <col min="2826" max="2826" width="13.85546875" style="168" customWidth="1"/>
    <col min="2827" max="2829" width="3.42578125" style="168" customWidth="1"/>
    <col min="2830" max="2830" width="3.5703125" style="168" customWidth="1"/>
    <col min="2831" max="2835" width="10.7109375" style="168" customWidth="1"/>
    <col min="2836" max="2836" width="12" style="168" customWidth="1"/>
    <col min="2837" max="3065" width="11.42578125" style="168"/>
    <col min="3066" max="3066" width="6" style="168" customWidth="1"/>
    <col min="3067" max="3067" width="11.7109375" style="168" customWidth="1"/>
    <col min="3068" max="3068" width="3" style="168" customWidth="1"/>
    <col min="3069" max="3069" width="3.5703125" style="168" customWidth="1"/>
    <col min="3070" max="3071" width="3" style="168" customWidth="1"/>
    <col min="3072" max="3072" width="11.42578125" style="168"/>
    <col min="3073" max="3073" width="9" style="168" customWidth="1"/>
    <col min="3074" max="3074" width="8.42578125" style="168" customWidth="1"/>
    <col min="3075" max="3076" width="3.42578125" style="168" customWidth="1"/>
    <col min="3077" max="3077" width="10.5703125" style="168" customWidth="1"/>
    <col min="3078" max="3078" width="11.140625" style="168" customWidth="1"/>
    <col min="3079" max="3081" width="3.42578125" style="168" customWidth="1"/>
    <col min="3082" max="3082" width="13.85546875" style="168" customWidth="1"/>
    <col min="3083" max="3085" width="3.42578125" style="168" customWidth="1"/>
    <col min="3086" max="3086" width="3.5703125" style="168" customWidth="1"/>
    <col min="3087" max="3091" width="10.7109375" style="168" customWidth="1"/>
    <col min="3092" max="3092" width="12" style="168" customWidth="1"/>
    <col min="3093" max="3321" width="11.42578125" style="168"/>
    <col min="3322" max="3322" width="6" style="168" customWidth="1"/>
    <col min="3323" max="3323" width="11.7109375" style="168" customWidth="1"/>
    <col min="3324" max="3324" width="3" style="168" customWidth="1"/>
    <col min="3325" max="3325" width="3.5703125" style="168" customWidth="1"/>
    <col min="3326" max="3327" width="3" style="168" customWidth="1"/>
    <col min="3328" max="3328" width="11.42578125" style="168"/>
    <col min="3329" max="3329" width="9" style="168" customWidth="1"/>
    <col min="3330" max="3330" width="8.42578125" style="168" customWidth="1"/>
    <col min="3331" max="3332" width="3.42578125" style="168" customWidth="1"/>
    <col min="3333" max="3333" width="10.5703125" style="168" customWidth="1"/>
    <col min="3334" max="3334" width="11.140625" style="168" customWidth="1"/>
    <col min="3335" max="3337" width="3.42578125" style="168" customWidth="1"/>
    <col min="3338" max="3338" width="13.85546875" style="168" customWidth="1"/>
    <col min="3339" max="3341" width="3.42578125" style="168" customWidth="1"/>
    <col min="3342" max="3342" width="3.5703125" style="168" customWidth="1"/>
    <col min="3343" max="3347" width="10.7109375" style="168" customWidth="1"/>
    <col min="3348" max="3348" width="12" style="168" customWidth="1"/>
    <col min="3349" max="3577" width="11.42578125" style="168"/>
    <col min="3578" max="3578" width="6" style="168" customWidth="1"/>
    <col min="3579" max="3579" width="11.7109375" style="168" customWidth="1"/>
    <col min="3580" max="3580" width="3" style="168" customWidth="1"/>
    <col min="3581" max="3581" width="3.5703125" style="168" customWidth="1"/>
    <col min="3582" max="3583" width="3" style="168" customWidth="1"/>
    <col min="3584" max="3584" width="11.42578125" style="168"/>
    <col min="3585" max="3585" width="9" style="168" customWidth="1"/>
    <col min="3586" max="3586" width="8.42578125" style="168" customWidth="1"/>
    <col min="3587" max="3588" width="3.42578125" style="168" customWidth="1"/>
    <col min="3589" max="3589" width="10.5703125" style="168" customWidth="1"/>
    <col min="3590" max="3590" width="11.140625" style="168" customWidth="1"/>
    <col min="3591" max="3593" width="3.42578125" style="168" customWidth="1"/>
    <col min="3594" max="3594" width="13.85546875" style="168" customWidth="1"/>
    <col min="3595" max="3597" width="3.42578125" style="168" customWidth="1"/>
    <col min="3598" max="3598" width="3.5703125" style="168" customWidth="1"/>
    <col min="3599" max="3603" width="10.7109375" style="168" customWidth="1"/>
    <col min="3604" max="3604" width="12" style="168" customWidth="1"/>
    <col min="3605" max="3833" width="11.42578125" style="168"/>
    <col min="3834" max="3834" width="6" style="168" customWidth="1"/>
    <col min="3835" max="3835" width="11.7109375" style="168" customWidth="1"/>
    <col min="3836" max="3836" width="3" style="168" customWidth="1"/>
    <col min="3837" max="3837" width="3.5703125" style="168" customWidth="1"/>
    <col min="3838" max="3839" width="3" style="168" customWidth="1"/>
    <col min="3840" max="3840" width="11.42578125" style="168"/>
    <col min="3841" max="3841" width="9" style="168" customWidth="1"/>
    <col min="3842" max="3842" width="8.42578125" style="168" customWidth="1"/>
    <col min="3843" max="3844" width="3.42578125" style="168" customWidth="1"/>
    <col min="3845" max="3845" width="10.5703125" style="168" customWidth="1"/>
    <col min="3846" max="3846" width="11.140625" style="168" customWidth="1"/>
    <col min="3847" max="3849" width="3.42578125" style="168" customWidth="1"/>
    <col min="3850" max="3850" width="13.85546875" style="168" customWidth="1"/>
    <col min="3851" max="3853" width="3.42578125" style="168" customWidth="1"/>
    <col min="3854" max="3854" width="3.5703125" style="168" customWidth="1"/>
    <col min="3855" max="3859" width="10.7109375" style="168" customWidth="1"/>
    <col min="3860" max="3860" width="12" style="168" customWidth="1"/>
    <col min="3861" max="4089" width="11.42578125" style="168"/>
    <col min="4090" max="4090" width="6" style="168" customWidth="1"/>
    <col min="4091" max="4091" width="11.7109375" style="168" customWidth="1"/>
    <col min="4092" max="4092" width="3" style="168" customWidth="1"/>
    <col min="4093" max="4093" width="3.5703125" style="168" customWidth="1"/>
    <col min="4094" max="4095" width="3" style="168" customWidth="1"/>
    <col min="4096" max="4096" width="11.42578125" style="168"/>
    <col min="4097" max="4097" width="9" style="168" customWidth="1"/>
    <col min="4098" max="4098" width="8.42578125" style="168" customWidth="1"/>
    <col min="4099" max="4100" width="3.42578125" style="168" customWidth="1"/>
    <col min="4101" max="4101" width="10.5703125" style="168" customWidth="1"/>
    <col min="4102" max="4102" width="11.140625" style="168" customWidth="1"/>
    <col min="4103" max="4105" width="3.42578125" style="168" customWidth="1"/>
    <col min="4106" max="4106" width="13.85546875" style="168" customWidth="1"/>
    <col min="4107" max="4109" width="3.42578125" style="168" customWidth="1"/>
    <col min="4110" max="4110" width="3.5703125" style="168" customWidth="1"/>
    <col min="4111" max="4115" width="10.7109375" style="168" customWidth="1"/>
    <col min="4116" max="4116" width="12" style="168" customWidth="1"/>
    <col min="4117" max="4345" width="11.42578125" style="168"/>
    <col min="4346" max="4346" width="6" style="168" customWidth="1"/>
    <col min="4347" max="4347" width="11.7109375" style="168" customWidth="1"/>
    <col min="4348" max="4348" width="3" style="168" customWidth="1"/>
    <col min="4349" max="4349" width="3.5703125" style="168" customWidth="1"/>
    <col min="4350" max="4351" width="3" style="168" customWidth="1"/>
    <col min="4352" max="4352" width="11.42578125" style="168"/>
    <col min="4353" max="4353" width="9" style="168" customWidth="1"/>
    <col min="4354" max="4354" width="8.42578125" style="168" customWidth="1"/>
    <col min="4355" max="4356" width="3.42578125" style="168" customWidth="1"/>
    <col min="4357" max="4357" width="10.5703125" style="168" customWidth="1"/>
    <col min="4358" max="4358" width="11.140625" style="168" customWidth="1"/>
    <col min="4359" max="4361" width="3.42578125" style="168" customWidth="1"/>
    <col min="4362" max="4362" width="13.85546875" style="168" customWidth="1"/>
    <col min="4363" max="4365" width="3.42578125" style="168" customWidth="1"/>
    <col min="4366" max="4366" width="3.5703125" style="168" customWidth="1"/>
    <col min="4367" max="4371" width="10.7109375" style="168" customWidth="1"/>
    <col min="4372" max="4372" width="12" style="168" customWidth="1"/>
    <col min="4373" max="4601" width="11.42578125" style="168"/>
    <col min="4602" max="4602" width="6" style="168" customWidth="1"/>
    <col min="4603" max="4603" width="11.7109375" style="168" customWidth="1"/>
    <col min="4604" max="4604" width="3" style="168" customWidth="1"/>
    <col min="4605" max="4605" width="3.5703125" style="168" customWidth="1"/>
    <col min="4606" max="4607" width="3" style="168" customWidth="1"/>
    <col min="4608" max="4608" width="11.42578125" style="168"/>
    <col min="4609" max="4609" width="9" style="168" customWidth="1"/>
    <col min="4610" max="4610" width="8.42578125" style="168" customWidth="1"/>
    <col min="4611" max="4612" width="3.42578125" style="168" customWidth="1"/>
    <col min="4613" max="4613" width="10.5703125" style="168" customWidth="1"/>
    <col min="4614" max="4614" width="11.140625" style="168" customWidth="1"/>
    <col min="4615" max="4617" width="3.42578125" style="168" customWidth="1"/>
    <col min="4618" max="4618" width="13.85546875" style="168" customWidth="1"/>
    <col min="4619" max="4621" width="3.42578125" style="168" customWidth="1"/>
    <col min="4622" max="4622" width="3.5703125" style="168" customWidth="1"/>
    <col min="4623" max="4627" width="10.7109375" style="168" customWidth="1"/>
    <col min="4628" max="4628" width="12" style="168" customWidth="1"/>
    <col min="4629" max="4857" width="11.42578125" style="168"/>
    <col min="4858" max="4858" width="6" style="168" customWidth="1"/>
    <col min="4859" max="4859" width="11.7109375" style="168" customWidth="1"/>
    <col min="4860" max="4860" width="3" style="168" customWidth="1"/>
    <col min="4861" max="4861" width="3.5703125" style="168" customWidth="1"/>
    <col min="4862" max="4863" width="3" style="168" customWidth="1"/>
    <col min="4864" max="4864" width="11.42578125" style="168"/>
    <col min="4865" max="4865" width="9" style="168" customWidth="1"/>
    <col min="4866" max="4866" width="8.42578125" style="168" customWidth="1"/>
    <col min="4867" max="4868" width="3.42578125" style="168" customWidth="1"/>
    <col min="4869" max="4869" width="10.5703125" style="168" customWidth="1"/>
    <col min="4870" max="4870" width="11.140625" style="168" customWidth="1"/>
    <col min="4871" max="4873" width="3.42578125" style="168" customWidth="1"/>
    <col min="4874" max="4874" width="13.85546875" style="168" customWidth="1"/>
    <col min="4875" max="4877" width="3.42578125" style="168" customWidth="1"/>
    <col min="4878" max="4878" width="3.5703125" style="168" customWidth="1"/>
    <col min="4879" max="4883" width="10.7109375" style="168" customWidth="1"/>
    <col min="4884" max="4884" width="12" style="168" customWidth="1"/>
    <col min="4885" max="5113" width="11.42578125" style="168"/>
    <col min="5114" max="5114" width="6" style="168" customWidth="1"/>
    <col min="5115" max="5115" width="11.7109375" style="168" customWidth="1"/>
    <col min="5116" max="5116" width="3" style="168" customWidth="1"/>
    <col min="5117" max="5117" width="3.5703125" style="168" customWidth="1"/>
    <col min="5118" max="5119" width="3" style="168" customWidth="1"/>
    <col min="5120" max="5120" width="11.42578125" style="168"/>
    <col min="5121" max="5121" width="9" style="168" customWidth="1"/>
    <col min="5122" max="5122" width="8.42578125" style="168" customWidth="1"/>
    <col min="5123" max="5124" width="3.42578125" style="168" customWidth="1"/>
    <col min="5125" max="5125" width="10.5703125" style="168" customWidth="1"/>
    <col min="5126" max="5126" width="11.140625" style="168" customWidth="1"/>
    <col min="5127" max="5129" width="3.42578125" style="168" customWidth="1"/>
    <col min="5130" max="5130" width="13.85546875" style="168" customWidth="1"/>
    <col min="5131" max="5133" width="3.42578125" style="168" customWidth="1"/>
    <col min="5134" max="5134" width="3.5703125" style="168" customWidth="1"/>
    <col min="5135" max="5139" width="10.7109375" style="168" customWidth="1"/>
    <col min="5140" max="5140" width="12" style="168" customWidth="1"/>
    <col min="5141" max="5369" width="11.42578125" style="168"/>
    <col min="5370" max="5370" width="6" style="168" customWidth="1"/>
    <col min="5371" max="5371" width="11.7109375" style="168" customWidth="1"/>
    <col min="5372" max="5372" width="3" style="168" customWidth="1"/>
    <col min="5373" max="5373" width="3.5703125" style="168" customWidth="1"/>
    <col min="5374" max="5375" width="3" style="168" customWidth="1"/>
    <col min="5376" max="5376" width="11.42578125" style="168"/>
    <col min="5377" max="5377" width="9" style="168" customWidth="1"/>
    <col min="5378" max="5378" width="8.42578125" style="168" customWidth="1"/>
    <col min="5379" max="5380" width="3.42578125" style="168" customWidth="1"/>
    <col min="5381" max="5381" width="10.5703125" style="168" customWidth="1"/>
    <col min="5382" max="5382" width="11.140625" style="168" customWidth="1"/>
    <col min="5383" max="5385" width="3.42578125" style="168" customWidth="1"/>
    <col min="5386" max="5386" width="13.85546875" style="168" customWidth="1"/>
    <col min="5387" max="5389" width="3.42578125" style="168" customWidth="1"/>
    <col min="5390" max="5390" width="3.5703125" style="168" customWidth="1"/>
    <col min="5391" max="5395" width="10.7109375" style="168" customWidth="1"/>
    <col min="5396" max="5396" width="12" style="168" customWidth="1"/>
    <col min="5397" max="5625" width="11.42578125" style="168"/>
    <col min="5626" max="5626" width="6" style="168" customWidth="1"/>
    <col min="5627" max="5627" width="11.7109375" style="168" customWidth="1"/>
    <col min="5628" max="5628" width="3" style="168" customWidth="1"/>
    <col min="5629" max="5629" width="3.5703125" style="168" customWidth="1"/>
    <col min="5630" max="5631" width="3" style="168" customWidth="1"/>
    <col min="5632" max="5632" width="11.42578125" style="168"/>
    <col min="5633" max="5633" width="9" style="168" customWidth="1"/>
    <col min="5634" max="5634" width="8.42578125" style="168" customWidth="1"/>
    <col min="5635" max="5636" width="3.42578125" style="168" customWidth="1"/>
    <col min="5637" max="5637" width="10.5703125" style="168" customWidth="1"/>
    <col min="5638" max="5638" width="11.140625" style="168" customWidth="1"/>
    <col min="5639" max="5641" width="3.42578125" style="168" customWidth="1"/>
    <col min="5642" max="5642" width="13.85546875" style="168" customWidth="1"/>
    <col min="5643" max="5645" width="3.42578125" style="168" customWidth="1"/>
    <col min="5646" max="5646" width="3.5703125" style="168" customWidth="1"/>
    <col min="5647" max="5651" width="10.7109375" style="168" customWidth="1"/>
    <col min="5652" max="5652" width="12" style="168" customWidth="1"/>
    <col min="5653" max="5881" width="11.42578125" style="168"/>
    <col min="5882" max="5882" width="6" style="168" customWidth="1"/>
    <col min="5883" max="5883" width="11.7109375" style="168" customWidth="1"/>
    <col min="5884" max="5884" width="3" style="168" customWidth="1"/>
    <col min="5885" max="5885" width="3.5703125" style="168" customWidth="1"/>
    <col min="5886" max="5887" width="3" style="168" customWidth="1"/>
    <col min="5888" max="5888" width="11.42578125" style="168"/>
    <col min="5889" max="5889" width="9" style="168" customWidth="1"/>
    <col min="5890" max="5890" width="8.42578125" style="168" customWidth="1"/>
    <col min="5891" max="5892" width="3.42578125" style="168" customWidth="1"/>
    <col min="5893" max="5893" width="10.5703125" style="168" customWidth="1"/>
    <col min="5894" max="5894" width="11.140625" style="168" customWidth="1"/>
    <col min="5895" max="5897" width="3.42578125" style="168" customWidth="1"/>
    <col min="5898" max="5898" width="13.85546875" style="168" customWidth="1"/>
    <col min="5899" max="5901" width="3.42578125" style="168" customWidth="1"/>
    <col min="5902" max="5902" width="3.5703125" style="168" customWidth="1"/>
    <col min="5903" max="5907" width="10.7109375" style="168" customWidth="1"/>
    <col min="5908" max="5908" width="12" style="168" customWidth="1"/>
    <col min="5909" max="6137" width="11.42578125" style="168"/>
    <col min="6138" max="6138" width="6" style="168" customWidth="1"/>
    <col min="6139" max="6139" width="11.7109375" style="168" customWidth="1"/>
    <col min="6140" max="6140" width="3" style="168" customWidth="1"/>
    <col min="6141" max="6141" width="3.5703125" style="168" customWidth="1"/>
    <col min="6142" max="6143" width="3" style="168" customWidth="1"/>
    <col min="6144" max="6144" width="11.42578125" style="168"/>
    <col min="6145" max="6145" width="9" style="168" customWidth="1"/>
    <col min="6146" max="6146" width="8.42578125" style="168" customWidth="1"/>
    <col min="6147" max="6148" width="3.42578125" style="168" customWidth="1"/>
    <col min="6149" max="6149" width="10.5703125" style="168" customWidth="1"/>
    <col min="6150" max="6150" width="11.140625" style="168" customWidth="1"/>
    <col min="6151" max="6153" width="3.42578125" style="168" customWidth="1"/>
    <col min="6154" max="6154" width="13.85546875" style="168" customWidth="1"/>
    <col min="6155" max="6157" width="3.42578125" style="168" customWidth="1"/>
    <col min="6158" max="6158" width="3.5703125" style="168" customWidth="1"/>
    <col min="6159" max="6163" width="10.7109375" style="168" customWidth="1"/>
    <col min="6164" max="6164" width="12" style="168" customWidth="1"/>
    <col min="6165" max="6393" width="11.42578125" style="168"/>
    <col min="6394" max="6394" width="6" style="168" customWidth="1"/>
    <col min="6395" max="6395" width="11.7109375" style="168" customWidth="1"/>
    <col min="6396" max="6396" width="3" style="168" customWidth="1"/>
    <col min="6397" max="6397" width="3.5703125" style="168" customWidth="1"/>
    <col min="6398" max="6399" width="3" style="168" customWidth="1"/>
    <col min="6400" max="6400" width="11.42578125" style="168"/>
    <col min="6401" max="6401" width="9" style="168" customWidth="1"/>
    <col min="6402" max="6402" width="8.42578125" style="168" customWidth="1"/>
    <col min="6403" max="6404" width="3.42578125" style="168" customWidth="1"/>
    <col min="6405" max="6405" width="10.5703125" style="168" customWidth="1"/>
    <col min="6406" max="6406" width="11.140625" style="168" customWidth="1"/>
    <col min="6407" max="6409" width="3.42578125" style="168" customWidth="1"/>
    <col min="6410" max="6410" width="13.85546875" style="168" customWidth="1"/>
    <col min="6411" max="6413" width="3.42578125" style="168" customWidth="1"/>
    <col min="6414" max="6414" width="3.5703125" style="168" customWidth="1"/>
    <col min="6415" max="6419" width="10.7109375" style="168" customWidth="1"/>
    <col min="6420" max="6420" width="12" style="168" customWidth="1"/>
    <col min="6421" max="6649" width="11.42578125" style="168"/>
    <col min="6650" max="6650" width="6" style="168" customWidth="1"/>
    <col min="6651" max="6651" width="11.7109375" style="168" customWidth="1"/>
    <col min="6652" max="6652" width="3" style="168" customWidth="1"/>
    <col min="6653" max="6653" width="3.5703125" style="168" customWidth="1"/>
    <col min="6654" max="6655" width="3" style="168" customWidth="1"/>
    <col min="6656" max="6656" width="11.42578125" style="168"/>
    <col min="6657" max="6657" width="9" style="168" customWidth="1"/>
    <col min="6658" max="6658" width="8.42578125" style="168" customWidth="1"/>
    <col min="6659" max="6660" width="3.42578125" style="168" customWidth="1"/>
    <col min="6661" max="6661" width="10.5703125" style="168" customWidth="1"/>
    <col min="6662" max="6662" width="11.140625" style="168" customWidth="1"/>
    <col min="6663" max="6665" width="3.42578125" style="168" customWidth="1"/>
    <col min="6666" max="6666" width="13.85546875" style="168" customWidth="1"/>
    <col min="6667" max="6669" width="3.42578125" style="168" customWidth="1"/>
    <col min="6670" max="6670" width="3.5703125" style="168" customWidth="1"/>
    <col min="6671" max="6675" width="10.7109375" style="168" customWidth="1"/>
    <col min="6676" max="6676" width="12" style="168" customWidth="1"/>
    <col min="6677" max="6905" width="11.42578125" style="168"/>
    <col min="6906" max="6906" width="6" style="168" customWidth="1"/>
    <col min="6907" max="6907" width="11.7109375" style="168" customWidth="1"/>
    <col min="6908" max="6908" width="3" style="168" customWidth="1"/>
    <col min="6909" max="6909" width="3.5703125" style="168" customWidth="1"/>
    <col min="6910" max="6911" width="3" style="168" customWidth="1"/>
    <col min="6912" max="6912" width="11.42578125" style="168"/>
    <col min="6913" max="6913" width="9" style="168" customWidth="1"/>
    <col min="6914" max="6914" width="8.42578125" style="168" customWidth="1"/>
    <col min="6915" max="6916" width="3.42578125" style="168" customWidth="1"/>
    <col min="6917" max="6917" width="10.5703125" style="168" customWidth="1"/>
    <col min="6918" max="6918" width="11.140625" style="168" customWidth="1"/>
    <col min="6919" max="6921" width="3.42578125" style="168" customWidth="1"/>
    <col min="6922" max="6922" width="13.85546875" style="168" customWidth="1"/>
    <col min="6923" max="6925" width="3.42578125" style="168" customWidth="1"/>
    <col min="6926" max="6926" width="3.5703125" style="168" customWidth="1"/>
    <col min="6927" max="6931" width="10.7109375" style="168" customWidth="1"/>
    <col min="6932" max="6932" width="12" style="168" customWidth="1"/>
    <col min="6933" max="7161" width="11.42578125" style="168"/>
    <col min="7162" max="7162" width="6" style="168" customWidth="1"/>
    <col min="7163" max="7163" width="11.7109375" style="168" customWidth="1"/>
    <col min="7164" max="7164" width="3" style="168" customWidth="1"/>
    <col min="7165" max="7165" width="3.5703125" style="168" customWidth="1"/>
    <col min="7166" max="7167" width="3" style="168" customWidth="1"/>
    <col min="7168" max="7168" width="11.42578125" style="168"/>
    <col min="7169" max="7169" width="9" style="168" customWidth="1"/>
    <col min="7170" max="7170" width="8.42578125" style="168" customWidth="1"/>
    <col min="7171" max="7172" width="3.42578125" style="168" customWidth="1"/>
    <col min="7173" max="7173" width="10.5703125" style="168" customWidth="1"/>
    <col min="7174" max="7174" width="11.140625" style="168" customWidth="1"/>
    <col min="7175" max="7177" width="3.42578125" style="168" customWidth="1"/>
    <col min="7178" max="7178" width="13.85546875" style="168" customWidth="1"/>
    <col min="7179" max="7181" width="3.42578125" style="168" customWidth="1"/>
    <col min="7182" max="7182" width="3.5703125" style="168" customWidth="1"/>
    <col min="7183" max="7187" width="10.7109375" style="168" customWidth="1"/>
    <col min="7188" max="7188" width="12" style="168" customWidth="1"/>
    <col min="7189" max="7417" width="11.42578125" style="168"/>
    <col min="7418" max="7418" width="6" style="168" customWidth="1"/>
    <col min="7419" max="7419" width="11.7109375" style="168" customWidth="1"/>
    <col min="7420" max="7420" width="3" style="168" customWidth="1"/>
    <col min="7421" max="7421" width="3.5703125" style="168" customWidth="1"/>
    <col min="7422" max="7423" width="3" style="168" customWidth="1"/>
    <col min="7424" max="7424" width="11.42578125" style="168"/>
    <col min="7425" max="7425" width="9" style="168" customWidth="1"/>
    <col min="7426" max="7426" width="8.42578125" style="168" customWidth="1"/>
    <col min="7427" max="7428" width="3.42578125" style="168" customWidth="1"/>
    <col min="7429" max="7429" width="10.5703125" style="168" customWidth="1"/>
    <col min="7430" max="7430" width="11.140625" style="168" customWidth="1"/>
    <col min="7431" max="7433" width="3.42578125" style="168" customWidth="1"/>
    <col min="7434" max="7434" width="13.85546875" style="168" customWidth="1"/>
    <col min="7435" max="7437" width="3.42578125" style="168" customWidth="1"/>
    <col min="7438" max="7438" width="3.5703125" style="168" customWidth="1"/>
    <col min="7439" max="7443" width="10.7109375" style="168" customWidth="1"/>
    <col min="7444" max="7444" width="12" style="168" customWidth="1"/>
    <col min="7445" max="7673" width="11.42578125" style="168"/>
    <col min="7674" max="7674" width="6" style="168" customWidth="1"/>
    <col min="7675" max="7675" width="11.7109375" style="168" customWidth="1"/>
    <col min="7676" max="7676" width="3" style="168" customWidth="1"/>
    <col min="7677" max="7677" width="3.5703125" style="168" customWidth="1"/>
    <col min="7678" max="7679" width="3" style="168" customWidth="1"/>
    <col min="7680" max="7680" width="11.42578125" style="168"/>
    <col min="7681" max="7681" width="9" style="168" customWidth="1"/>
    <col min="7682" max="7682" width="8.42578125" style="168" customWidth="1"/>
    <col min="7683" max="7684" width="3.42578125" style="168" customWidth="1"/>
    <col min="7685" max="7685" width="10.5703125" style="168" customWidth="1"/>
    <col min="7686" max="7686" width="11.140625" style="168" customWidth="1"/>
    <col min="7687" max="7689" width="3.42578125" style="168" customWidth="1"/>
    <col min="7690" max="7690" width="13.85546875" style="168" customWidth="1"/>
    <col min="7691" max="7693" width="3.42578125" style="168" customWidth="1"/>
    <col min="7694" max="7694" width="3.5703125" style="168" customWidth="1"/>
    <col min="7695" max="7699" width="10.7109375" style="168" customWidth="1"/>
    <col min="7700" max="7700" width="12" style="168" customWidth="1"/>
    <col min="7701" max="7929" width="11.42578125" style="168"/>
    <col min="7930" max="7930" width="6" style="168" customWidth="1"/>
    <col min="7931" max="7931" width="11.7109375" style="168" customWidth="1"/>
    <col min="7932" max="7932" width="3" style="168" customWidth="1"/>
    <col min="7933" max="7933" width="3.5703125" style="168" customWidth="1"/>
    <col min="7934" max="7935" width="3" style="168" customWidth="1"/>
    <col min="7936" max="7936" width="11.42578125" style="168"/>
    <col min="7937" max="7937" width="9" style="168" customWidth="1"/>
    <col min="7938" max="7938" width="8.42578125" style="168" customWidth="1"/>
    <col min="7939" max="7940" width="3.42578125" style="168" customWidth="1"/>
    <col min="7941" max="7941" width="10.5703125" style="168" customWidth="1"/>
    <col min="7942" max="7942" width="11.140625" style="168" customWidth="1"/>
    <col min="7943" max="7945" width="3.42578125" style="168" customWidth="1"/>
    <col min="7946" max="7946" width="13.85546875" style="168" customWidth="1"/>
    <col min="7947" max="7949" width="3.42578125" style="168" customWidth="1"/>
    <col min="7950" max="7950" width="3.5703125" style="168" customWidth="1"/>
    <col min="7951" max="7955" width="10.7109375" style="168" customWidth="1"/>
    <col min="7956" max="7956" width="12" style="168" customWidth="1"/>
    <col min="7957" max="8185" width="11.42578125" style="168"/>
    <col min="8186" max="8186" width="6" style="168" customWidth="1"/>
    <col min="8187" max="8187" width="11.7109375" style="168" customWidth="1"/>
    <col min="8188" max="8188" width="3" style="168" customWidth="1"/>
    <col min="8189" max="8189" width="3.5703125" style="168" customWidth="1"/>
    <col min="8190" max="8191" width="3" style="168" customWidth="1"/>
    <col min="8192" max="8192" width="11.42578125" style="168"/>
    <col min="8193" max="8193" width="9" style="168" customWidth="1"/>
    <col min="8194" max="8194" width="8.42578125" style="168" customWidth="1"/>
    <col min="8195" max="8196" width="3.42578125" style="168" customWidth="1"/>
    <col min="8197" max="8197" width="10.5703125" style="168" customWidth="1"/>
    <col min="8198" max="8198" width="11.140625" style="168" customWidth="1"/>
    <col min="8199" max="8201" width="3.42578125" style="168" customWidth="1"/>
    <col min="8202" max="8202" width="13.85546875" style="168" customWidth="1"/>
    <col min="8203" max="8205" width="3.42578125" style="168" customWidth="1"/>
    <col min="8206" max="8206" width="3.5703125" style="168" customWidth="1"/>
    <col min="8207" max="8211" width="10.7109375" style="168" customWidth="1"/>
    <col min="8212" max="8212" width="12" style="168" customWidth="1"/>
    <col min="8213" max="8441" width="11.42578125" style="168"/>
    <col min="8442" max="8442" width="6" style="168" customWidth="1"/>
    <col min="8443" max="8443" width="11.7109375" style="168" customWidth="1"/>
    <col min="8444" max="8444" width="3" style="168" customWidth="1"/>
    <col min="8445" max="8445" width="3.5703125" style="168" customWidth="1"/>
    <col min="8446" max="8447" width="3" style="168" customWidth="1"/>
    <col min="8448" max="8448" width="11.42578125" style="168"/>
    <col min="8449" max="8449" width="9" style="168" customWidth="1"/>
    <col min="8450" max="8450" width="8.42578125" style="168" customWidth="1"/>
    <col min="8451" max="8452" width="3.42578125" style="168" customWidth="1"/>
    <col min="8453" max="8453" width="10.5703125" style="168" customWidth="1"/>
    <col min="8454" max="8454" width="11.140625" style="168" customWidth="1"/>
    <col min="8455" max="8457" width="3.42578125" style="168" customWidth="1"/>
    <col min="8458" max="8458" width="13.85546875" style="168" customWidth="1"/>
    <col min="8459" max="8461" width="3.42578125" style="168" customWidth="1"/>
    <col min="8462" max="8462" width="3.5703125" style="168" customWidth="1"/>
    <col min="8463" max="8467" width="10.7109375" style="168" customWidth="1"/>
    <col min="8468" max="8468" width="12" style="168" customWidth="1"/>
    <col min="8469" max="8697" width="11.42578125" style="168"/>
    <col min="8698" max="8698" width="6" style="168" customWidth="1"/>
    <col min="8699" max="8699" width="11.7109375" style="168" customWidth="1"/>
    <col min="8700" max="8700" width="3" style="168" customWidth="1"/>
    <col min="8701" max="8701" width="3.5703125" style="168" customWidth="1"/>
    <col min="8702" max="8703" width="3" style="168" customWidth="1"/>
    <col min="8704" max="8704" width="11.42578125" style="168"/>
    <col min="8705" max="8705" width="9" style="168" customWidth="1"/>
    <col min="8706" max="8706" width="8.42578125" style="168" customWidth="1"/>
    <col min="8707" max="8708" width="3.42578125" style="168" customWidth="1"/>
    <col min="8709" max="8709" width="10.5703125" style="168" customWidth="1"/>
    <col min="8710" max="8710" width="11.140625" style="168" customWidth="1"/>
    <col min="8711" max="8713" width="3.42578125" style="168" customWidth="1"/>
    <col min="8714" max="8714" width="13.85546875" style="168" customWidth="1"/>
    <col min="8715" max="8717" width="3.42578125" style="168" customWidth="1"/>
    <col min="8718" max="8718" width="3.5703125" style="168" customWidth="1"/>
    <col min="8719" max="8723" width="10.7109375" style="168" customWidth="1"/>
    <col min="8724" max="8724" width="12" style="168" customWidth="1"/>
    <col min="8725" max="8953" width="11.42578125" style="168"/>
    <col min="8954" max="8954" width="6" style="168" customWidth="1"/>
    <col min="8955" max="8955" width="11.7109375" style="168" customWidth="1"/>
    <col min="8956" max="8956" width="3" style="168" customWidth="1"/>
    <col min="8957" max="8957" width="3.5703125" style="168" customWidth="1"/>
    <col min="8958" max="8959" width="3" style="168" customWidth="1"/>
    <col min="8960" max="8960" width="11.42578125" style="168"/>
    <col min="8961" max="8961" width="9" style="168" customWidth="1"/>
    <col min="8962" max="8962" width="8.42578125" style="168" customWidth="1"/>
    <col min="8963" max="8964" width="3.42578125" style="168" customWidth="1"/>
    <col min="8965" max="8965" width="10.5703125" style="168" customWidth="1"/>
    <col min="8966" max="8966" width="11.140625" style="168" customWidth="1"/>
    <col min="8967" max="8969" width="3.42578125" style="168" customWidth="1"/>
    <col min="8970" max="8970" width="13.85546875" style="168" customWidth="1"/>
    <col min="8971" max="8973" width="3.42578125" style="168" customWidth="1"/>
    <col min="8974" max="8974" width="3.5703125" style="168" customWidth="1"/>
    <col min="8975" max="8979" width="10.7109375" style="168" customWidth="1"/>
    <col min="8980" max="8980" width="12" style="168" customWidth="1"/>
    <col min="8981" max="9209" width="11.42578125" style="168"/>
    <col min="9210" max="9210" width="6" style="168" customWidth="1"/>
    <col min="9211" max="9211" width="11.7109375" style="168" customWidth="1"/>
    <col min="9212" max="9212" width="3" style="168" customWidth="1"/>
    <col min="9213" max="9213" width="3.5703125" style="168" customWidth="1"/>
    <col min="9214" max="9215" width="3" style="168" customWidth="1"/>
    <col min="9216" max="9216" width="11.42578125" style="168"/>
    <col min="9217" max="9217" width="9" style="168" customWidth="1"/>
    <col min="9218" max="9218" width="8.42578125" style="168" customWidth="1"/>
    <col min="9219" max="9220" width="3.42578125" style="168" customWidth="1"/>
    <col min="9221" max="9221" width="10.5703125" style="168" customWidth="1"/>
    <col min="9222" max="9222" width="11.140625" style="168" customWidth="1"/>
    <col min="9223" max="9225" width="3.42578125" style="168" customWidth="1"/>
    <col min="9226" max="9226" width="13.85546875" style="168" customWidth="1"/>
    <col min="9227" max="9229" width="3.42578125" style="168" customWidth="1"/>
    <col min="9230" max="9230" width="3.5703125" style="168" customWidth="1"/>
    <col min="9231" max="9235" width="10.7109375" style="168" customWidth="1"/>
    <col min="9236" max="9236" width="12" style="168" customWidth="1"/>
    <col min="9237" max="9465" width="11.42578125" style="168"/>
    <col min="9466" max="9466" width="6" style="168" customWidth="1"/>
    <col min="9467" max="9467" width="11.7109375" style="168" customWidth="1"/>
    <col min="9468" max="9468" width="3" style="168" customWidth="1"/>
    <col min="9469" max="9469" width="3.5703125" style="168" customWidth="1"/>
    <col min="9470" max="9471" width="3" style="168" customWidth="1"/>
    <col min="9472" max="9472" width="11.42578125" style="168"/>
    <col min="9473" max="9473" width="9" style="168" customWidth="1"/>
    <col min="9474" max="9474" width="8.42578125" style="168" customWidth="1"/>
    <col min="9475" max="9476" width="3.42578125" style="168" customWidth="1"/>
    <col min="9477" max="9477" width="10.5703125" style="168" customWidth="1"/>
    <col min="9478" max="9478" width="11.140625" style="168" customWidth="1"/>
    <col min="9479" max="9481" width="3.42578125" style="168" customWidth="1"/>
    <col min="9482" max="9482" width="13.85546875" style="168" customWidth="1"/>
    <col min="9483" max="9485" width="3.42578125" style="168" customWidth="1"/>
    <col min="9486" max="9486" width="3.5703125" style="168" customWidth="1"/>
    <col min="9487" max="9491" width="10.7109375" style="168" customWidth="1"/>
    <col min="9492" max="9492" width="12" style="168" customWidth="1"/>
    <col min="9493" max="9721" width="11.42578125" style="168"/>
    <col min="9722" max="9722" width="6" style="168" customWidth="1"/>
    <col min="9723" max="9723" width="11.7109375" style="168" customWidth="1"/>
    <col min="9724" max="9724" width="3" style="168" customWidth="1"/>
    <col min="9725" max="9725" width="3.5703125" style="168" customWidth="1"/>
    <col min="9726" max="9727" width="3" style="168" customWidth="1"/>
    <col min="9728" max="9728" width="11.42578125" style="168"/>
    <col min="9729" max="9729" width="9" style="168" customWidth="1"/>
    <col min="9730" max="9730" width="8.42578125" style="168" customWidth="1"/>
    <col min="9731" max="9732" width="3.42578125" style="168" customWidth="1"/>
    <col min="9733" max="9733" width="10.5703125" style="168" customWidth="1"/>
    <col min="9734" max="9734" width="11.140625" style="168" customWidth="1"/>
    <col min="9735" max="9737" width="3.42578125" style="168" customWidth="1"/>
    <col min="9738" max="9738" width="13.85546875" style="168" customWidth="1"/>
    <col min="9739" max="9741" width="3.42578125" style="168" customWidth="1"/>
    <col min="9742" max="9742" width="3.5703125" style="168" customWidth="1"/>
    <col min="9743" max="9747" width="10.7109375" style="168" customWidth="1"/>
    <col min="9748" max="9748" width="12" style="168" customWidth="1"/>
    <col min="9749" max="9977" width="11.42578125" style="168"/>
    <col min="9978" max="9978" width="6" style="168" customWidth="1"/>
    <col min="9979" max="9979" width="11.7109375" style="168" customWidth="1"/>
    <col min="9980" max="9980" width="3" style="168" customWidth="1"/>
    <col min="9981" max="9981" width="3.5703125" style="168" customWidth="1"/>
    <col min="9982" max="9983" width="3" style="168" customWidth="1"/>
    <col min="9984" max="9984" width="11.42578125" style="168"/>
    <col min="9985" max="9985" width="9" style="168" customWidth="1"/>
    <col min="9986" max="9986" width="8.42578125" style="168" customWidth="1"/>
    <col min="9987" max="9988" width="3.42578125" style="168" customWidth="1"/>
    <col min="9989" max="9989" width="10.5703125" style="168" customWidth="1"/>
    <col min="9990" max="9990" width="11.140625" style="168" customWidth="1"/>
    <col min="9991" max="9993" width="3.42578125" style="168" customWidth="1"/>
    <col min="9994" max="9994" width="13.85546875" style="168" customWidth="1"/>
    <col min="9995" max="9997" width="3.42578125" style="168" customWidth="1"/>
    <col min="9998" max="9998" width="3.5703125" style="168" customWidth="1"/>
    <col min="9999" max="10003" width="10.7109375" style="168" customWidth="1"/>
    <col min="10004" max="10004" width="12" style="168" customWidth="1"/>
    <col min="10005" max="10233" width="11.42578125" style="168"/>
    <col min="10234" max="10234" width="6" style="168" customWidth="1"/>
    <col min="10235" max="10235" width="11.7109375" style="168" customWidth="1"/>
    <col min="10236" max="10236" width="3" style="168" customWidth="1"/>
    <col min="10237" max="10237" width="3.5703125" style="168" customWidth="1"/>
    <col min="10238" max="10239" width="3" style="168" customWidth="1"/>
    <col min="10240" max="10240" width="11.42578125" style="168"/>
    <col min="10241" max="10241" width="9" style="168" customWidth="1"/>
    <col min="10242" max="10242" width="8.42578125" style="168" customWidth="1"/>
    <col min="10243" max="10244" width="3.42578125" style="168" customWidth="1"/>
    <col min="10245" max="10245" width="10.5703125" style="168" customWidth="1"/>
    <col min="10246" max="10246" width="11.140625" style="168" customWidth="1"/>
    <col min="10247" max="10249" width="3.42578125" style="168" customWidth="1"/>
    <col min="10250" max="10250" width="13.85546875" style="168" customWidth="1"/>
    <col min="10251" max="10253" width="3.42578125" style="168" customWidth="1"/>
    <col min="10254" max="10254" width="3.5703125" style="168" customWidth="1"/>
    <col min="10255" max="10259" width="10.7109375" style="168" customWidth="1"/>
    <col min="10260" max="10260" width="12" style="168" customWidth="1"/>
    <col min="10261" max="10489" width="11.42578125" style="168"/>
    <col min="10490" max="10490" width="6" style="168" customWidth="1"/>
    <col min="10491" max="10491" width="11.7109375" style="168" customWidth="1"/>
    <col min="10492" max="10492" width="3" style="168" customWidth="1"/>
    <col min="10493" max="10493" width="3.5703125" style="168" customWidth="1"/>
    <col min="10494" max="10495" width="3" style="168" customWidth="1"/>
    <col min="10496" max="10496" width="11.42578125" style="168"/>
    <col min="10497" max="10497" width="9" style="168" customWidth="1"/>
    <col min="10498" max="10498" width="8.42578125" style="168" customWidth="1"/>
    <col min="10499" max="10500" width="3.42578125" style="168" customWidth="1"/>
    <col min="10501" max="10501" width="10.5703125" style="168" customWidth="1"/>
    <col min="10502" max="10502" width="11.140625" style="168" customWidth="1"/>
    <col min="10503" max="10505" width="3.42578125" style="168" customWidth="1"/>
    <col min="10506" max="10506" width="13.85546875" style="168" customWidth="1"/>
    <col min="10507" max="10509" width="3.42578125" style="168" customWidth="1"/>
    <col min="10510" max="10510" width="3.5703125" style="168" customWidth="1"/>
    <col min="10511" max="10515" width="10.7109375" style="168" customWidth="1"/>
    <col min="10516" max="10516" width="12" style="168" customWidth="1"/>
    <col min="10517" max="10745" width="11.42578125" style="168"/>
    <col min="10746" max="10746" width="6" style="168" customWidth="1"/>
    <col min="10747" max="10747" width="11.7109375" style="168" customWidth="1"/>
    <col min="10748" max="10748" width="3" style="168" customWidth="1"/>
    <col min="10749" max="10749" width="3.5703125" style="168" customWidth="1"/>
    <col min="10750" max="10751" width="3" style="168" customWidth="1"/>
    <col min="10752" max="10752" width="11.42578125" style="168"/>
    <col min="10753" max="10753" width="9" style="168" customWidth="1"/>
    <col min="10754" max="10754" width="8.42578125" style="168" customWidth="1"/>
    <col min="10755" max="10756" width="3.42578125" style="168" customWidth="1"/>
    <col min="10757" max="10757" width="10.5703125" style="168" customWidth="1"/>
    <col min="10758" max="10758" width="11.140625" style="168" customWidth="1"/>
    <col min="10759" max="10761" width="3.42578125" style="168" customWidth="1"/>
    <col min="10762" max="10762" width="13.85546875" style="168" customWidth="1"/>
    <col min="10763" max="10765" width="3.42578125" style="168" customWidth="1"/>
    <col min="10766" max="10766" width="3.5703125" style="168" customWidth="1"/>
    <col min="10767" max="10771" width="10.7109375" style="168" customWidth="1"/>
    <col min="10772" max="10772" width="12" style="168" customWidth="1"/>
    <col min="10773" max="11001" width="11.42578125" style="168"/>
    <col min="11002" max="11002" width="6" style="168" customWidth="1"/>
    <col min="11003" max="11003" width="11.7109375" style="168" customWidth="1"/>
    <col min="11004" max="11004" width="3" style="168" customWidth="1"/>
    <col min="11005" max="11005" width="3.5703125" style="168" customWidth="1"/>
    <col min="11006" max="11007" width="3" style="168" customWidth="1"/>
    <col min="11008" max="11008" width="11.42578125" style="168"/>
    <col min="11009" max="11009" width="9" style="168" customWidth="1"/>
    <col min="11010" max="11010" width="8.42578125" style="168" customWidth="1"/>
    <col min="11011" max="11012" width="3.42578125" style="168" customWidth="1"/>
    <col min="11013" max="11013" width="10.5703125" style="168" customWidth="1"/>
    <col min="11014" max="11014" width="11.140625" style="168" customWidth="1"/>
    <col min="11015" max="11017" width="3.42578125" style="168" customWidth="1"/>
    <col min="11018" max="11018" width="13.85546875" style="168" customWidth="1"/>
    <col min="11019" max="11021" width="3.42578125" style="168" customWidth="1"/>
    <col min="11022" max="11022" width="3.5703125" style="168" customWidth="1"/>
    <col min="11023" max="11027" width="10.7109375" style="168" customWidth="1"/>
    <col min="11028" max="11028" width="12" style="168" customWidth="1"/>
    <col min="11029" max="11257" width="11.42578125" style="168"/>
    <col min="11258" max="11258" width="6" style="168" customWidth="1"/>
    <col min="11259" max="11259" width="11.7109375" style="168" customWidth="1"/>
    <col min="11260" max="11260" width="3" style="168" customWidth="1"/>
    <col min="11261" max="11261" width="3.5703125" style="168" customWidth="1"/>
    <col min="11262" max="11263" width="3" style="168" customWidth="1"/>
    <col min="11264" max="11264" width="11.42578125" style="168"/>
    <col min="11265" max="11265" width="9" style="168" customWidth="1"/>
    <col min="11266" max="11266" width="8.42578125" style="168" customWidth="1"/>
    <col min="11267" max="11268" width="3.42578125" style="168" customWidth="1"/>
    <col min="11269" max="11269" width="10.5703125" style="168" customWidth="1"/>
    <col min="11270" max="11270" width="11.140625" style="168" customWidth="1"/>
    <col min="11271" max="11273" width="3.42578125" style="168" customWidth="1"/>
    <col min="11274" max="11274" width="13.85546875" style="168" customWidth="1"/>
    <col min="11275" max="11277" width="3.42578125" style="168" customWidth="1"/>
    <col min="11278" max="11278" width="3.5703125" style="168" customWidth="1"/>
    <col min="11279" max="11283" width="10.7109375" style="168" customWidth="1"/>
    <col min="11284" max="11284" width="12" style="168" customWidth="1"/>
    <col min="11285" max="11513" width="11.42578125" style="168"/>
    <col min="11514" max="11514" width="6" style="168" customWidth="1"/>
    <col min="11515" max="11515" width="11.7109375" style="168" customWidth="1"/>
    <col min="11516" max="11516" width="3" style="168" customWidth="1"/>
    <col min="11517" max="11517" width="3.5703125" style="168" customWidth="1"/>
    <col min="11518" max="11519" width="3" style="168" customWidth="1"/>
    <col min="11520" max="11520" width="11.42578125" style="168"/>
    <col min="11521" max="11521" width="9" style="168" customWidth="1"/>
    <col min="11522" max="11522" width="8.42578125" style="168" customWidth="1"/>
    <col min="11523" max="11524" width="3.42578125" style="168" customWidth="1"/>
    <col min="11525" max="11525" width="10.5703125" style="168" customWidth="1"/>
    <col min="11526" max="11526" width="11.140625" style="168" customWidth="1"/>
    <col min="11527" max="11529" width="3.42578125" style="168" customWidth="1"/>
    <col min="11530" max="11530" width="13.85546875" style="168" customWidth="1"/>
    <col min="11531" max="11533" width="3.42578125" style="168" customWidth="1"/>
    <col min="11534" max="11534" width="3.5703125" style="168" customWidth="1"/>
    <col min="11535" max="11539" width="10.7109375" style="168" customWidth="1"/>
    <col min="11540" max="11540" width="12" style="168" customWidth="1"/>
    <col min="11541" max="11769" width="11.42578125" style="168"/>
    <col min="11770" max="11770" width="6" style="168" customWidth="1"/>
    <col min="11771" max="11771" width="11.7109375" style="168" customWidth="1"/>
    <col min="11772" max="11772" width="3" style="168" customWidth="1"/>
    <col min="11773" max="11773" width="3.5703125" style="168" customWidth="1"/>
    <col min="11774" max="11775" width="3" style="168" customWidth="1"/>
    <col min="11776" max="11776" width="11.42578125" style="168"/>
    <col min="11777" max="11777" width="9" style="168" customWidth="1"/>
    <col min="11778" max="11778" width="8.42578125" style="168" customWidth="1"/>
    <col min="11779" max="11780" width="3.42578125" style="168" customWidth="1"/>
    <col min="11781" max="11781" width="10.5703125" style="168" customWidth="1"/>
    <col min="11782" max="11782" width="11.140625" style="168" customWidth="1"/>
    <col min="11783" max="11785" width="3.42578125" style="168" customWidth="1"/>
    <col min="11786" max="11786" width="13.85546875" style="168" customWidth="1"/>
    <col min="11787" max="11789" width="3.42578125" style="168" customWidth="1"/>
    <col min="11790" max="11790" width="3.5703125" style="168" customWidth="1"/>
    <col min="11791" max="11795" width="10.7109375" style="168" customWidth="1"/>
    <col min="11796" max="11796" width="12" style="168" customWidth="1"/>
    <col min="11797" max="12025" width="11.42578125" style="168"/>
    <col min="12026" max="12026" width="6" style="168" customWidth="1"/>
    <col min="12027" max="12027" width="11.7109375" style="168" customWidth="1"/>
    <col min="12028" max="12028" width="3" style="168" customWidth="1"/>
    <col min="12029" max="12029" width="3.5703125" style="168" customWidth="1"/>
    <col min="12030" max="12031" width="3" style="168" customWidth="1"/>
    <col min="12032" max="12032" width="11.42578125" style="168"/>
    <col min="12033" max="12033" width="9" style="168" customWidth="1"/>
    <col min="12034" max="12034" width="8.42578125" style="168" customWidth="1"/>
    <col min="12035" max="12036" width="3.42578125" style="168" customWidth="1"/>
    <col min="12037" max="12037" width="10.5703125" style="168" customWidth="1"/>
    <col min="12038" max="12038" width="11.140625" style="168" customWidth="1"/>
    <col min="12039" max="12041" width="3.42578125" style="168" customWidth="1"/>
    <col min="12042" max="12042" width="13.85546875" style="168" customWidth="1"/>
    <col min="12043" max="12045" width="3.42578125" style="168" customWidth="1"/>
    <col min="12046" max="12046" width="3.5703125" style="168" customWidth="1"/>
    <col min="12047" max="12051" width="10.7109375" style="168" customWidth="1"/>
    <col min="12052" max="12052" width="12" style="168" customWidth="1"/>
    <col min="12053" max="12281" width="11.42578125" style="168"/>
    <col min="12282" max="12282" width="6" style="168" customWidth="1"/>
    <col min="12283" max="12283" width="11.7109375" style="168" customWidth="1"/>
    <col min="12284" max="12284" width="3" style="168" customWidth="1"/>
    <col min="12285" max="12285" width="3.5703125" style="168" customWidth="1"/>
    <col min="12286" max="12287" width="3" style="168" customWidth="1"/>
    <col min="12288" max="12288" width="11.42578125" style="168"/>
    <col min="12289" max="12289" width="9" style="168" customWidth="1"/>
    <col min="12290" max="12290" width="8.42578125" style="168" customWidth="1"/>
    <col min="12291" max="12292" width="3.42578125" style="168" customWidth="1"/>
    <col min="12293" max="12293" width="10.5703125" style="168" customWidth="1"/>
    <col min="12294" max="12294" width="11.140625" style="168" customWidth="1"/>
    <col min="12295" max="12297" width="3.42578125" style="168" customWidth="1"/>
    <col min="12298" max="12298" width="13.85546875" style="168" customWidth="1"/>
    <col min="12299" max="12301" width="3.42578125" style="168" customWidth="1"/>
    <col min="12302" max="12302" width="3.5703125" style="168" customWidth="1"/>
    <col min="12303" max="12307" width="10.7109375" style="168" customWidth="1"/>
    <col min="12308" max="12308" width="12" style="168" customWidth="1"/>
    <col min="12309" max="12537" width="11.42578125" style="168"/>
    <col min="12538" max="12538" width="6" style="168" customWidth="1"/>
    <col min="12539" max="12539" width="11.7109375" style="168" customWidth="1"/>
    <col min="12540" max="12540" width="3" style="168" customWidth="1"/>
    <col min="12541" max="12541" width="3.5703125" style="168" customWidth="1"/>
    <col min="12542" max="12543" width="3" style="168" customWidth="1"/>
    <col min="12544" max="12544" width="11.42578125" style="168"/>
    <col min="12545" max="12545" width="9" style="168" customWidth="1"/>
    <col min="12546" max="12546" width="8.42578125" style="168" customWidth="1"/>
    <col min="12547" max="12548" width="3.42578125" style="168" customWidth="1"/>
    <col min="12549" max="12549" width="10.5703125" style="168" customWidth="1"/>
    <col min="12550" max="12550" width="11.140625" style="168" customWidth="1"/>
    <col min="12551" max="12553" width="3.42578125" style="168" customWidth="1"/>
    <col min="12554" max="12554" width="13.85546875" style="168" customWidth="1"/>
    <col min="12555" max="12557" width="3.42578125" style="168" customWidth="1"/>
    <col min="12558" max="12558" width="3.5703125" style="168" customWidth="1"/>
    <col min="12559" max="12563" width="10.7109375" style="168" customWidth="1"/>
    <col min="12564" max="12564" width="12" style="168" customWidth="1"/>
    <col min="12565" max="12793" width="11.42578125" style="168"/>
    <col min="12794" max="12794" width="6" style="168" customWidth="1"/>
    <col min="12795" max="12795" width="11.7109375" style="168" customWidth="1"/>
    <col min="12796" max="12796" width="3" style="168" customWidth="1"/>
    <col min="12797" max="12797" width="3.5703125" style="168" customWidth="1"/>
    <col min="12798" max="12799" width="3" style="168" customWidth="1"/>
    <col min="12800" max="12800" width="11.42578125" style="168"/>
    <col min="12801" max="12801" width="9" style="168" customWidth="1"/>
    <col min="12802" max="12802" width="8.42578125" style="168" customWidth="1"/>
    <col min="12803" max="12804" width="3.42578125" style="168" customWidth="1"/>
    <col min="12805" max="12805" width="10.5703125" style="168" customWidth="1"/>
    <col min="12806" max="12806" width="11.140625" style="168" customWidth="1"/>
    <col min="12807" max="12809" width="3.42578125" style="168" customWidth="1"/>
    <col min="12810" max="12810" width="13.85546875" style="168" customWidth="1"/>
    <col min="12811" max="12813" width="3.42578125" style="168" customWidth="1"/>
    <col min="12814" max="12814" width="3.5703125" style="168" customWidth="1"/>
    <col min="12815" max="12819" width="10.7109375" style="168" customWidth="1"/>
    <col min="12820" max="12820" width="12" style="168" customWidth="1"/>
    <col min="12821" max="13049" width="11.42578125" style="168"/>
    <col min="13050" max="13050" width="6" style="168" customWidth="1"/>
    <col min="13051" max="13051" width="11.7109375" style="168" customWidth="1"/>
    <col min="13052" max="13052" width="3" style="168" customWidth="1"/>
    <col min="13053" max="13053" width="3.5703125" style="168" customWidth="1"/>
    <col min="13054" max="13055" width="3" style="168" customWidth="1"/>
    <col min="13056" max="13056" width="11.42578125" style="168"/>
    <col min="13057" max="13057" width="9" style="168" customWidth="1"/>
    <col min="13058" max="13058" width="8.42578125" style="168" customWidth="1"/>
    <col min="13059" max="13060" width="3.42578125" style="168" customWidth="1"/>
    <col min="13061" max="13061" width="10.5703125" style="168" customWidth="1"/>
    <col min="13062" max="13062" width="11.140625" style="168" customWidth="1"/>
    <col min="13063" max="13065" width="3.42578125" style="168" customWidth="1"/>
    <col min="13066" max="13066" width="13.85546875" style="168" customWidth="1"/>
    <col min="13067" max="13069" width="3.42578125" style="168" customWidth="1"/>
    <col min="13070" max="13070" width="3.5703125" style="168" customWidth="1"/>
    <col min="13071" max="13075" width="10.7109375" style="168" customWidth="1"/>
    <col min="13076" max="13076" width="12" style="168" customWidth="1"/>
    <col min="13077" max="13305" width="11.42578125" style="168"/>
    <col min="13306" max="13306" width="6" style="168" customWidth="1"/>
    <col min="13307" max="13307" width="11.7109375" style="168" customWidth="1"/>
    <col min="13308" max="13308" width="3" style="168" customWidth="1"/>
    <col min="13309" max="13309" width="3.5703125" style="168" customWidth="1"/>
    <col min="13310" max="13311" width="3" style="168" customWidth="1"/>
    <col min="13312" max="13312" width="11.42578125" style="168"/>
    <col min="13313" max="13313" width="9" style="168" customWidth="1"/>
    <col min="13314" max="13314" width="8.42578125" style="168" customWidth="1"/>
    <col min="13315" max="13316" width="3.42578125" style="168" customWidth="1"/>
    <col min="13317" max="13317" width="10.5703125" style="168" customWidth="1"/>
    <col min="13318" max="13318" width="11.140625" style="168" customWidth="1"/>
    <col min="13319" max="13321" width="3.42578125" style="168" customWidth="1"/>
    <col min="13322" max="13322" width="13.85546875" style="168" customWidth="1"/>
    <col min="13323" max="13325" width="3.42578125" style="168" customWidth="1"/>
    <col min="13326" max="13326" width="3.5703125" style="168" customWidth="1"/>
    <col min="13327" max="13331" width="10.7109375" style="168" customWidth="1"/>
    <col min="13332" max="13332" width="12" style="168" customWidth="1"/>
    <col min="13333" max="13561" width="11.42578125" style="168"/>
    <col min="13562" max="13562" width="6" style="168" customWidth="1"/>
    <col min="13563" max="13563" width="11.7109375" style="168" customWidth="1"/>
    <col min="13564" max="13564" width="3" style="168" customWidth="1"/>
    <col min="13565" max="13565" width="3.5703125" style="168" customWidth="1"/>
    <col min="13566" max="13567" width="3" style="168" customWidth="1"/>
    <col min="13568" max="13568" width="11.42578125" style="168"/>
    <col min="13569" max="13569" width="9" style="168" customWidth="1"/>
    <col min="13570" max="13570" width="8.42578125" style="168" customWidth="1"/>
    <col min="13571" max="13572" width="3.42578125" style="168" customWidth="1"/>
    <col min="13573" max="13573" width="10.5703125" style="168" customWidth="1"/>
    <col min="13574" max="13574" width="11.140625" style="168" customWidth="1"/>
    <col min="13575" max="13577" width="3.42578125" style="168" customWidth="1"/>
    <col min="13578" max="13578" width="13.85546875" style="168" customWidth="1"/>
    <col min="13579" max="13581" width="3.42578125" style="168" customWidth="1"/>
    <col min="13582" max="13582" width="3.5703125" style="168" customWidth="1"/>
    <col min="13583" max="13587" width="10.7109375" style="168" customWidth="1"/>
    <col min="13588" max="13588" width="12" style="168" customWidth="1"/>
    <col min="13589" max="13817" width="11.42578125" style="168"/>
    <col min="13818" max="13818" width="6" style="168" customWidth="1"/>
    <col min="13819" max="13819" width="11.7109375" style="168" customWidth="1"/>
    <col min="13820" max="13820" width="3" style="168" customWidth="1"/>
    <col min="13821" max="13821" width="3.5703125" style="168" customWidth="1"/>
    <col min="13822" max="13823" width="3" style="168" customWidth="1"/>
    <col min="13824" max="13824" width="11.42578125" style="168"/>
    <col min="13825" max="13825" width="9" style="168" customWidth="1"/>
    <col min="13826" max="13826" width="8.42578125" style="168" customWidth="1"/>
    <col min="13827" max="13828" width="3.42578125" style="168" customWidth="1"/>
    <col min="13829" max="13829" width="10.5703125" style="168" customWidth="1"/>
    <col min="13830" max="13830" width="11.140625" style="168" customWidth="1"/>
    <col min="13831" max="13833" width="3.42578125" style="168" customWidth="1"/>
    <col min="13834" max="13834" width="13.85546875" style="168" customWidth="1"/>
    <col min="13835" max="13837" width="3.42578125" style="168" customWidth="1"/>
    <col min="13838" max="13838" width="3.5703125" style="168" customWidth="1"/>
    <col min="13839" max="13843" width="10.7109375" style="168" customWidth="1"/>
    <col min="13844" max="13844" width="12" style="168" customWidth="1"/>
    <col min="13845" max="14073" width="11.42578125" style="168"/>
    <col min="14074" max="14074" width="6" style="168" customWidth="1"/>
    <col min="14075" max="14075" width="11.7109375" style="168" customWidth="1"/>
    <col min="14076" max="14076" width="3" style="168" customWidth="1"/>
    <col min="14077" max="14077" width="3.5703125" style="168" customWidth="1"/>
    <col min="14078" max="14079" width="3" style="168" customWidth="1"/>
    <col min="14080" max="14080" width="11.42578125" style="168"/>
    <col min="14081" max="14081" width="9" style="168" customWidth="1"/>
    <col min="14082" max="14082" width="8.42578125" style="168" customWidth="1"/>
    <col min="14083" max="14084" width="3.42578125" style="168" customWidth="1"/>
    <col min="14085" max="14085" width="10.5703125" style="168" customWidth="1"/>
    <col min="14086" max="14086" width="11.140625" style="168" customWidth="1"/>
    <col min="14087" max="14089" width="3.42578125" style="168" customWidth="1"/>
    <col min="14090" max="14090" width="13.85546875" style="168" customWidth="1"/>
    <col min="14091" max="14093" width="3.42578125" style="168" customWidth="1"/>
    <col min="14094" max="14094" width="3.5703125" style="168" customWidth="1"/>
    <col min="14095" max="14099" width="10.7109375" style="168" customWidth="1"/>
    <col min="14100" max="14100" width="12" style="168" customWidth="1"/>
    <col min="14101" max="14329" width="11.42578125" style="168"/>
    <col min="14330" max="14330" width="6" style="168" customWidth="1"/>
    <col min="14331" max="14331" width="11.7109375" style="168" customWidth="1"/>
    <col min="14332" max="14332" width="3" style="168" customWidth="1"/>
    <col min="14333" max="14333" width="3.5703125" style="168" customWidth="1"/>
    <col min="14334" max="14335" width="3" style="168" customWidth="1"/>
    <col min="14336" max="14336" width="11.42578125" style="168"/>
    <col min="14337" max="14337" width="9" style="168" customWidth="1"/>
    <col min="14338" max="14338" width="8.42578125" style="168" customWidth="1"/>
    <col min="14339" max="14340" width="3.42578125" style="168" customWidth="1"/>
    <col min="14341" max="14341" width="10.5703125" style="168" customWidth="1"/>
    <col min="14342" max="14342" width="11.140625" style="168" customWidth="1"/>
    <col min="14343" max="14345" width="3.42578125" style="168" customWidth="1"/>
    <col min="14346" max="14346" width="13.85546875" style="168" customWidth="1"/>
    <col min="14347" max="14349" width="3.42578125" style="168" customWidth="1"/>
    <col min="14350" max="14350" width="3.5703125" style="168" customWidth="1"/>
    <col min="14351" max="14355" width="10.7109375" style="168" customWidth="1"/>
    <col min="14356" max="14356" width="12" style="168" customWidth="1"/>
    <col min="14357" max="14585" width="11.42578125" style="168"/>
    <col min="14586" max="14586" width="6" style="168" customWidth="1"/>
    <col min="14587" max="14587" width="11.7109375" style="168" customWidth="1"/>
    <col min="14588" max="14588" width="3" style="168" customWidth="1"/>
    <col min="14589" max="14589" width="3.5703125" style="168" customWidth="1"/>
    <col min="14590" max="14591" width="3" style="168" customWidth="1"/>
    <col min="14592" max="14592" width="11.42578125" style="168"/>
    <col min="14593" max="14593" width="9" style="168" customWidth="1"/>
    <col min="14594" max="14594" width="8.42578125" style="168" customWidth="1"/>
    <col min="14595" max="14596" width="3.42578125" style="168" customWidth="1"/>
    <col min="14597" max="14597" width="10.5703125" style="168" customWidth="1"/>
    <col min="14598" max="14598" width="11.140625" style="168" customWidth="1"/>
    <col min="14599" max="14601" width="3.42578125" style="168" customWidth="1"/>
    <col min="14602" max="14602" width="13.85546875" style="168" customWidth="1"/>
    <col min="14603" max="14605" width="3.42578125" style="168" customWidth="1"/>
    <col min="14606" max="14606" width="3.5703125" style="168" customWidth="1"/>
    <col min="14607" max="14611" width="10.7109375" style="168" customWidth="1"/>
    <col min="14612" max="14612" width="12" style="168" customWidth="1"/>
    <col min="14613" max="14841" width="11.42578125" style="168"/>
    <col min="14842" max="14842" width="6" style="168" customWidth="1"/>
    <col min="14843" max="14843" width="11.7109375" style="168" customWidth="1"/>
    <col min="14844" max="14844" width="3" style="168" customWidth="1"/>
    <col min="14845" max="14845" width="3.5703125" style="168" customWidth="1"/>
    <col min="14846" max="14847" width="3" style="168" customWidth="1"/>
    <col min="14848" max="14848" width="11.42578125" style="168"/>
    <col min="14849" max="14849" width="9" style="168" customWidth="1"/>
    <col min="14850" max="14850" width="8.42578125" style="168" customWidth="1"/>
    <col min="14851" max="14852" width="3.42578125" style="168" customWidth="1"/>
    <col min="14853" max="14853" width="10.5703125" style="168" customWidth="1"/>
    <col min="14854" max="14854" width="11.140625" style="168" customWidth="1"/>
    <col min="14855" max="14857" width="3.42578125" style="168" customWidth="1"/>
    <col min="14858" max="14858" width="13.85546875" style="168" customWidth="1"/>
    <col min="14859" max="14861" width="3.42578125" style="168" customWidth="1"/>
    <col min="14862" max="14862" width="3.5703125" style="168" customWidth="1"/>
    <col min="14863" max="14867" width="10.7109375" style="168" customWidth="1"/>
    <col min="14868" max="14868" width="12" style="168" customWidth="1"/>
    <col min="14869" max="15097" width="11.42578125" style="168"/>
    <col min="15098" max="15098" width="6" style="168" customWidth="1"/>
    <col min="15099" max="15099" width="11.7109375" style="168" customWidth="1"/>
    <col min="15100" max="15100" width="3" style="168" customWidth="1"/>
    <col min="15101" max="15101" width="3.5703125" style="168" customWidth="1"/>
    <col min="15102" max="15103" width="3" style="168" customWidth="1"/>
    <col min="15104" max="15104" width="11.42578125" style="168"/>
    <col min="15105" max="15105" width="9" style="168" customWidth="1"/>
    <col min="15106" max="15106" width="8.42578125" style="168" customWidth="1"/>
    <col min="15107" max="15108" width="3.42578125" style="168" customWidth="1"/>
    <col min="15109" max="15109" width="10.5703125" style="168" customWidth="1"/>
    <col min="15110" max="15110" width="11.140625" style="168" customWidth="1"/>
    <col min="15111" max="15113" width="3.42578125" style="168" customWidth="1"/>
    <col min="15114" max="15114" width="13.85546875" style="168" customWidth="1"/>
    <col min="15115" max="15117" width="3.42578125" style="168" customWidth="1"/>
    <col min="15118" max="15118" width="3.5703125" style="168" customWidth="1"/>
    <col min="15119" max="15123" width="10.7109375" style="168" customWidth="1"/>
    <col min="15124" max="15124" width="12" style="168" customWidth="1"/>
    <col min="15125" max="15353" width="11.42578125" style="168"/>
    <col min="15354" max="15354" width="6" style="168" customWidth="1"/>
    <col min="15355" max="15355" width="11.7109375" style="168" customWidth="1"/>
    <col min="15356" max="15356" width="3" style="168" customWidth="1"/>
    <col min="15357" max="15357" width="3.5703125" style="168" customWidth="1"/>
    <col min="15358" max="15359" width="3" style="168" customWidth="1"/>
    <col min="15360" max="15360" width="11.42578125" style="168"/>
    <col min="15361" max="15361" width="9" style="168" customWidth="1"/>
    <col min="15362" max="15362" width="8.42578125" style="168" customWidth="1"/>
    <col min="15363" max="15364" width="3.42578125" style="168" customWidth="1"/>
    <col min="15365" max="15365" width="10.5703125" style="168" customWidth="1"/>
    <col min="15366" max="15366" width="11.140625" style="168" customWidth="1"/>
    <col min="15367" max="15369" width="3.42578125" style="168" customWidth="1"/>
    <col min="15370" max="15370" width="13.85546875" style="168" customWidth="1"/>
    <col min="15371" max="15373" width="3.42578125" style="168" customWidth="1"/>
    <col min="15374" max="15374" width="3.5703125" style="168" customWidth="1"/>
    <col min="15375" max="15379" width="10.7109375" style="168" customWidth="1"/>
    <col min="15380" max="15380" width="12" style="168" customWidth="1"/>
    <col min="15381" max="15609" width="11.42578125" style="168"/>
    <col min="15610" max="15610" width="6" style="168" customWidth="1"/>
    <col min="15611" max="15611" width="11.7109375" style="168" customWidth="1"/>
    <col min="15612" max="15612" width="3" style="168" customWidth="1"/>
    <col min="15613" max="15613" width="3.5703125" style="168" customWidth="1"/>
    <col min="15614" max="15615" width="3" style="168" customWidth="1"/>
    <col min="15616" max="15616" width="11.42578125" style="168"/>
    <col min="15617" max="15617" width="9" style="168" customWidth="1"/>
    <col min="15618" max="15618" width="8.42578125" style="168" customWidth="1"/>
    <col min="15619" max="15620" width="3.42578125" style="168" customWidth="1"/>
    <col min="15621" max="15621" width="10.5703125" style="168" customWidth="1"/>
    <col min="15622" max="15622" width="11.140625" style="168" customWidth="1"/>
    <col min="15623" max="15625" width="3.42578125" style="168" customWidth="1"/>
    <col min="15626" max="15626" width="13.85546875" style="168" customWidth="1"/>
    <col min="15627" max="15629" width="3.42578125" style="168" customWidth="1"/>
    <col min="15630" max="15630" width="3.5703125" style="168" customWidth="1"/>
    <col min="15631" max="15635" width="10.7109375" style="168" customWidth="1"/>
    <col min="15636" max="15636" width="12" style="168" customWidth="1"/>
    <col min="15637" max="15865" width="11.42578125" style="168"/>
    <col min="15866" max="15866" width="6" style="168" customWidth="1"/>
    <col min="15867" max="15867" width="11.7109375" style="168" customWidth="1"/>
    <col min="15868" max="15868" width="3" style="168" customWidth="1"/>
    <col min="15869" max="15869" width="3.5703125" style="168" customWidth="1"/>
    <col min="15870" max="15871" width="3" style="168" customWidth="1"/>
    <col min="15872" max="15872" width="11.42578125" style="168"/>
    <col min="15873" max="15873" width="9" style="168" customWidth="1"/>
    <col min="15874" max="15874" width="8.42578125" style="168" customWidth="1"/>
    <col min="15875" max="15876" width="3.42578125" style="168" customWidth="1"/>
    <col min="15877" max="15877" width="10.5703125" style="168" customWidth="1"/>
    <col min="15878" max="15878" width="11.140625" style="168" customWidth="1"/>
    <col min="15879" max="15881" width="3.42578125" style="168" customWidth="1"/>
    <col min="15882" max="15882" width="13.85546875" style="168" customWidth="1"/>
    <col min="15883" max="15885" width="3.42578125" style="168" customWidth="1"/>
    <col min="15886" max="15886" width="3.5703125" style="168" customWidth="1"/>
    <col min="15887" max="15891" width="10.7109375" style="168" customWidth="1"/>
    <col min="15892" max="15892" width="12" style="168" customWidth="1"/>
    <col min="15893" max="16121" width="11.42578125" style="168"/>
    <col min="16122" max="16122" width="6" style="168" customWidth="1"/>
    <col min="16123" max="16123" width="11.7109375" style="168" customWidth="1"/>
    <col min="16124" max="16124" width="3" style="168" customWidth="1"/>
    <col min="16125" max="16125" width="3.5703125" style="168" customWidth="1"/>
    <col min="16126" max="16127" width="3" style="168" customWidth="1"/>
    <col min="16128" max="16128" width="11.42578125" style="168"/>
    <col min="16129" max="16129" width="9" style="168" customWidth="1"/>
    <col min="16130" max="16130" width="8.42578125" style="168" customWidth="1"/>
    <col min="16131" max="16132" width="3.42578125" style="168" customWidth="1"/>
    <col min="16133" max="16133" width="10.5703125" style="168" customWidth="1"/>
    <col min="16134" max="16134" width="11.140625" style="168" customWidth="1"/>
    <col min="16135" max="16137" width="3.42578125" style="168" customWidth="1"/>
    <col min="16138" max="16138" width="13.85546875" style="168" customWidth="1"/>
    <col min="16139" max="16141" width="3.42578125" style="168" customWidth="1"/>
    <col min="16142" max="16142" width="3.5703125" style="168" customWidth="1"/>
    <col min="16143" max="16147" width="10.7109375" style="168" customWidth="1"/>
    <col min="16148" max="16148" width="12" style="168" customWidth="1"/>
    <col min="16149" max="16384" width="11.42578125" style="168"/>
  </cols>
  <sheetData>
    <row r="1" spans="2:23" x14ac:dyDescent="0.25">
      <c r="C1" s="176"/>
      <c r="D1" s="176"/>
      <c r="E1" s="176"/>
      <c r="F1" s="176"/>
      <c r="G1" s="176"/>
      <c r="H1" s="176"/>
      <c r="I1" s="176"/>
      <c r="J1" s="176"/>
      <c r="K1" s="176"/>
      <c r="L1" s="176"/>
      <c r="M1" s="176"/>
      <c r="N1" s="176"/>
      <c r="O1" s="176"/>
      <c r="P1" s="176"/>
      <c r="Q1" s="176"/>
      <c r="R1" s="176"/>
      <c r="S1" s="176"/>
    </row>
    <row r="2" spans="2:23" x14ac:dyDescent="0.25">
      <c r="B2" s="47"/>
      <c r="C2" s="2390"/>
      <c r="D2" s="2391"/>
      <c r="E2" s="2391"/>
      <c r="F2" s="2391"/>
      <c r="G2" s="2391"/>
      <c r="H2" s="2391"/>
      <c r="I2" s="2391"/>
      <c r="J2" s="2391"/>
      <c r="K2" s="2391"/>
      <c r="L2" s="2391"/>
      <c r="M2" s="2391"/>
      <c r="N2" s="2391"/>
      <c r="O2" s="2391"/>
      <c r="P2" s="2391"/>
      <c r="Q2" s="2391"/>
      <c r="R2" s="2391"/>
      <c r="S2" s="2391"/>
      <c r="T2" s="2392"/>
    </row>
    <row r="3" spans="2:23" x14ac:dyDescent="0.25">
      <c r="B3" s="47"/>
      <c r="C3" s="2393"/>
      <c r="D3" s="2394"/>
      <c r="E3" s="2394"/>
      <c r="F3" s="2394"/>
      <c r="G3" s="2394"/>
      <c r="H3" s="2394"/>
      <c r="I3" s="2394"/>
      <c r="J3" s="2394"/>
      <c r="K3" s="2394"/>
      <c r="L3" s="2394"/>
      <c r="M3" s="2394"/>
      <c r="N3" s="2394"/>
      <c r="O3" s="2394"/>
      <c r="P3" s="2394"/>
      <c r="Q3" s="2394"/>
      <c r="R3" s="2394"/>
      <c r="S3" s="2394"/>
      <c r="T3" s="2395"/>
    </row>
    <row r="4" spans="2:23" x14ac:dyDescent="0.25">
      <c r="B4" s="47"/>
      <c r="C4" s="2393"/>
      <c r="D4" s="2394"/>
      <c r="E4" s="2394"/>
      <c r="F4" s="2394"/>
      <c r="G4" s="2394"/>
      <c r="H4" s="2394"/>
      <c r="I4" s="2394"/>
      <c r="J4" s="2394"/>
      <c r="K4" s="2394"/>
      <c r="L4" s="2394"/>
      <c r="M4" s="2394"/>
      <c r="N4" s="2394"/>
      <c r="O4" s="2394"/>
      <c r="P4" s="2394"/>
      <c r="Q4" s="2394"/>
      <c r="R4" s="2394"/>
      <c r="S4" s="2394"/>
      <c r="T4" s="2395"/>
    </row>
    <row r="5" spans="2:23" x14ac:dyDescent="0.25">
      <c r="B5" s="3"/>
      <c r="C5" s="2393"/>
      <c r="D5" s="2394"/>
      <c r="E5" s="2394"/>
      <c r="F5" s="2394"/>
      <c r="G5" s="2394"/>
      <c r="H5" s="2394"/>
      <c r="I5" s="2394"/>
      <c r="J5" s="2394"/>
      <c r="K5" s="2394"/>
      <c r="L5" s="2394"/>
      <c r="M5" s="2394"/>
      <c r="N5" s="2394"/>
      <c r="O5" s="2394"/>
      <c r="P5" s="2394"/>
      <c r="Q5" s="2394"/>
      <c r="R5" s="2394"/>
      <c r="S5" s="2394"/>
      <c r="T5" s="2395"/>
    </row>
    <row r="6" spans="2:23" ht="21.75" customHeight="1" x14ac:dyDescent="0.3">
      <c r="B6" s="3"/>
      <c r="C6" s="160"/>
      <c r="D6" s="2405" t="s">
        <v>29</v>
      </c>
      <c r="E6" s="2405"/>
      <c r="F6" s="2405"/>
      <c r="G6" s="2405"/>
      <c r="H6" s="2405"/>
      <c r="I6" s="2405"/>
      <c r="J6" s="2405"/>
      <c r="K6" s="2405"/>
      <c r="L6" s="2405"/>
      <c r="M6" s="2405"/>
      <c r="N6" s="2405"/>
      <c r="O6" s="2405"/>
      <c r="P6" s="2405"/>
      <c r="Q6" s="2405"/>
      <c r="R6" s="2405"/>
      <c r="S6" s="2405"/>
      <c r="T6" s="210"/>
    </row>
    <row r="7" spans="2:23" x14ac:dyDescent="0.25">
      <c r="B7" s="3"/>
      <c r="C7" s="160"/>
      <c r="D7" s="2406" t="s">
        <v>294</v>
      </c>
      <c r="E7" s="2406"/>
      <c r="F7" s="2406"/>
      <c r="G7" s="2406"/>
      <c r="H7" s="2406"/>
      <c r="I7" s="2406"/>
      <c r="J7" s="2406"/>
      <c r="K7" s="2406"/>
      <c r="L7" s="2406"/>
      <c r="M7" s="2406"/>
      <c r="N7" s="2406"/>
      <c r="O7" s="2406"/>
      <c r="P7" s="2406"/>
      <c r="Q7" s="2406"/>
      <c r="R7" s="2406"/>
      <c r="S7" s="2406"/>
      <c r="T7" s="210"/>
    </row>
    <row r="8" spans="2:23" x14ac:dyDescent="0.25">
      <c r="B8" s="299"/>
      <c r="C8" s="160"/>
      <c r="D8" s="2411" t="s">
        <v>158</v>
      </c>
      <c r="E8" s="2411"/>
      <c r="F8" s="2411"/>
      <c r="G8" s="2411"/>
      <c r="H8" s="2411"/>
      <c r="I8" s="2411"/>
      <c r="J8" s="2411"/>
      <c r="K8" s="2411"/>
      <c r="L8" s="2411"/>
      <c r="M8" s="2411"/>
      <c r="N8" s="2411"/>
      <c r="O8" s="2411"/>
      <c r="P8" s="2411"/>
      <c r="Q8" s="2411"/>
      <c r="R8" s="2411"/>
      <c r="S8" s="2411"/>
      <c r="T8" s="210"/>
      <c r="W8" s="168" t="s">
        <v>411</v>
      </c>
    </row>
    <row r="9" spans="2:23" ht="13.5" customHeight="1" x14ac:dyDescent="0.3">
      <c r="B9" s="3"/>
      <c r="C9" s="160"/>
      <c r="D9" s="1046"/>
      <c r="E9" s="1046"/>
      <c r="F9" s="1046"/>
      <c r="G9" s="1046"/>
      <c r="H9" s="1046"/>
      <c r="I9" s="1046"/>
      <c r="J9" s="1046"/>
      <c r="K9" s="1046"/>
      <c r="L9" s="1046"/>
      <c r="M9" s="1046"/>
      <c r="N9" s="1046"/>
      <c r="O9" s="1046"/>
      <c r="P9" s="1046"/>
      <c r="Q9" s="1046"/>
      <c r="R9" s="1046"/>
      <c r="S9" s="1046"/>
      <c r="T9" s="210"/>
      <c r="W9" s="168" t="s">
        <v>412</v>
      </c>
    </row>
    <row r="10" spans="2:23" x14ac:dyDescent="0.25">
      <c r="B10" s="3"/>
      <c r="C10" s="160"/>
      <c r="D10" s="175"/>
      <c r="E10" s="175"/>
      <c r="F10" s="175"/>
      <c r="G10" s="175"/>
      <c r="H10" s="175"/>
      <c r="I10" s="176"/>
      <c r="J10" s="176"/>
      <c r="K10" s="1052" t="s">
        <v>31</v>
      </c>
      <c r="L10" s="2418">
        <f>'Datos Generales'!C6</f>
        <v>45107</v>
      </c>
      <c r="M10" s="2418"/>
      <c r="N10" s="2418"/>
      <c r="O10" s="176"/>
      <c r="P10" s="175"/>
      <c r="Q10" s="175"/>
      <c r="R10" s="175"/>
      <c r="S10" s="175"/>
      <c r="T10" s="210"/>
      <c r="W10" s="168" t="s">
        <v>413</v>
      </c>
    </row>
    <row r="11" spans="2:23" ht="5.25" customHeight="1" x14ac:dyDescent="0.25">
      <c r="B11" s="3"/>
      <c r="C11" s="160"/>
      <c r="D11" s="175"/>
      <c r="E11" s="175"/>
      <c r="F11" s="176"/>
      <c r="G11" s="176"/>
      <c r="H11" s="175"/>
      <c r="I11" s="1047"/>
      <c r="J11" s="1047"/>
      <c r="K11" s="1047"/>
      <c r="L11" s="175"/>
      <c r="M11" s="175"/>
      <c r="N11" s="175"/>
      <c r="O11" s="175"/>
      <c r="P11" s="175"/>
      <c r="Q11" s="175"/>
      <c r="R11" s="175"/>
      <c r="S11" s="175"/>
      <c r="T11" s="210"/>
    </row>
    <row r="12" spans="2:23" ht="22.5" customHeight="1" x14ac:dyDescent="0.25">
      <c r="B12" s="3"/>
      <c r="C12" s="160"/>
      <c r="D12" s="176"/>
      <c r="E12" s="176"/>
      <c r="F12" s="987" t="s">
        <v>34</v>
      </c>
      <c r="G12" s="2401" t="str">
        <f>+'Datos Generales'!C7</f>
        <v>DIGESETT</v>
      </c>
      <c r="H12" s="2402"/>
      <c r="I12" s="2403"/>
      <c r="J12" s="176"/>
      <c r="K12" s="987" t="s">
        <v>16</v>
      </c>
      <c r="L12" s="1031" t="str">
        <f>+'Datos Generales'!C8</f>
        <v>0202</v>
      </c>
      <c r="M12" s="176"/>
      <c r="N12" s="987" t="s">
        <v>30</v>
      </c>
      <c r="O12" s="1031" t="str">
        <f>+'Datos Generales'!C9</f>
        <v>02</v>
      </c>
      <c r="P12" s="987" t="s">
        <v>20</v>
      </c>
      <c r="Q12" s="1031" t="str">
        <f>+'Datos Generales'!C10</f>
        <v>01</v>
      </c>
      <c r="R12" s="987" t="s">
        <v>22</v>
      </c>
      <c r="S12" s="1031" t="str">
        <f>+'Datos Generales'!C11</f>
        <v>0005</v>
      </c>
      <c r="T12" s="210"/>
    </row>
    <row r="13" spans="2:23" x14ac:dyDescent="0.25">
      <c r="B13" s="3"/>
      <c r="C13" s="160"/>
      <c r="D13" s="175"/>
      <c r="E13" s="175"/>
      <c r="F13" s="176"/>
      <c r="G13" s="176"/>
      <c r="H13" s="175"/>
      <c r="I13" s="175"/>
      <c r="J13" s="175"/>
      <c r="K13" s="175"/>
      <c r="L13" s="175"/>
      <c r="M13" s="175"/>
      <c r="N13" s="175"/>
      <c r="O13" s="175"/>
      <c r="P13" s="175"/>
      <c r="Q13" s="175"/>
      <c r="R13" s="175"/>
      <c r="S13" s="175"/>
      <c r="T13" s="210"/>
    </row>
    <row r="14" spans="2:23" ht="16.5" customHeight="1" x14ac:dyDescent="0.25">
      <c r="B14" s="3"/>
      <c r="C14" s="160"/>
      <c r="D14" s="2407" t="s">
        <v>244</v>
      </c>
      <c r="E14" s="2407"/>
      <c r="F14" s="2407"/>
      <c r="G14" s="2407"/>
      <c r="H14" s="2408"/>
      <c r="I14" s="2409"/>
      <c r="J14" s="2410"/>
      <c r="K14" s="884"/>
      <c r="L14" s="1052" t="s">
        <v>282</v>
      </c>
      <c r="M14" s="1014"/>
      <c r="N14" s="888"/>
      <c r="O14" s="888"/>
      <c r="P14" s="888"/>
      <c r="Q14" s="888"/>
      <c r="R14" s="888"/>
      <c r="S14" s="888"/>
      <c r="T14" s="210"/>
    </row>
    <row r="15" spans="2:23" ht="4.5" customHeight="1" x14ac:dyDescent="0.25">
      <c r="B15" s="3"/>
      <c r="C15" s="160"/>
      <c r="D15" s="175"/>
      <c r="E15" s="175"/>
      <c r="F15" s="175"/>
      <c r="G15" s="175"/>
      <c r="H15" s="175"/>
      <c r="I15" s="175"/>
      <c r="J15" s="175"/>
      <c r="K15" s="175"/>
      <c r="L15" s="175"/>
      <c r="M15" s="175"/>
      <c r="N15" s="175"/>
      <c r="O15" s="175"/>
      <c r="P15" s="175"/>
      <c r="Q15" s="888"/>
      <c r="R15" s="888"/>
      <c r="S15" s="175"/>
      <c r="T15" s="210"/>
    </row>
    <row r="16" spans="2:23" ht="15.75" customHeight="1" x14ac:dyDescent="0.25">
      <c r="B16" s="3"/>
      <c r="C16" s="160"/>
      <c r="D16" s="2407" t="s">
        <v>245</v>
      </c>
      <c r="E16" s="2407"/>
      <c r="F16" s="2408"/>
      <c r="G16" s="2412"/>
      <c r="H16" s="2413"/>
      <c r="I16" s="2414"/>
      <c r="J16" s="2406"/>
      <c r="K16" s="2406"/>
      <c r="L16" s="285"/>
      <c r="M16" s="1052" t="s">
        <v>246</v>
      </c>
      <c r="N16" s="2415"/>
      <c r="O16" s="2416"/>
      <c r="P16" s="2417"/>
      <c r="Q16" s="888"/>
      <c r="R16" s="1044" t="s">
        <v>247</v>
      </c>
      <c r="S16" s="1045" t="s">
        <v>413</v>
      </c>
      <c r="T16" s="210"/>
    </row>
    <row r="17" spans="2:27" ht="28.5" customHeight="1" x14ac:dyDescent="0.25">
      <c r="B17" s="3"/>
      <c r="C17" s="160"/>
      <c r="D17" s="45"/>
      <c r="E17" s="299"/>
      <c r="F17" s="299"/>
      <c r="G17" s="299"/>
      <c r="H17" s="299"/>
      <c r="I17" s="299"/>
      <c r="J17" s="299"/>
      <c r="K17" s="299"/>
      <c r="L17" s="176"/>
      <c r="M17" s="299"/>
      <c r="N17" s="180"/>
      <c r="O17" s="180"/>
      <c r="P17" s="176"/>
      <c r="Q17" s="176"/>
      <c r="R17" s="176"/>
      <c r="S17" s="873" t="s">
        <v>12</v>
      </c>
      <c r="T17" s="210"/>
    </row>
    <row r="18" spans="2:27" ht="27" customHeight="1" x14ac:dyDescent="0.25">
      <c r="B18" s="3"/>
      <c r="C18" s="160"/>
      <c r="D18" s="2386" t="s">
        <v>144</v>
      </c>
      <c r="E18" s="2386"/>
      <c r="F18" s="2404" t="s">
        <v>145</v>
      </c>
      <c r="G18" s="2404"/>
      <c r="H18" s="2404"/>
      <c r="I18" s="2404" t="s">
        <v>146</v>
      </c>
      <c r="J18" s="2386" t="s">
        <v>147</v>
      </c>
      <c r="K18" s="2386"/>
      <c r="L18" s="2386" t="s">
        <v>148</v>
      </c>
      <c r="M18" s="2386"/>
      <c r="N18" s="2396" t="s">
        <v>190</v>
      </c>
      <c r="O18" s="2398" t="s">
        <v>149</v>
      </c>
      <c r="P18" s="2399"/>
      <c r="Q18" s="2400"/>
      <c r="R18" s="2398" t="s">
        <v>150</v>
      </c>
      <c r="S18" s="2400"/>
      <c r="T18" s="210"/>
    </row>
    <row r="19" spans="2:27" x14ac:dyDescent="0.25">
      <c r="B19" s="3"/>
      <c r="C19" s="160"/>
      <c r="D19" s="2386"/>
      <c r="E19" s="2386"/>
      <c r="F19" s="2404"/>
      <c r="G19" s="2404"/>
      <c r="H19" s="2404"/>
      <c r="I19" s="2404"/>
      <c r="J19" s="2386"/>
      <c r="K19" s="2386"/>
      <c r="L19" s="2386"/>
      <c r="M19" s="2386"/>
      <c r="N19" s="2397"/>
      <c r="O19" s="865" t="s">
        <v>151</v>
      </c>
      <c r="P19" s="865" t="s">
        <v>152</v>
      </c>
      <c r="Q19" s="865" t="s">
        <v>153</v>
      </c>
      <c r="R19" s="865" t="s">
        <v>154</v>
      </c>
      <c r="S19" s="865" t="s">
        <v>155</v>
      </c>
      <c r="T19" s="210"/>
    </row>
    <row r="20" spans="2:27" ht="15" customHeight="1" x14ac:dyDescent="0.25">
      <c r="B20" s="3"/>
      <c r="C20" s="160"/>
      <c r="D20" s="2387" t="s">
        <v>481</v>
      </c>
      <c r="E20" s="2387"/>
      <c r="F20" s="2389" t="s">
        <v>487</v>
      </c>
      <c r="G20" s="2389"/>
      <c r="H20" s="2389"/>
      <c r="I20" s="1388" t="s">
        <v>488</v>
      </c>
      <c r="J20" s="1388" t="s">
        <v>489</v>
      </c>
      <c r="K20" s="1388"/>
      <c r="L20" s="2388" t="s">
        <v>490</v>
      </c>
      <c r="M20" s="2388"/>
      <c r="N20" s="860" t="s">
        <v>191</v>
      </c>
      <c r="O20" s="657">
        <v>1054097.1499999999</v>
      </c>
      <c r="P20" s="657">
        <v>8511300</v>
      </c>
      <c r="Q20" s="657">
        <v>5754496.4800000004</v>
      </c>
      <c r="R20" s="657">
        <f>+O20+P20-Q20</f>
        <v>3810900.67</v>
      </c>
      <c r="S20" s="657">
        <v>4021900.68</v>
      </c>
      <c r="T20" s="210"/>
    </row>
    <row r="21" spans="2:27" x14ac:dyDescent="0.25">
      <c r="B21" s="3"/>
      <c r="C21" s="160"/>
      <c r="D21" s="2387"/>
      <c r="E21" s="2387"/>
      <c r="F21" s="2388"/>
      <c r="G21" s="2388"/>
      <c r="H21" s="2388"/>
      <c r="I21" s="1308"/>
      <c r="J21" s="1308"/>
      <c r="K21" s="1308"/>
      <c r="L21" s="2388"/>
      <c r="M21" s="2388"/>
      <c r="N21" s="860"/>
      <c r="O21" s="657"/>
      <c r="P21" s="657"/>
      <c r="Q21" s="657"/>
      <c r="R21" s="657"/>
      <c r="S21" s="657"/>
      <c r="T21" s="210"/>
      <c r="X21" s="168" t="s">
        <v>191</v>
      </c>
    </row>
    <row r="22" spans="2:27" ht="15" customHeight="1" x14ac:dyDescent="0.25">
      <c r="B22" s="3"/>
      <c r="C22" s="160"/>
      <c r="D22" s="2387"/>
      <c r="E22" s="2387"/>
      <c r="F22" s="2388"/>
      <c r="G22" s="2388"/>
      <c r="H22" s="2388"/>
      <c r="I22" s="1308"/>
      <c r="J22" s="1308"/>
      <c r="K22" s="1308"/>
      <c r="L22" s="2388"/>
      <c r="M22" s="2388"/>
      <c r="N22" s="860"/>
      <c r="O22" s="657"/>
      <c r="P22" s="657"/>
      <c r="Q22" s="657"/>
      <c r="R22" s="657"/>
      <c r="S22" s="657"/>
      <c r="T22" s="210"/>
      <c r="X22" s="168" t="s">
        <v>192</v>
      </c>
    </row>
    <row r="23" spans="2:27" x14ac:dyDescent="0.25">
      <c r="B23" s="3"/>
      <c r="C23" s="160"/>
      <c r="D23" s="2387"/>
      <c r="E23" s="2387"/>
      <c r="F23" s="2388"/>
      <c r="G23" s="2388"/>
      <c r="H23" s="2388"/>
      <c r="I23" s="1308"/>
      <c r="J23" s="1308"/>
      <c r="K23" s="1308"/>
      <c r="L23" s="2388"/>
      <c r="M23" s="2388"/>
      <c r="N23" s="860"/>
      <c r="O23" s="657"/>
      <c r="P23" s="657"/>
      <c r="Q23" s="657"/>
      <c r="R23" s="657"/>
      <c r="S23" s="657"/>
      <c r="T23" s="210"/>
    </row>
    <row r="24" spans="2:27" ht="15" customHeight="1" x14ac:dyDescent="0.25">
      <c r="B24" s="3"/>
      <c r="C24" s="160"/>
      <c r="D24" s="2387"/>
      <c r="E24" s="2387"/>
      <c r="F24" s="2388"/>
      <c r="G24" s="2388"/>
      <c r="H24" s="2388"/>
      <c r="I24" s="1308"/>
      <c r="J24" s="1308"/>
      <c r="K24" s="1308"/>
      <c r="L24" s="2388"/>
      <c r="M24" s="2388"/>
      <c r="N24" s="860"/>
      <c r="O24" s="657"/>
      <c r="P24" s="657"/>
      <c r="Q24" s="657"/>
      <c r="R24" s="657"/>
      <c r="S24" s="657"/>
      <c r="T24" s="210"/>
    </row>
    <row r="25" spans="2:27" x14ac:dyDescent="0.25">
      <c r="B25" s="3"/>
      <c r="C25" s="160"/>
      <c r="D25" s="2387"/>
      <c r="E25" s="2387"/>
      <c r="F25" s="2388"/>
      <c r="G25" s="2388"/>
      <c r="H25" s="2388"/>
      <c r="I25" s="1308"/>
      <c r="J25" s="1308"/>
      <c r="K25" s="1308"/>
      <c r="L25" s="2388"/>
      <c r="M25" s="2388"/>
      <c r="N25" s="860"/>
      <c r="O25" s="657"/>
      <c r="P25" s="657"/>
      <c r="Q25" s="657"/>
      <c r="R25" s="657"/>
      <c r="S25" s="657"/>
      <c r="T25" s="210"/>
      <c r="AA25" s="1484">
        <f>+O20+P20-Q20</f>
        <v>3810900.67</v>
      </c>
    </row>
    <row r="26" spans="2:27" ht="15" customHeight="1" x14ac:dyDescent="0.25">
      <c r="B26" s="3"/>
      <c r="C26" s="160"/>
      <c r="D26" s="2387"/>
      <c r="E26" s="2387"/>
      <c r="F26" s="2388"/>
      <c r="G26" s="2388"/>
      <c r="H26" s="2388"/>
      <c r="I26" s="1308"/>
      <c r="J26" s="1308"/>
      <c r="K26" s="1308"/>
      <c r="L26" s="2388"/>
      <c r="M26" s="2388"/>
      <c r="N26" s="860"/>
      <c r="O26" s="657"/>
      <c r="P26" s="657"/>
      <c r="Q26" s="657"/>
      <c r="R26" s="657"/>
      <c r="S26" s="657"/>
      <c r="T26" s="210"/>
    </row>
    <row r="27" spans="2:27" x14ac:dyDescent="0.25">
      <c r="B27" s="3"/>
      <c r="C27" s="160"/>
      <c r="D27" s="2387"/>
      <c r="E27" s="2387"/>
      <c r="F27" s="2388"/>
      <c r="G27" s="2388"/>
      <c r="H27" s="2388"/>
      <c r="I27" s="1308"/>
      <c r="J27" s="1308"/>
      <c r="K27" s="1308"/>
      <c r="L27" s="2388"/>
      <c r="M27" s="2388"/>
      <c r="N27" s="860"/>
      <c r="O27" s="657"/>
      <c r="P27" s="657"/>
      <c r="Q27" s="657"/>
      <c r="R27" s="657"/>
      <c r="S27" s="657"/>
      <c r="T27" s="210"/>
    </row>
    <row r="28" spans="2:27" ht="15" customHeight="1" x14ac:dyDescent="0.25">
      <c r="B28" s="3"/>
      <c r="C28" s="160"/>
      <c r="D28" s="2387"/>
      <c r="E28" s="2387"/>
      <c r="F28" s="2388"/>
      <c r="G28" s="2388"/>
      <c r="H28" s="2388"/>
      <c r="I28" s="1308"/>
      <c r="J28" s="1308"/>
      <c r="K28" s="1308"/>
      <c r="L28" s="2388"/>
      <c r="M28" s="2388"/>
      <c r="N28" s="860"/>
      <c r="O28" s="657"/>
      <c r="P28" s="657"/>
      <c r="Q28" s="657"/>
      <c r="R28" s="657"/>
      <c r="S28" s="657"/>
      <c r="T28" s="210"/>
      <c r="U28" s="1494"/>
    </row>
    <row r="29" spans="2:27" x14ac:dyDescent="0.25">
      <c r="B29" s="3"/>
      <c r="C29" s="160"/>
      <c r="D29" s="2387"/>
      <c r="E29" s="2387"/>
      <c r="F29" s="2388"/>
      <c r="G29" s="2388"/>
      <c r="H29" s="2388"/>
      <c r="I29" s="1308"/>
      <c r="J29" s="1308"/>
      <c r="K29" s="1308"/>
      <c r="L29" s="2388"/>
      <c r="M29" s="2388"/>
      <c r="N29" s="860"/>
      <c r="O29" s="657"/>
      <c r="P29" s="657"/>
      <c r="Q29" s="657"/>
      <c r="R29" s="657"/>
      <c r="S29" s="657"/>
      <c r="T29" s="210"/>
    </row>
    <row r="30" spans="2:27" ht="15" customHeight="1" x14ac:dyDescent="0.25">
      <c r="B30" s="3"/>
      <c r="C30" s="160"/>
      <c r="D30" s="2387"/>
      <c r="E30" s="2387"/>
      <c r="F30" s="2388"/>
      <c r="G30" s="2388"/>
      <c r="H30" s="2388"/>
      <c r="I30" s="1308"/>
      <c r="J30" s="1308"/>
      <c r="K30" s="1308"/>
      <c r="L30" s="2388"/>
      <c r="M30" s="2388"/>
      <c r="N30" s="860"/>
      <c r="O30" s="657"/>
      <c r="P30" s="657"/>
      <c r="Q30" s="657"/>
      <c r="R30" s="657"/>
      <c r="S30" s="657"/>
      <c r="T30" s="210"/>
    </row>
    <row r="31" spans="2:27" x14ac:dyDescent="0.25">
      <c r="B31" s="3"/>
      <c r="C31" s="160"/>
      <c r="D31" s="2387"/>
      <c r="E31" s="2387"/>
      <c r="F31" s="2388"/>
      <c r="G31" s="2388"/>
      <c r="H31" s="2388"/>
      <c r="I31" s="1308"/>
      <c r="J31" s="1308"/>
      <c r="K31" s="1308"/>
      <c r="L31" s="2388"/>
      <c r="M31" s="2388"/>
      <c r="N31" s="860"/>
      <c r="O31" s="657"/>
      <c r="P31" s="657"/>
      <c r="Q31" s="657"/>
      <c r="R31" s="657"/>
      <c r="S31" s="657"/>
      <c r="T31" s="210"/>
    </row>
    <row r="32" spans="2:27" ht="15" customHeight="1" x14ac:dyDescent="0.25">
      <c r="B32" s="3"/>
      <c r="C32" s="160"/>
      <c r="D32" s="2387"/>
      <c r="E32" s="2387"/>
      <c r="F32" s="2388"/>
      <c r="G32" s="2388"/>
      <c r="H32" s="2388"/>
      <c r="I32" s="1308"/>
      <c r="J32" s="1308"/>
      <c r="K32" s="1308"/>
      <c r="L32" s="2388"/>
      <c r="M32" s="2388"/>
      <c r="N32" s="860"/>
      <c r="O32" s="657"/>
      <c r="P32" s="657"/>
      <c r="Q32" s="657"/>
      <c r="R32" s="657"/>
      <c r="S32" s="657"/>
      <c r="T32" s="210"/>
    </row>
    <row r="33" spans="2:21" x14ac:dyDescent="0.25">
      <c r="B33" s="3"/>
      <c r="C33" s="160"/>
      <c r="D33" s="2387"/>
      <c r="E33" s="2387"/>
      <c r="F33" s="2388"/>
      <c r="G33" s="2388"/>
      <c r="H33" s="2388"/>
      <c r="I33" s="1308"/>
      <c r="J33" s="1308"/>
      <c r="K33" s="1308"/>
      <c r="L33" s="2388"/>
      <c r="M33" s="2388"/>
      <c r="N33" s="860"/>
      <c r="O33" s="657"/>
      <c r="P33" s="657"/>
      <c r="Q33" s="657"/>
      <c r="R33" s="657"/>
      <c r="S33" s="657"/>
      <c r="T33" s="210"/>
    </row>
    <row r="34" spans="2:21" x14ac:dyDescent="0.25">
      <c r="B34" s="3"/>
      <c r="C34" s="160"/>
      <c r="D34" s="2387"/>
      <c r="E34" s="2387"/>
      <c r="F34" s="2388"/>
      <c r="G34" s="2388"/>
      <c r="H34" s="2388"/>
      <c r="I34" s="1308"/>
      <c r="J34" s="1308"/>
      <c r="K34" s="1308"/>
      <c r="L34" s="2388"/>
      <c r="M34" s="2388"/>
      <c r="N34" s="860"/>
      <c r="O34" s="657"/>
      <c r="P34" s="657"/>
      <c r="Q34" s="657"/>
      <c r="R34" s="657"/>
      <c r="S34" s="657"/>
      <c r="T34" s="210"/>
    </row>
    <row r="35" spans="2:21" x14ac:dyDescent="0.25">
      <c r="B35" s="299"/>
      <c r="C35" s="160"/>
      <c r="D35" s="861"/>
      <c r="E35" s="861"/>
      <c r="F35" s="862"/>
      <c r="G35" s="862"/>
      <c r="H35" s="862"/>
      <c r="I35" s="863"/>
      <c r="J35" s="861"/>
      <c r="K35" s="861"/>
      <c r="L35" s="861"/>
      <c r="M35" s="861"/>
      <c r="N35" s="861"/>
      <c r="O35" s="861"/>
      <c r="P35" s="864"/>
      <c r="Q35" s="864"/>
      <c r="R35" s="864">
        <f>+O20+P20-Q20</f>
        <v>3810900.67</v>
      </c>
      <c r="S35" s="864"/>
      <c r="T35" s="210"/>
    </row>
    <row r="36" spans="2:21" ht="16.5" customHeight="1" x14ac:dyDescent="0.25">
      <c r="B36" s="3"/>
      <c r="C36" s="160"/>
      <c r="D36" s="2419" t="s">
        <v>156</v>
      </c>
      <c r="E36" s="2420"/>
      <c r="F36" s="2420"/>
      <c r="G36" s="2420"/>
      <c r="H36" s="2420"/>
      <c r="I36" s="2420"/>
      <c r="J36" s="2420"/>
      <c r="K36" s="2420"/>
      <c r="L36" s="2420"/>
      <c r="M36" s="2420"/>
      <c r="N36" s="2420"/>
      <c r="O36" s="2420"/>
      <c r="P36" s="2420"/>
      <c r="Q36" s="2420"/>
      <c r="R36" s="2420"/>
      <c r="S36" s="2421"/>
      <c r="T36" s="210"/>
    </row>
    <row r="37" spans="2:21" ht="3" customHeight="1" x14ac:dyDescent="0.25">
      <c r="B37" s="3"/>
      <c r="C37" s="160"/>
      <c r="D37" s="2422"/>
      <c r="E37" s="2423"/>
      <c r="F37" s="2423"/>
      <c r="G37" s="2423"/>
      <c r="H37" s="2423"/>
      <c r="I37" s="2423"/>
      <c r="J37" s="2423"/>
      <c r="K37" s="2423"/>
      <c r="L37" s="2423"/>
      <c r="M37" s="2423"/>
      <c r="N37" s="2423"/>
      <c r="O37" s="2423"/>
      <c r="P37" s="2423"/>
      <c r="Q37" s="2423"/>
      <c r="R37" s="2423"/>
      <c r="S37" s="2424"/>
      <c r="T37" s="210"/>
    </row>
    <row r="38" spans="2:21" ht="15" customHeight="1" x14ac:dyDescent="0.25">
      <c r="B38" s="3"/>
      <c r="C38" s="160"/>
      <c r="D38" s="299"/>
      <c r="E38" s="299"/>
      <c r="F38" s="299"/>
      <c r="G38" s="299"/>
      <c r="H38" s="299"/>
      <c r="I38" s="299"/>
      <c r="J38" s="299"/>
      <c r="K38" s="299"/>
      <c r="L38" s="299"/>
      <c r="M38" s="299"/>
      <c r="N38" s="299"/>
      <c r="O38" s="299"/>
      <c r="P38" s="299"/>
      <c r="Q38" s="299"/>
      <c r="R38" s="299"/>
      <c r="S38" s="46" t="s">
        <v>157</v>
      </c>
      <c r="T38" s="210"/>
    </row>
    <row r="39" spans="2:21" ht="15" customHeight="1" x14ac:dyDescent="0.25">
      <c r="B39" s="175"/>
      <c r="C39" s="226"/>
      <c r="D39" s="927"/>
      <c r="E39" s="927"/>
      <c r="F39" s="927"/>
      <c r="G39" s="927"/>
      <c r="H39" s="2372" t="s">
        <v>491</v>
      </c>
      <c r="I39" s="2372"/>
      <c r="J39" s="884"/>
      <c r="K39" s="884"/>
      <c r="L39" s="2425" t="s">
        <v>549</v>
      </c>
      <c r="M39" s="2425"/>
      <c r="N39" s="887"/>
      <c r="O39" s="887"/>
      <c r="P39" s="2425" t="s">
        <v>493</v>
      </c>
      <c r="Q39" s="2425"/>
      <c r="R39" s="2425"/>
      <c r="S39" s="903"/>
      <c r="T39" s="210"/>
    </row>
    <row r="40" spans="2:21" s="177" customFormat="1" ht="17.25" customHeight="1" x14ac:dyDescent="0.2">
      <c r="B40" s="521"/>
      <c r="C40" s="520"/>
      <c r="D40" s="927"/>
      <c r="E40" s="927"/>
      <c r="F40" s="927"/>
      <c r="G40" s="927"/>
      <c r="H40" s="2371" t="str">
        <f>'Datos Generales'!C16</f>
        <v>Preparado por</v>
      </c>
      <c r="I40" s="2371"/>
      <c r="J40" s="927"/>
      <c r="K40" s="927"/>
      <c r="L40" s="2371" t="str">
        <f>'Datos Generales'!D16</f>
        <v>Revisado por</v>
      </c>
      <c r="M40" s="2371"/>
      <c r="N40" s="927"/>
      <c r="O40" s="927"/>
      <c r="P40" s="2427" t="str">
        <f>'Datos Generales'!E16</f>
        <v>Autorizado por</v>
      </c>
      <c r="Q40" s="2427"/>
      <c r="R40" s="2427"/>
      <c r="S40" s="927"/>
      <c r="T40" s="539"/>
    </row>
    <row r="41" spans="2:21" ht="16.5" customHeight="1" x14ac:dyDescent="0.25">
      <c r="B41" s="175"/>
      <c r="C41" s="226"/>
      <c r="D41" s="927"/>
      <c r="E41" s="927"/>
      <c r="F41" s="927"/>
      <c r="G41" s="927"/>
      <c r="H41" s="2373" t="s">
        <v>494</v>
      </c>
      <c r="I41" s="2373"/>
      <c r="J41" s="927"/>
      <c r="K41" s="927"/>
      <c r="L41" s="2372" t="s">
        <v>485</v>
      </c>
      <c r="M41" s="2372"/>
      <c r="N41" s="927"/>
      <c r="O41" s="927"/>
      <c r="P41" s="2372" t="s">
        <v>486</v>
      </c>
      <c r="Q41" s="2372"/>
      <c r="R41" s="2372"/>
      <c r="S41" s="903"/>
      <c r="T41" s="210"/>
    </row>
    <row r="42" spans="2:21" x14ac:dyDescent="0.25">
      <c r="B42" s="175"/>
      <c r="C42" s="226"/>
      <c r="D42" s="927"/>
      <c r="E42" s="927"/>
      <c r="F42" s="927"/>
      <c r="G42" s="927"/>
      <c r="H42" s="2426" t="str">
        <f>'Datos Generales'!C17</f>
        <v>Puesto que ocupa</v>
      </c>
      <c r="I42" s="2426"/>
      <c r="J42" s="887"/>
      <c r="K42" s="887"/>
      <c r="L42" s="2426" t="str">
        <f>'Datos Generales'!D17</f>
        <v>Puesto que ocupa</v>
      </c>
      <c r="M42" s="2426"/>
      <c r="N42" s="1483"/>
      <c r="O42" s="1483"/>
      <c r="P42" s="2427" t="str">
        <f>'Datos Generales'!E17</f>
        <v>Puesto que ocupa</v>
      </c>
      <c r="Q42" s="2427"/>
      <c r="R42" s="2427"/>
      <c r="S42" s="903"/>
      <c r="T42" s="210"/>
    </row>
    <row r="43" spans="2:21" x14ac:dyDescent="0.25">
      <c r="B43" s="175"/>
      <c r="C43" s="226"/>
      <c r="D43" s="927"/>
      <c r="E43" s="927"/>
      <c r="F43" s="927"/>
      <c r="G43" s="927"/>
      <c r="H43" s="2374">
        <v>45107</v>
      </c>
      <c r="I43" s="2374"/>
      <c r="J43" s="903"/>
      <c r="K43" s="903"/>
      <c r="L43" s="2374">
        <v>45111</v>
      </c>
      <c r="M43" s="2374"/>
      <c r="N43" s="903"/>
      <c r="O43" s="903"/>
      <c r="P43" s="2374">
        <v>45112</v>
      </c>
      <c r="Q43" s="2374"/>
      <c r="R43" s="2374"/>
      <c r="S43" s="928"/>
      <c r="T43" s="210"/>
    </row>
    <row r="44" spans="2:21" ht="12.75" customHeight="1" x14ac:dyDescent="0.25">
      <c r="B44" s="3"/>
      <c r="C44" s="160"/>
      <c r="D44" s="939"/>
      <c r="E44" s="939"/>
      <c r="F44" s="939"/>
      <c r="G44" s="939"/>
      <c r="H44" s="2426" t="s">
        <v>288</v>
      </c>
      <c r="I44" s="2426"/>
      <c r="J44" s="940"/>
      <c r="K44" s="940"/>
      <c r="L44" s="2426" t="s">
        <v>289</v>
      </c>
      <c r="M44" s="2426"/>
      <c r="N44" s="940"/>
      <c r="O44" s="940"/>
      <c r="P44" s="2427" t="s">
        <v>301</v>
      </c>
      <c r="Q44" s="2427"/>
      <c r="R44" s="2427"/>
      <c r="S44" s="940"/>
      <c r="T44" s="210"/>
    </row>
    <row r="45" spans="2:21" ht="14.25" customHeight="1" x14ac:dyDescent="0.25">
      <c r="B45" s="299"/>
      <c r="C45" s="160"/>
      <c r="D45" s="939"/>
      <c r="E45" s="939"/>
      <c r="F45" s="939"/>
      <c r="G45" s="939"/>
      <c r="J45" s="887"/>
      <c r="K45" s="887"/>
      <c r="N45" s="887"/>
      <c r="O45" s="887"/>
      <c r="S45" s="940"/>
      <c r="T45" s="210"/>
    </row>
    <row r="46" spans="2:21" x14ac:dyDescent="0.25">
      <c r="B46" s="299"/>
      <c r="C46" s="160"/>
      <c r="D46" s="939"/>
      <c r="E46" s="939"/>
      <c r="F46" s="939"/>
      <c r="G46" s="939"/>
      <c r="J46" s="903"/>
      <c r="K46" s="903"/>
      <c r="N46" s="903"/>
      <c r="O46" s="903"/>
      <c r="S46" s="940"/>
      <c r="T46" s="210"/>
    </row>
    <row r="47" spans="2:21" x14ac:dyDescent="0.25">
      <c r="C47" s="179"/>
      <c r="D47" s="180"/>
      <c r="E47" s="180"/>
      <c r="F47" s="180"/>
      <c r="G47" s="180"/>
      <c r="H47" s="180"/>
      <c r="I47" s="180"/>
      <c r="J47" s="180"/>
      <c r="K47" s="180"/>
      <c r="L47" s="180"/>
      <c r="M47" s="180"/>
      <c r="N47" s="180"/>
      <c r="O47" s="180"/>
      <c r="P47" s="180"/>
      <c r="Q47" s="40"/>
      <c r="R47" s="180"/>
      <c r="S47" s="180"/>
      <c r="T47" s="181"/>
    </row>
    <row r="48" spans="2:21" x14ac:dyDescent="0.25">
      <c r="C48" s="176"/>
      <c r="D48" s="176"/>
      <c r="E48" s="176"/>
      <c r="F48" s="176"/>
      <c r="G48" s="176"/>
      <c r="H48" s="176"/>
      <c r="I48" s="176"/>
      <c r="J48" s="176"/>
      <c r="K48" s="176"/>
      <c r="L48" s="176"/>
      <c r="M48" s="176"/>
      <c r="N48" s="176"/>
      <c r="O48" s="176"/>
      <c r="P48" s="176"/>
      <c r="Q48" s="176"/>
      <c r="R48" s="176"/>
      <c r="S48" s="176"/>
      <c r="T48" s="176"/>
      <c r="U48" s="176"/>
    </row>
    <row r="49" spans="3:21" x14ac:dyDescent="0.25">
      <c r="C49" s="176"/>
      <c r="D49" s="176"/>
      <c r="E49" s="176"/>
      <c r="F49" s="176"/>
      <c r="G49" s="176"/>
      <c r="H49" s="176"/>
      <c r="I49" s="176"/>
      <c r="J49" s="176"/>
      <c r="K49" s="176"/>
      <c r="L49" s="176"/>
      <c r="M49" s="176"/>
      <c r="N49" s="176"/>
      <c r="O49" s="176"/>
      <c r="P49" s="176"/>
      <c r="Q49" s="176"/>
      <c r="R49" s="176"/>
      <c r="S49" s="176"/>
      <c r="T49" s="176"/>
      <c r="U49" s="176"/>
    </row>
  </sheetData>
  <sheetProtection formatColumns="0" formatRows="0" insertColumns="0" insertRows="0"/>
  <protectedRanges>
    <protectedRange sqref="H42 H40" name="Rango1_2_1_1"/>
    <protectedRange sqref="H41" name="Rango1_2_1_1_1"/>
  </protectedRanges>
  <mergeCells count="87">
    <mergeCell ref="H44:I44"/>
    <mergeCell ref="L44:M44"/>
    <mergeCell ref="P44:R44"/>
    <mergeCell ref="H43:I43"/>
    <mergeCell ref="L43:M43"/>
    <mergeCell ref="P43:R43"/>
    <mergeCell ref="H40:I40"/>
    <mergeCell ref="H41:I41"/>
    <mergeCell ref="H42:I42"/>
    <mergeCell ref="P40:R40"/>
    <mergeCell ref="P39:R39"/>
    <mergeCell ref="L40:M40"/>
    <mergeCell ref="P41:R41"/>
    <mergeCell ref="P42:R42"/>
    <mergeCell ref="L41:M41"/>
    <mergeCell ref="L42:M42"/>
    <mergeCell ref="D33:E33"/>
    <mergeCell ref="F33:H33"/>
    <mergeCell ref="L33:M33"/>
    <mergeCell ref="D36:S37"/>
    <mergeCell ref="H39:I39"/>
    <mergeCell ref="L39:M39"/>
    <mergeCell ref="D34:E34"/>
    <mergeCell ref="F34:H34"/>
    <mergeCell ref="L34:M34"/>
    <mergeCell ref="D31:E31"/>
    <mergeCell ref="F31:H31"/>
    <mergeCell ref="L31:M31"/>
    <mergeCell ref="D32:E32"/>
    <mergeCell ref="F32:H32"/>
    <mergeCell ref="L32:M32"/>
    <mergeCell ref="D29:E29"/>
    <mergeCell ref="F29:H29"/>
    <mergeCell ref="L29:M29"/>
    <mergeCell ref="D30:E30"/>
    <mergeCell ref="F30:H30"/>
    <mergeCell ref="L30:M30"/>
    <mergeCell ref="D27:E27"/>
    <mergeCell ref="F27:H27"/>
    <mergeCell ref="L27:M27"/>
    <mergeCell ref="D28:E28"/>
    <mergeCell ref="F28:H28"/>
    <mergeCell ref="L28:M28"/>
    <mergeCell ref="D25:E25"/>
    <mergeCell ref="F25:H25"/>
    <mergeCell ref="L25:M25"/>
    <mergeCell ref="D26:E26"/>
    <mergeCell ref="F26:H26"/>
    <mergeCell ref="L26:M26"/>
    <mergeCell ref="D8:S8"/>
    <mergeCell ref="D16:F16"/>
    <mergeCell ref="G16:I16"/>
    <mergeCell ref="J16:K16"/>
    <mergeCell ref="N16:P16"/>
    <mergeCell ref="L10:N10"/>
    <mergeCell ref="C2:T2"/>
    <mergeCell ref="C3:T3"/>
    <mergeCell ref="C4:T4"/>
    <mergeCell ref="C5:T5"/>
    <mergeCell ref="N18:N19"/>
    <mergeCell ref="O18:Q18"/>
    <mergeCell ref="R18:S18"/>
    <mergeCell ref="G12:I12"/>
    <mergeCell ref="D18:E19"/>
    <mergeCell ref="F18:H19"/>
    <mergeCell ref="I18:I19"/>
    <mergeCell ref="J18:K19"/>
    <mergeCell ref="D6:S6"/>
    <mergeCell ref="D7:S7"/>
    <mergeCell ref="D14:H14"/>
    <mergeCell ref="I14:J14"/>
    <mergeCell ref="L18:M19"/>
    <mergeCell ref="D23:E23"/>
    <mergeCell ref="F23:H23"/>
    <mergeCell ref="L23:M23"/>
    <mergeCell ref="D24:E24"/>
    <mergeCell ref="F24:H24"/>
    <mergeCell ref="L22:M22"/>
    <mergeCell ref="D20:E20"/>
    <mergeCell ref="F20:H20"/>
    <mergeCell ref="L20:M20"/>
    <mergeCell ref="L24:M24"/>
    <mergeCell ref="D21:E21"/>
    <mergeCell ref="F21:H21"/>
    <mergeCell ref="L21:M21"/>
    <mergeCell ref="D22:E22"/>
    <mergeCell ref="F22:H22"/>
  </mergeCells>
  <dataValidations xWindow="823" yWindow="883" count="3">
    <dataValidation type="list" allowBlank="1" showInputMessage="1" showErrorMessage="1" errorTitle="Entrada no válida" error="Indique el tipo de moneda según la lista desplegable" promptTitle="Tipo de Moneda" prompt="Indique el tipo de moneda" sqref="S16">
      <formula1>$W$8:$W$10</formula1>
    </dataValidation>
    <dataValidation type="list" allowBlank="1" showInputMessage="1" showErrorMessage="1" errorTitle="Entrada no válida" error="Indique según corresponda, si la entidad está incorporada en el SIGEF" promptTitle="Incorporación al SIGEF" prompt="Indique si la cuneta está incorporada en el SIGEF" sqref="N18:N19">
      <formula1>$X$21:$X$22</formula1>
    </dataValidation>
    <dataValidation type="list" allowBlank="1" showInputMessage="1" showErrorMessage="1" errorTitle="Entrada no válida" error="Indique según corresponda, si la cuenta está incorporada en el SIGEF" promptTitle="Incorporación al SIGEF" prompt="Indique si la cuenta está incorporada en el SIGEF" sqref="N20:N34">
      <formula1>$X$21:$X$22</formula1>
    </dataValidation>
  </dataValidations>
  <printOptions horizontalCentered="1" verticalCentered="1"/>
  <pageMargins left="0" right="0" top="0.2" bottom="0.17" header="0" footer="0"/>
  <pageSetup paperSize="5" scale="85" orientation="landscape" r:id="rId1"/>
  <headerFooter alignWithMargins="0">
    <oddFooter>&amp;R&amp;D</oddFooter>
  </headerFooter>
  <colBreaks count="1" manualBreakCount="1">
    <brk id="19" max="1048575" man="1"/>
  </colBreaks>
  <ignoredErrors>
    <ignoredError sqref="G12:S12" unlocked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21"/>
  <sheetViews>
    <sheetView showGridLines="0" zoomScaleNormal="100" zoomScaleSheetLayoutView="80" workbookViewId="0">
      <selection activeCell="I20" sqref="I20"/>
    </sheetView>
  </sheetViews>
  <sheetFormatPr baseColWidth="10" defaultRowHeight="12.75" x14ac:dyDescent="0.2"/>
  <cols>
    <col min="1" max="1" width="3.42578125" style="43" customWidth="1"/>
    <col min="2" max="2" width="1.5703125" style="43" customWidth="1"/>
    <col min="3" max="4" width="10.85546875" style="43" customWidth="1"/>
    <col min="5" max="5" width="10" style="43" customWidth="1"/>
    <col min="6" max="6" width="26" style="75" customWidth="1"/>
    <col min="7" max="7" width="15.85546875" style="82" customWidth="1"/>
    <col min="8" max="8" width="17.7109375" style="82" customWidth="1"/>
    <col min="9" max="9" width="15" style="82" customWidth="1"/>
    <col min="10" max="10" width="16.7109375" style="82" customWidth="1"/>
    <col min="11" max="11" width="14" style="82" bestFit="1" customWidth="1"/>
    <col min="12" max="12" width="17.7109375" style="82" customWidth="1"/>
    <col min="13" max="13" width="11" style="82" customWidth="1"/>
    <col min="14" max="14" width="12.85546875" style="43" customWidth="1"/>
    <col min="15" max="15" width="2" style="43" customWidth="1"/>
    <col min="16" max="16" width="16.5703125" style="43" customWidth="1"/>
    <col min="17" max="17" width="18.42578125" style="43" hidden="1" customWidth="1"/>
    <col min="18" max="19" width="11.42578125" style="43" hidden="1" customWidth="1"/>
    <col min="20" max="20" width="0" style="43" hidden="1" customWidth="1"/>
    <col min="21" max="247" width="11.42578125" style="43"/>
    <col min="248" max="248" width="15" style="43" customWidth="1"/>
    <col min="249" max="249" width="12.140625" style="43" customWidth="1"/>
    <col min="250" max="250" width="15" style="43" customWidth="1"/>
    <col min="251" max="251" width="17" style="43" customWidth="1"/>
    <col min="252" max="252" width="19.7109375" style="43" customWidth="1"/>
    <col min="253" max="253" width="13" style="43" customWidth="1"/>
    <col min="254" max="254" width="12.42578125" style="43" customWidth="1"/>
    <col min="255" max="255" width="15.28515625" style="43" bestFit="1" customWidth="1"/>
    <col min="256" max="503" width="11.42578125" style="43"/>
    <col min="504" max="504" width="15" style="43" customWidth="1"/>
    <col min="505" max="505" width="12.140625" style="43" customWidth="1"/>
    <col min="506" max="506" width="15" style="43" customWidth="1"/>
    <col min="507" max="507" width="17" style="43" customWidth="1"/>
    <col min="508" max="508" width="19.7109375" style="43" customWidth="1"/>
    <col min="509" max="509" width="13" style="43" customWidth="1"/>
    <col min="510" max="510" width="12.42578125" style="43" customWidth="1"/>
    <col min="511" max="511" width="15.28515625" style="43" bestFit="1" customWidth="1"/>
    <col min="512" max="759" width="11.42578125" style="43"/>
    <col min="760" max="760" width="15" style="43" customWidth="1"/>
    <col min="761" max="761" width="12.140625" style="43" customWidth="1"/>
    <col min="762" max="762" width="15" style="43" customWidth="1"/>
    <col min="763" max="763" width="17" style="43" customWidth="1"/>
    <col min="764" max="764" width="19.7109375" style="43" customWidth="1"/>
    <col min="765" max="765" width="13" style="43" customWidth="1"/>
    <col min="766" max="766" width="12.42578125" style="43" customWidth="1"/>
    <col min="767" max="767" width="15.28515625" style="43" bestFit="1" customWidth="1"/>
    <col min="768" max="1015" width="11.42578125" style="43"/>
    <col min="1016" max="1016" width="15" style="43" customWidth="1"/>
    <col min="1017" max="1017" width="12.140625" style="43" customWidth="1"/>
    <col min="1018" max="1018" width="15" style="43" customWidth="1"/>
    <col min="1019" max="1019" width="17" style="43" customWidth="1"/>
    <col min="1020" max="1020" width="19.7109375" style="43" customWidth="1"/>
    <col min="1021" max="1021" width="13" style="43" customWidth="1"/>
    <col min="1022" max="1022" width="12.42578125" style="43" customWidth="1"/>
    <col min="1023" max="1023" width="15.28515625" style="43" bestFit="1" customWidth="1"/>
    <col min="1024" max="1271" width="11.42578125" style="43"/>
    <col min="1272" max="1272" width="15" style="43" customWidth="1"/>
    <col min="1273" max="1273" width="12.140625" style="43" customWidth="1"/>
    <col min="1274" max="1274" width="15" style="43" customWidth="1"/>
    <col min="1275" max="1275" width="17" style="43" customWidth="1"/>
    <col min="1276" max="1276" width="19.7109375" style="43" customWidth="1"/>
    <col min="1277" max="1277" width="13" style="43" customWidth="1"/>
    <col min="1278" max="1278" width="12.42578125" style="43" customWidth="1"/>
    <col min="1279" max="1279" width="15.28515625" style="43" bestFit="1" customWidth="1"/>
    <col min="1280" max="1527" width="11.42578125" style="43"/>
    <col min="1528" max="1528" width="15" style="43" customWidth="1"/>
    <col min="1529" max="1529" width="12.140625" style="43" customWidth="1"/>
    <col min="1530" max="1530" width="15" style="43" customWidth="1"/>
    <col min="1531" max="1531" width="17" style="43" customWidth="1"/>
    <col min="1532" max="1532" width="19.7109375" style="43" customWidth="1"/>
    <col min="1533" max="1533" width="13" style="43" customWidth="1"/>
    <col min="1534" max="1534" width="12.42578125" style="43" customWidth="1"/>
    <col min="1535" max="1535" width="15.28515625" style="43" bestFit="1" customWidth="1"/>
    <col min="1536" max="1783" width="11.42578125" style="43"/>
    <col min="1784" max="1784" width="15" style="43" customWidth="1"/>
    <col min="1785" max="1785" width="12.140625" style="43" customWidth="1"/>
    <col min="1786" max="1786" width="15" style="43" customWidth="1"/>
    <col min="1787" max="1787" width="17" style="43" customWidth="1"/>
    <col min="1788" max="1788" width="19.7109375" style="43" customWidth="1"/>
    <col min="1789" max="1789" width="13" style="43" customWidth="1"/>
    <col min="1790" max="1790" width="12.42578125" style="43" customWidth="1"/>
    <col min="1791" max="1791" width="15.28515625" style="43" bestFit="1" customWidth="1"/>
    <col min="1792" max="2039" width="11.42578125" style="43"/>
    <col min="2040" max="2040" width="15" style="43" customWidth="1"/>
    <col min="2041" max="2041" width="12.140625" style="43" customWidth="1"/>
    <col min="2042" max="2042" width="15" style="43" customWidth="1"/>
    <col min="2043" max="2043" width="17" style="43" customWidth="1"/>
    <col min="2044" max="2044" width="19.7109375" style="43" customWidth="1"/>
    <col min="2045" max="2045" width="13" style="43" customWidth="1"/>
    <col min="2046" max="2046" width="12.42578125" style="43" customWidth="1"/>
    <col min="2047" max="2047" width="15.28515625" style="43" bestFit="1" customWidth="1"/>
    <col min="2048" max="2295" width="11.42578125" style="43"/>
    <col min="2296" max="2296" width="15" style="43" customWidth="1"/>
    <col min="2297" max="2297" width="12.140625" style="43" customWidth="1"/>
    <col min="2298" max="2298" width="15" style="43" customWidth="1"/>
    <col min="2299" max="2299" width="17" style="43" customWidth="1"/>
    <col min="2300" max="2300" width="19.7109375" style="43" customWidth="1"/>
    <col min="2301" max="2301" width="13" style="43" customWidth="1"/>
    <col min="2302" max="2302" width="12.42578125" style="43" customWidth="1"/>
    <col min="2303" max="2303" width="15.28515625" style="43" bestFit="1" customWidth="1"/>
    <col min="2304" max="2551" width="11.42578125" style="43"/>
    <col min="2552" max="2552" width="15" style="43" customWidth="1"/>
    <col min="2553" max="2553" width="12.140625" style="43" customWidth="1"/>
    <col min="2554" max="2554" width="15" style="43" customWidth="1"/>
    <col min="2555" max="2555" width="17" style="43" customWidth="1"/>
    <col min="2556" max="2556" width="19.7109375" style="43" customWidth="1"/>
    <col min="2557" max="2557" width="13" style="43" customWidth="1"/>
    <col min="2558" max="2558" width="12.42578125" style="43" customWidth="1"/>
    <col min="2559" max="2559" width="15.28515625" style="43" bestFit="1" customWidth="1"/>
    <col min="2560" max="2807" width="11.42578125" style="43"/>
    <col min="2808" max="2808" width="15" style="43" customWidth="1"/>
    <col min="2809" max="2809" width="12.140625" style="43" customWidth="1"/>
    <col min="2810" max="2810" width="15" style="43" customWidth="1"/>
    <col min="2811" max="2811" width="17" style="43" customWidth="1"/>
    <col min="2812" max="2812" width="19.7109375" style="43" customWidth="1"/>
    <col min="2813" max="2813" width="13" style="43" customWidth="1"/>
    <col min="2814" max="2814" width="12.42578125" style="43" customWidth="1"/>
    <col min="2815" max="2815" width="15.28515625" style="43" bestFit="1" customWidth="1"/>
    <col min="2816" max="3063" width="11.42578125" style="43"/>
    <col min="3064" max="3064" width="15" style="43" customWidth="1"/>
    <col min="3065" max="3065" width="12.140625" style="43" customWidth="1"/>
    <col min="3066" max="3066" width="15" style="43" customWidth="1"/>
    <col min="3067" max="3067" width="17" style="43" customWidth="1"/>
    <col min="3068" max="3068" width="19.7109375" style="43" customWidth="1"/>
    <col min="3069" max="3069" width="13" style="43" customWidth="1"/>
    <col min="3070" max="3070" width="12.42578125" style="43" customWidth="1"/>
    <col min="3071" max="3071" width="15.28515625" style="43" bestFit="1" customWidth="1"/>
    <col min="3072" max="3319" width="11.42578125" style="43"/>
    <col min="3320" max="3320" width="15" style="43" customWidth="1"/>
    <col min="3321" max="3321" width="12.140625" style="43" customWidth="1"/>
    <col min="3322" max="3322" width="15" style="43" customWidth="1"/>
    <col min="3323" max="3323" width="17" style="43" customWidth="1"/>
    <col min="3324" max="3324" width="19.7109375" style="43" customWidth="1"/>
    <col min="3325" max="3325" width="13" style="43" customWidth="1"/>
    <col min="3326" max="3326" width="12.42578125" style="43" customWidth="1"/>
    <col min="3327" max="3327" width="15.28515625" style="43" bestFit="1" customWidth="1"/>
    <col min="3328" max="3575" width="11.42578125" style="43"/>
    <col min="3576" max="3576" width="15" style="43" customWidth="1"/>
    <col min="3577" max="3577" width="12.140625" style="43" customWidth="1"/>
    <col min="3578" max="3578" width="15" style="43" customWidth="1"/>
    <col min="3579" max="3579" width="17" style="43" customWidth="1"/>
    <col min="3580" max="3580" width="19.7109375" style="43" customWidth="1"/>
    <col min="3581" max="3581" width="13" style="43" customWidth="1"/>
    <col min="3582" max="3582" width="12.42578125" style="43" customWidth="1"/>
    <col min="3583" max="3583" width="15.28515625" style="43" bestFit="1" customWidth="1"/>
    <col min="3584" max="3831" width="11.42578125" style="43"/>
    <col min="3832" max="3832" width="15" style="43" customWidth="1"/>
    <col min="3833" max="3833" width="12.140625" style="43" customWidth="1"/>
    <col min="3834" max="3834" width="15" style="43" customWidth="1"/>
    <col min="3835" max="3835" width="17" style="43" customWidth="1"/>
    <col min="3836" max="3836" width="19.7109375" style="43" customWidth="1"/>
    <col min="3837" max="3837" width="13" style="43" customWidth="1"/>
    <col min="3838" max="3838" width="12.42578125" style="43" customWidth="1"/>
    <col min="3839" max="3839" width="15.28515625" style="43" bestFit="1" customWidth="1"/>
    <col min="3840" max="4087" width="11.42578125" style="43"/>
    <col min="4088" max="4088" width="15" style="43" customWidth="1"/>
    <col min="4089" max="4089" width="12.140625" style="43" customWidth="1"/>
    <col min="4090" max="4090" width="15" style="43" customWidth="1"/>
    <col min="4091" max="4091" width="17" style="43" customWidth="1"/>
    <col min="4092" max="4092" width="19.7109375" style="43" customWidth="1"/>
    <col min="4093" max="4093" width="13" style="43" customWidth="1"/>
    <col min="4094" max="4094" width="12.42578125" style="43" customWidth="1"/>
    <col min="4095" max="4095" width="15.28515625" style="43" bestFit="1" customWidth="1"/>
    <col min="4096" max="4343" width="11.42578125" style="43"/>
    <col min="4344" max="4344" width="15" style="43" customWidth="1"/>
    <col min="4345" max="4345" width="12.140625" style="43" customWidth="1"/>
    <col min="4346" max="4346" width="15" style="43" customWidth="1"/>
    <col min="4347" max="4347" width="17" style="43" customWidth="1"/>
    <col min="4348" max="4348" width="19.7109375" style="43" customWidth="1"/>
    <col min="4349" max="4349" width="13" style="43" customWidth="1"/>
    <col min="4350" max="4350" width="12.42578125" style="43" customWidth="1"/>
    <col min="4351" max="4351" width="15.28515625" style="43" bestFit="1" customWidth="1"/>
    <col min="4352" max="4599" width="11.42578125" style="43"/>
    <col min="4600" max="4600" width="15" style="43" customWidth="1"/>
    <col min="4601" max="4601" width="12.140625" style="43" customWidth="1"/>
    <col min="4602" max="4602" width="15" style="43" customWidth="1"/>
    <col min="4603" max="4603" width="17" style="43" customWidth="1"/>
    <col min="4604" max="4604" width="19.7109375" style="43" customWidth="1"/>
    <col min="4605" max="4605" width="13" style="43" customWidth="1"/>
    <col min="4606" max="4606" width="12.42578125" style="43" customWidth="1"/>
    <col min="4607" max="4607" width="15.28515625" style="43" bestFit="1" customWidth="1"/>
    <col min="4608" max="4855" width="11.42578125" style="43"/>
    <col min="4856" max="4856" width="15" style="43" customWidth="1"/>
    <col min="4857" max="4857" width="12.140625" style="43" customWidth="1"/>
    <col min="4858" max="4858" width="15" style="43" customWidth="1"/>
    <col min="4859" max="4859" width="17" style="43" customWidth="1"/>
    <col min="4860" max="4860" width="19.7109375" style="43" customWidth="1"/>
    <col min="4861" max="4861" width="13" style="43" customWidth="1"/>
    <col min="4862" max="4862" width="12.42578125" style="43" customWidth="1"/>
    <col min="4863" max="4863" width="15.28515625" style="43" bestFit="1" customWidth="1"/>
    <col min="4864" max="5111" width="11.42578125" style="43"/>
    <col min="5112" max="5112" width="15" style="43" customWidth="1"/>
    <col min="5113" max="5113" width="12.140625" style="43" customWidth="1"/>
    <col min="5114" max="5114" width="15" style="43" customWidth="1"/>
    <col min="5115" max="5115" width="17" style="43" customWidth="1"/>
    <col min="5116" max="5116" width="19.7109375" style="43" customWidth="1"/>
    <col min="5117" max="5117" width="13" style="43" customWidth="1"/>
    <col min="5118" max="5118" width="12.42578125" style="43" customWidth="1"/>
    <col min="5119" max="5119" width="15.28515625" style="43" bestFit="1" customWidth="1"/>
    <col min="5120" max="5367" width="11.42578125" style="43"/>
    <col min="5368" max="5368" width="15" style="43" customWidth="1"/>
    <col min="5369" max="5369" width="12.140625" style="43" customWidth="1"/>
    <col min="5370" max="5370" width="15" style="43" customWidth="1"/>
    <col min="5371" max="5371" width="17" style="43" customWidth="1"/>
    <col min="5372" max="5372" width="19.7109375" style="43" customWidth="1"/>
    <col min="5373" max="5373" width="13" style="43" customWidth="1"/>
    <col min="5374" max="5374" width="12.42578125" style="43" customWidth="1"/>
    <col min="5375" max="5375" width="15.28515625" style="43" bestFit="1" customWidth="1"/>
    <col min="5376" max="5623" width="11.42578125" style="43"/>
    <col min="5624" max="5624" width="15" style="43" customWidth="1"/>
    <col min="5625" max="5625" width="12.140625" style="43" customWidth="1"/>
    <col min="5626" max="5626" width="15" style="43" customWidth="1"/>
    <col min="5627" max="5627" width="17" style="43" customWidth="1"/>
    <col min="5628" max="5628" width="19.7109375" style="43" customWidth="1"/>
    <col min="5629" max="5629" width="13" style="43" customWidth="1"/>
    <col min="5630" max="5630" width="12.42578125" style="43" customWidth="1"/>
    <col min="5631" max="5631" width="15.28515625" style="43" bestFit="1" customWidth="1"/>
    <col min="5632" max="5879" width="11.42578125" style="43"/>
    <col min="5880" max="5880" width="15" style="43" customWidth="1"/>
    <col min="5881" max="5881" width="12.140625" style="43" customWidth="1"/>
    <col min="5882" max="5882" width="15" style="43" customWidth="1"/>
    <col min="5883" max="5883" width="17" style="43" customWidth="1"/>
    <col min="5884" max="5884" width="19.7109375" style="43" customWidth="1"/>
    <col min="5885" max="5885" width="13" style="43" customWidth="1"/>
    <col min="5886" max="5886" width="12.42578125" style="43" customWidth="1"/>
    <col min="5887" max="5887" width="15.28515625" style="43" bestFit="1" customWidth="1"/>
    <col min="5888" max="6135" width="11.42578125" style="43"/>
    <col min="6136" max="6136" width="15" style="43" customWidth="1"/>
    <col min="6137" max="6137" width="12.140625" style="43" customWidth="1"/>
    <col min="6138" max="6138" width="15" style="43" customWidth="1"/>
    <col min="6139" max="6139" width="17" style="43" customWidth="1"/>
    <col min="6140" max="6140" width="19.7109375" style="43" customWidth="1"/>
    <col min="6141" max="6141" width="13" style="43" customWidth="1"/>
    <col min="6142" max="6142" width="12.42578125" style="43" customWidth="1"/>
    <col min="6143" max="6143" width="15.28515625" style="43" bestFit="1" customWidth="1"/>
    <col min="6144" max="6391" width="11.42578125" style="43"/>
    <col min="6392" max="6392" width="15" style="43" customWidth="1"/>
    <col min="6393" max="6393" width="12.140625" style="43" customWidth="1"/>
    <col min="6394" max="6394" width="15" style="43" customWidth="1"/>
    <col min="6395" max="6395" width="17" style="43" customWidth="1"/>
    <col min="6396" max="6396" width="19.7109375" style="43" customWidth="1"/>
    <col min="6397" max="6397" width="13" style="43" customWidth="1"/>
    <col min="6398" max="6398" width="12.42578125" style="43" customWidth="1"/>
    <col min="6399" max="6399" width="15.28515625" style="43" bestFit="1" customWidth="1"/>
    <col min="6400" max="6647" width="11.42578125" style="43"/>
    <col min="6648" max="6648" width="15" style="43" customWidth="1"/>
    <col min="6649" max="6649" width="12.140625" style="43" customWidth="1"/>
    <col min="6650" max="6650" width="15" style="43" customWidth="1"/>
    <col min="6651" max="6651" width="17" style="43" customWidth="1"/>
    <col min="6652" max="6652" width="19.7109375" style="43" customWidth="1"/>
    <col min="6653" max="6653" width="13" style="43" customWidth="1"/>
    <col min="6654" max="6654" width="12.42578125" style="43" customWidth="1"/>
    <col min="6655" max="6655" width="15.28515625" style="43" bestFit="1" customWidth="1"/>
    <col min="6656" max="6903" width="11.42578125" style="43"/>
    <col min="6904" max="6904" width="15" style="43" customWidth="1"/>
    <col min="6905" max="6905" width="12.140625" style="43" customWidth="1"/>
    <col min="6906" max="6906" width="15" style="43" customWidth="1"/>
    <col min="6907" max="6907" width="17" style="43" customWidth="1"/>
    <col min="6908" max="6908" width="19.7109375" style="43" customWidth="1"/>
    <col min="6909" max="6909" width="13" style="43" customWidth="1"/>
    <col min="6910" max="6910" width="12.42578125" style="43" customWidth="1"/>
    <col min="6911" max="6911" width="15.28515625" style="43" bestFit="1" customWidth="1"/>
    <col min="6912" max="7159" width="11.42578125" style="43"/>
    <col min="7160" max="7160" width="15" style="43" customWidth="1"/>
    <col min="7161" max="7161" width="12.140625" style="43" customWidth="1"/>
    <col min="7162" max="7162" width="15" style="43" customWidth="1"/>
    <col min="7163" max="7163" width="17" style="43" customWidth="1"/>
    <col min="7164" max="7164" width="19.7109375" style="43" customWidth="1"/>
    <col min="7165" max="7165" width="13" style="43" customWidth="1"/>
    <col min="7166" max="7166" width="12.42578125" style="43" customWidth="1"/>
    <col min="7167" max="7167" width="15.28515625" style="43" bestFit="1" customWidth="1"/>
    <col min="7168" max="7415" width="11.42578125" style="43"/>
    <col min="7416" max="7416" width="15" style="43" customWidth="1"/>
    <col min="7417" max="7417" width="12.140625" style="43" customWidth="1"/>
    <col min="7418" max="7418" width="15" style="43" customWidth="1"/>
    <col min="7419" max="7419" width="17" style="43" customWidth="1"/>
    <col min="7420" max="7420" width="19.7109375" style="43" customWidth="1"/>
    <col min="7421" max="7421" width="13" style="43" customWidth="1"/>
    <col min="7422" max="7422" width="12.42578125" style="43" customWidth="1"/>
    <col min="7423" max="7423" width="15.28515625" style="43" bestFit="1" customWidth="1"/>
    <col min="7424" max="7671" width="11.42578125" style="43"/>
    <col min="7672" max="7672" width="15" style="43" customWidth="1"/>
    <col min="7673" max="7673" width="12.140625" style="43" customWidth="1"/>
    <col min="7674" max="7674" width="15" style="43" customWidth="1"/>
    <col min="7675" max="7675" width="17" style="43" customWidth="1"/>
    <col min="7676" max="7676" width="19.7109375" style="43" customWidth="1"/>
    <col min="7677" max="7677" width="13" style="43" customWidth="1"/>
    <col min="7678" max="7678" width="12.42578125" style="43" customWidth="1"/>
    <col min="7679" max="7679" width="15.28515625" style="43" bestFit="1" customWidth="1"/>
    <col min="7680" max="7927" width="11.42578125" style="43"/>
    <col min="7928" max="7928" width="15" style="43" customWidth="1"/>
    <col min="7929" max="7929" width="12.140625" style="43" customWidth="1"/>
    <col min="7930" max="7930" width="15" style="43" customWidth="1"/>
    <col min="7931" max="7931" width="17" style="43" customWidth="1"/>
    <col min="7932" max="7932" width="19.7109375" style="43" customWidth="1"/>
    <col min="7933" max="7933" width="13" style="43" customWidth="1"/>
    <col min="7934" max="7934" width="12.42578125" style="43" customWidth="1"/>
    <col min="7935" max="7935" width="15.28515625" style="43" bestFit="1" customWidth="1"/>
    <col min="7936" max="8183" width="11.42578125" style="43"/>
    <col min="8184" max="8184" width="15" style="43" customWidth="1"/>
    <col min="8185" max="8185" width="12.140625" style="43" customWidth="1"/>
    <col min="8186" max="8186" width="15" style="43" customWidth="1"/>
    <col min="8187" max="8187" width="17" style="43" customWidth="1"/>
    <col min="8188" max="8188" width="19.7109375" style="43" customWidth="1"/>
    <col min="8189" max="8189" width="13" style="43" customWidth="1"/>
    <col min="8190" max="8190" width="12.42578125" style="43" customWidth="1"/>
    <col min="8191" max="8191" width="15.28515625" style="43" bestFit="1" customWidth="1"/>
    <col min="8192" max="8439" width="11.42578125" style="43"/>
    <col min="8440" max="8440" width="15" style="43" customWidth="1"/>
    <col min="8441" max="8441" width="12.140625" style="43" customWidth="1"/>
    <col min="8442" max="8442" width="15" style="43" customWidth="1"/>
    <col min="8443" max="8443" width="17" style="43" customWidth="1"/>
    <col min="8444" max="8444" width="19.7109375" style="43" customWidth="1"/>
    <col min="8445" max="8445" width="13" style="43" customWidth="1"/>
    <col min="8446" max="8446" width="12.42578125" style="43" customWidth="1"/>
    <col min="8447" max="8447" width="15.28515625" style="43" bestFit="1" customWidth="1"/>
    <col min="8448" max="8695" width="11.42578125" style="43"/>
    <col min="8696" max="8696" width="15" style="43" customWidth="1"/>
    <col min="8697" max="8697" width="12.140625" style="43" customWidth="1"/>
    <col min="8698" max="8698" width="15" style="43" customWidth="1"/>
    <col min="8699" max="8699" width="17" style="43" customWidth="1"/>
    <col min="8700" max="8700" width="19.7109375" style="43" customWidth="1"/>
    <col min="8701" max="8701" width="13" style="43" customWidth="1"/>
    <col min="8702" max="8702" width="12.42578125" style="43" customWidth="1"/>
    <col min="8703" max="8703" width="15.28515625" style="43" bestFit="1" customWidth="1"/>
    <col min="8704" max="8951" width="11.42578125" style="43"/>
    <col min="8952" max="8952" width="15" style="43" customWidth="1"/>
    <col min="8953" max="8953" width="12.140625" style="43" customWidth="1"/>
    <col min="8954" max="8954" width="15" style="43" customWidth="1"/>
    <col min="8955" max="8955" width="17" style="43" customWidth="1"/>
    <col min="8956" max="8956" width="19.7109375" style="43" customWidth="1"/>
    <col min="8957" max="8957" width="13" style="43" customWidth="1"/>
    <col min="8958" max="8958" width="12.42578125" style="43" customWidth="1"/>
    <col min="8959" max="8959" width="15.28515625" style="43" bestFit="1" customWidth="1"/>
    <col min="8960" max="9207" width="11.42578125" style="43"/>
    <col min="9208" max="9208" width="15" style="43" customWidth="1"/>
    <col min="9209" max="9209" width="12.140625" style="43" customWidth="1"/>
    <col min="9210" max="9210" width="15" style="43" customWidth="1"/>
    <col min="9211" max="9211" width="17" style="43" customWidth="1"/>
    <col min="9212" max="9212" width="19.7109375" style="43" customWidth="1"/>
    <col min="9213" max="9213" width="13" style="43" customWidth="1"/>
    <col min="9214" max="9214" width="12.42578125" style="43" customWidth="1"/>
    <col min="9215" max="9215" width="15.28515625" style="43" bestFit="1" customWidth="1"/>
    <col min="9216" max="9463" width="11.42578125" style="43"/>
    <col min="9464" max="9464" width="15" style="43" customWidth="1"/>
    <col min="9465" max="9465" width="12.140625" style="43" customWidth="1"/>
    <col min="9466" max="9466" width="15" style="43" customWidth="1"/>
    <col min="9467" max="9467" width="17" style="43" customWidth="1"/>
    <col min="9468" max="9468" width="19.7109375" style="43" customWidth="1"/>
    <col min="9469" max="9469" width="13" style="43" customWidth="1"/>
    <col min="9470" max="9470" width="12.42578125" style="43" customWidth="1"/>
    <col min="9471" max="9471" width="15.28515625" style="43" bestFit="1" customWidth="1"/>
    <col min="9472" max="9719" width="11.42578125" style="43"/>
    <col min="9720" max="9720" width="15" style="43" customWidth="1"/>
    <col min="9721" max="9721" width="12.140625" style="43" customWidth="1"/>
    <col min="9722" max="9722" width="15" style="43" customWidth="1"/>
    <col min="9723" max="9723" width="17" style="43" customWidth="1"/>
    <col min="9724" max="9724" width="19.7109375" style="43" customWidth="1"/>
    <col min="9725" max="9725" width="13" style="43" customWidth="1"/>
    <col min="9726" max="9726" width="12.42578125" style="43" customWidth="1"/>
    <col min="9727" max="9727" width="15.28515625" style="43" bestFit="1" customWidth="1"/>
    <col min="9728" max="9975" width="11.42578125" style="43"/>
    <col min="9976" max="9976" width="15" style="43" customWidth="1"/>
    <col min="9977" max="9977" width="12.140625" style="43" customWidth="1"/>
    <col min="9978" max="9978" width="15" style="43" customWidth="1"/>
    <col min="9979" max="9979" width="17" style="43" customWidth="1"/>
    <col min="9980" max="9980" width="19.7109375" style="43" customWidth="1"/>
    <col min="9981" max="9981" width="13" style="43" customWidth="1"/>
    <col min="9982" max="9982" width="12.42578125" style="43" customWidth="1"/>
    <col min="9983" max="9983" width="15.28515625" style="43" bestFit="1" customWidth="1"/>
    <col min="9984" max="10231" width="11.42578125" style="43"/>
    <col min="10232" max="10232" width="15" style="43" customWidth="1"/>
    <col min="10233" max="10233" width="12.140625" style="43" customWidth="1"/>
    <col min="10234" max="10234" width="15" style="43" customWidth="1"/>
    <col min="10235" max="10235" width="17" style="43" customWidth="1"/>
    <col min="10236" max="10236" width="19.7109375" style="43" customWidth="1"/>
    <col min="10237" max="10237" width="13" style="43" customWidth="1"/>
    <col min="10238" max="10238" width="12.42578125" style="43" customWidth="1"/>
    <col min="10239" max="10239" width="15.28515625" style="43" bestFit="1" customWidth="1"/>
    <col min="10240" max="10487" width="11.42578125" style="43"/>
    <col min="10488" max="10488" width="15" style="43" customWidth="1"/>
    <col min="10489" max="10489" width="12.140625" style="43" customWidth="1"/>
    <col min="10490" max="10490" width="15" style="43" customWidth="1"/>
    <col min="10491" max="10491" width="17" style="43" customWidth="1"/>
    <col min="10492" max="10492" width="19.7109375" style="43" customWidth="1"/>
    <col min="10493" max="10493" width="13" style="43" customWidth="1"/>
    <col min="10494" max="10494" width="12.42578125" style="43" customWidth="1"/>
    <col min="10495" max="10495" width="15.28515625" style="43" bestFit="1" customWidth="1"/>
    <col min="10496" max="10743" width="11.42578125" style="43"/>
    <col min="10744" max="10744" width="15" style="43" customWidth="1"/>
    <col min="10745" max="10745" width="12.140625" style="43" customWidth="1"/>
    <col min="10746" max="10746" width="15" style="43" customWidth="1"/>
    <col min="10747" max="10747" width="17" style="43" customWidth="1"/>
    <col min="10748" max="10748" width="19.7109375" style="43" customWidth="1"/>
    <col min="10749" max="10749" width="13" style="43" customWidth="1"/>
    <col min="10750" max="10750" width="12.42578125" style="43" customWidth="1"/>
    <col min="10751" max="10751" width="15.28515625" style="43" bestFit="1" customWidth="1"/>
    <col min="10752" max="10999" width="11.42578125" style="43"/>
    <col min="11000" max="11000" width="15" style="43" customWidth="1"/>
    <col min="11001" max="11001" width="12.140625" style="43" customWidth="1"/>
    <col min="11002" max="11002" width="15" style="43" customWidth="1"/>
    <col min="11003" max="11003" width="17" style="43" customWidth="1"/>
    <col min="11004" max="11004" width="19.7109375" style="43" customWidth="1"/>
    <col min="11005" max="11005" width="13" style="43" customWidth="1"/>
    <col min="11006" max="11006" width="12.42578125" style="43" customWidth="1"/>
    <col min="11007" max="11007" width="15.28515625" style="43" bestFit="1" customWidth="1"/>
    <col min="11008" max="11255" width="11.42578125" style="43"/>
    <col min="11256" max="11256" width="15" style="43" customWidth="1"/>
    <col min="11257" max="11257" width="12.140625" style="43" customWidth="1"/>
    <col min="11258" max="11258" width="15" style="43" customWidth="1"/>
    <col min="11259" max="11259" width="17" style="43" customWidth="1"/>
    <col min="11260" max="11260" width="19.7109375" style="43" customWidth="1"/>
    <col min="11261" max="11261" width="13" style="43" customWidth="1"/>
    <col min="11262" max="11262" width="12.42578125" style="43" customWidth="1"/>
    <col min="11263" max="11263" width="15.28515625" style="43" bestFit="1" customWidth="1"/>
    <col min="11264" max="11511" width="11.42578125" style="43"/>
    <col min="11512" max="11512" width="15" style="43" customWidth="1"/>
    <col min="11513" max="11513" width="12.140625" style="43" customWidth="1"/>
    <col min="11514" max="11514" width="15" style="43" customWidth="1"/>
    <col min="11515" max="11515" width="17" style="43" customWidth="1"/>
    <col min="11516" max="11516" width="19.7109375" style="43" customWidth="1"/>
    <col min="11517" max="11517" width="13" style="43" customWidth="1"/>
    <col min="11518" max="11518" width="12.42578125" style="43" customWidth="1"/>
    <col min="11519" max="11519" width="15.28515625" style="43" bestFit="1" customWidth="1"/>
    <col min="11520" max="11767" width="11.42578125" style="43"/>
    <col min="11768" max="11768" width="15" style="43" customWidth="1"/>
    <col min="11769" max="11769" width="12.140625" style="43" customWidth="1"/>
    <col min="11770" max="11770" width="15" style="43" customWidth="1"/>
    <col min="11771" max="11771" width="17" style="43" customWidth="1"/>
    <col min="11772" max="11772" width="19.7109375" style="43" customWidth="1"/>
    <col min="11773" max="11773" width="13" style="43" customWidth="1"/>
    <col min="11774" max="11774" width="12.42578125" style="43" customWidth="1"/>
    <col min="11775" max="11775" width="15.28515625" style="43" bestFit="1" customWidth="1"/>
    <col min="11776" max="12023" width="11.42578125" style="43"/>
    <col min="12024" max="12024" width="15" style="43" customWidth="1"/>
    <col min="12025" max="12025" width="12.140625" style="43" customWidth="1"/>
    <col min="12026" max="12026" width="15" style="43" customWidth="1"/>
    <col min="12027" max="12027" width="17" style="43" customWidth="1"/>
    <col min="12028" max="12028" width="19.7109375" style="43" customWidth="1"/>
    <col min="12029" max="12029" width="13" style="43" customWidth="1"/>
    <col min="12030" max="12030" width="12.42578125" style="43" customWidth="1"/>
    <col min="12031" max="12031" width="15.28515625" style="43" bestFit="1" customWidth="1"/>
    <col min="12032" max="12279" width="11.42578125" style="43"/>
    <col min="12280" max="12280" width="15" style="43" customWidth="1"/>
    <col min="12281" max="12281" width="12.140625" style="43" customWidth="1"/>
    <col min="12282" max="12282" width="15" style="43" customWidth="1"/>
    <col min="12283" max="12283" width="17" style="43" customWidth="1"/>
    <col min="12284" max="12284" width="19.7109375" style="43" customWidth="1"/>
    <col min="12285" max="12285" width="13" style="43" customWidth="1"/>
    <col min="12286" max="12286" width="12.42578125" style="43" customWidth="1"/>
    <col min="12287" max="12287" width="15.28515625" style="43" bestFit="1" customWidth="1"/>
    <col min="12288" max="12535" width="11.42578125" style="43"/>
    <col min="12536" max="12536" width="15" style="43" customWidth="1"/>
    <col min="12537" max="12537" width="12.140625" style="43" customWidth="1"/>
    <col min="12538" max="12538" width="15" style="43" customWidth="1"/>
    <col min="12539" max="12539" width="17" style="43" customWidth="1"/>
    <col min="12540" max="12540" width="19.7109375" style="43" customWidth="1"/>
    <col min="12541" max="12541" width="13" style="43" customWidth="1"/>
    <col min="12542" max="12542" width="12.42578125" style="43" customWidth="1"/>
    <col min="12543" max="12543" width="15.28515625" style="43" bestFit="1" customWidth="1"/>
    <col min="12544" max="12791" width="11.42578125" style="43"/>
    <col min="12792" max="12792" width="15" style="43" customWidth="1"/>
    <col min="12793" max="12793" width="12.140625" style="43" customWidth="1"/>
    <col min="12794" max="12794" width="15" style="43" customWidth="1"/>
    <col min="12795" max="12795" width="17" style="43" customWidth="1"/>
    <col min="12796" max="12796" width="19.7109375" style="43" customWidth="1"/>
    <col min="12797" max="12797" width="13" style="43" customWidth="1"/>
    <col min="12798" max="12798" width="12.42578125" style="43" customWidth="1"/>
    <col min="12799" max="12799" width="15.28515625" style="43" bestFit="1" customWidth="1"/>
    <col min="12800" max="13047" width="11.42578125" style="43"/>
    <col min="13048" max="13048" width="15" style="43" customWidth="1"/>
    <col min="13049" max="13049" width="12.140625" style="43" customWidth="1"/>
    <col min="13050" max="13050" width="15" style="43" customWidth="1"/>
    <col min="13051" max="13051" width="17" style="43" customWidth="1"/>
    <col min="13052" max="13052" width="19.7109375" style="43" customWidth="1"/>
    <col min="13053" max="13053" width="13" style="43" customWidth="1"/>
    <col min="13054" max="13054" width="12.42578125" style="43" customWidth="1"/>
    <col min="13055" max="13055" width="15.28515625" style="43" bestFit="1" customWidth="1"/>
    <col min="13056" max="13303" width="11.42578125" style="43"/>
    <col min="13304" max="13304" width="15" style="43" customWidth="1"/>
    <col min="13305" max="13305" width="12.140625" style="43" customWidth="1"/>
    <col min="13306" max="13306" width="15" style="43" customWidth="1"/>
    <col min="13307" max="13307" width="17" style="43" customWidth="1"/>
    <col min="13308" max="13308" width="19.7109375" style="43" customWidth="1"/>
    <col min="13309" max="13309" width="13" style="43" customWidth="1"/>
    <col min="13310" max="13310" width="12.42578125" style="43" customWidth="1"/>
    <col min="13311" max="13311" width="15.28515625" style="43" bestFit="1" customWidth="1"/>
    <col min="13312" max="13559" width="11.42578125" style="43"/>
    <col min="13560" max="13560" width="15" style="43" customWidth="1"/>
    <col min="13561" max="13561" width="12.140625" style="43" customWidth="1"/>
    <col min="13562" max="13562" width="15" style="43" customWidth="1"/>
    <col min="13563" max="13563" width="17" style="43" customWidth="1"/>
    <col min="13564" max="13564" width="19.7109375" style="43" customWidth="1"/>
    <col min="13565" max="13565" width="13" style="43" customWidth="1"/>
    <col min="13566" max="13566" width="12.42578125" style="43" customWidth="1"/>
    <col min="13567" max="13567" width="15.28515625" style="43" bestFit="1" customWidth="1"/>
    <col min="13568" max="13815" width="11.42578125" style="43"/>
    <col min="13816" max="13816" width="15" style="43" customWidth="1"/>
    <col min="13817" max="13817" width="12.140625" style="43" customWidth="1"/>
    <col min="13818" max="13818" width="15" style="43" customWidth="1"/>
    <col min="13819" max="13819" width="17" style="43" customWidth="1"/>
    <col min="13820" max="13820" width="19.7109375" style="43" customWidth="1"/>
    <col min="13821" max="13821" width="13" style="43" customWidth="1"/>
    <col min="13822" max="13822" width="12.42578125" style="43" customWidth="1"/>
    <col min="13823" max="13823" width="15.28515625" style="43" bestFit="1" customWidth="1"/>
    <col min="13824" max="14071" width="11.42578125" style="43"/>
    <col min="14072" max="14072" width="15" style="43" customWidth="1"/>
    <col min="14073" max="14073" width="12.140625" style="43" customWidth="1"/>
    <col min="14074" max="14074" width="15" style="43" customWidth="1"/>
    <col min="14075" max="14075" width="17" style="43" customWidth="1"/>
    <col min="14076" max="14076" width="19.7109375" style="43" customWidth="1"/>
    <col min="14077" max="14077" width="13" style="43" customWidth="1"/>
    <col min="14078" max="14078" width="12.42578125" style="43" customWidth="1"/>
    <col min="14079" max="14079" width="15.28515625" style="43" bestFit="1" customWidth="1"/>
    <col min="14080" max="14327" width="11.42578125" style="43"/>
    <col min="14328" max="14328" width="15" style="43" customWidth="1"/>
    <col min="14329" max="14329" width="12.140625" style="43" customWidth="1"/>
    <col min="14330" max="14330" width="15" style="43" customWidth="1"/>
    <col min="14331" max="14331" width="17" style="43" customWidth="1"/>
    <col min="14332" max="14332" width="19.7109375" style="43" customWidth="1"/>
    <col min="14333" max="14333" width="13" style="43" customWidth="1"/>
    <col min="14334" max="14334" width="12.42578125" style="43" customWidth="1"/>
    <col min="14335" max="14335" width="15.28515625" style="43" bestFit="1" customWidth="1"/>
    <col min="14336" max="14583" width="11.42578125" style="43"/>
    <col min="14584" max="14584" width="15" style="43" customWidth="1"/>
    <col min="14585" max="14585" width="12.140625" style="43" customWidth="1"/>
    <col min="14586" max="14586" width="15" style="43" customWidth="1"/>
    <col min="14587" max="14587" width="17" style="43" customWidth="1"/>
    <col min="14588" max="14588" width="19.7109375" style="43" customWidth="1"/>
    <col min="14589" max="14589" width="13" style="43" customWidth="1"/>
    <col min="14590" max="14590" width="12.42578125" style="43" customWidth="1"/>
    <col min="14591" max="14591" width="15.28515625" style="43" bestFit="1" customWidth="1"/>
    <col min="14592" max="14839" width="11.42578125" style="43"/>
    <col min="14840" max="14840" width="15" style="43" customWidth="1"/>
    <col min="14841" max="14841" width="12.140625" style="43" customWidth="1"/>
    <col min="14842" max="14842" width="15" style="43" customWidth="1"/>
    <col min="14843" max="14843" width="17" style="43" customWidth="1"/>
    <col min="14844" max="14844" width="19.7109375" style="43" customWidth="1"/>
    <col min="14845" max="14845" width="13" style="43" customWidth="1"/>
    <col min="14846" max="14846" width="12.42578125" style="43" customWidth="1"/>
    <col min="14847" max="14847" width="15.28515625" style="43" bestFit="1" customWidth="1"/>
    <col min="14848" max="15095" width="11.42578125" style="43"/>
    <col min="15096" max="15096" width="15" style="43" customWidth="1"/>
    <col min="15097" max="15097" width="12.140625" style="43" customWidth="1"/>
    <col min="15098" max="15098" width="15" style="43" customWidth="1"/>
    <col min="15099" max="15099" width="17" style="43" customWidth="1"/>
    <col min="15100" max="15100" width="19.7109375" style="43" customWidth="1"/>
    <col min="15101" max="15101" width="13" style="43" customWidth="1"/>
    <col min="15102" max="15102" width="12.42578125" style="43" customWidth="1"/>
    <col min="15103" max="15103" width="15.28515625" style="43" bestFit="1" customWidth="1"/>
    <col min="15104" max="15351" width="11.42578125" style="43"/>
    <col min="15352" max="15352" width="15" style="43" customWidth="1"/>
    <col min="15353" max="15353" width="12.140625" style="43" customWidth="1"/>
    <col min="15354" max="15354" width="15" style="43" customWidth="1"/>
    <col min="15355" max="15355" width="17" style="43" customWidth="1"/>
    <col min="15356" max="15356" width="19.7109375" style="43" customWidth="1"/>
    <col min="15357" max="15357" width="13" style="43" customWidth="1"/>
    <col min="15358" max="15358" width="12.42578125" style="43" customWidth="1"/>
    <col min="15359" max="15359" width="15.28515625" style="43" bestFit="1" customWidth="1"/>
    <col min="15360" max="15607" width="11.42578125" style="43"/>
    <col min="15608" max="15608" width="15" style="43" customWidth="1"/>
    <col min="15609" max="15609" width="12.140625" style="43" customWidth="1"/>
    <col min="15610" max="15610" width="15" style="43" customWidth="1"/>
    <col min="15611" max="15611" width="17" style="43" customWidth="1"/>
    <col min="15612" max="15612" width="19.7109375" style="43" customWidth="1"/>
    <col min="15613" max="15613" width="13" style="43" customWidth="1"/>
    <col min="15614" max="15614" width="12.42578125" style="43" customWidth="1"/>
    <col min="15615" max="15615" width="15.28515625" style="43" bestFit="1" customWidth="1"/>
    <col min="15616" max="15863" width="11.42578125" style="43"/>
    <col min="15864" max="15864" width="15" style="43" customWidth="1"/>
    <col min="15865" max="15865" width="12.140625" style="43" customWidth="1"/>
    <col min="15866" max="15866" width="15" style="43" customWidth="1"/>
    <col min="15867" max="15867" width="17" style="43" customWidth="1"/>
    <col min="15868" max="15868" width="19.7109375" style="43" customWidth="1"/>
    <col min="15869" max="15869" width="13" style="43" customWidth="1"/>
    <col min="15870" max="15870" width="12.42578125" style="43" customWidth="1"/>
    <col min="15871" max="15871" width="15.28515625" style="43" bestFit="1" customWidth="1"/>
    <col min="15872" max="16119" width="11.42578125" style="43"/>
    <col min="16120" max="16120" width="15" style="43" customWidth="1"/>
    <col min="16121" max="16121" width="12.140625" style="43" customWidth="1"/>
    <col min="16122" max="16122" width="15" style="43" customWidth="1"/>
    <col min="16123" max="16123" width="17" style="43" customWidth="1"/>
    <col min="16124" max="16124" width="19.7109375" style="43" customWidth="1"/>
    <col min="16125" max="16125" width="13" style="43" customWidth="1"/>
    <col min="16126" max="16126" width="12.42578125" style="43" customWidth="1"/>
    <col min="16127" max="16127" width="15.28515625" style="43" bestFit="1" customWidth="1"/>
    <col min="16128" max="16384" width="11.42578125" style="43"/>
  </cols>
  <sheetData>
    <row r="1" spans="2:19" s="32" customFormat="1" x14ac:dyDescent="0.2">
      <c r="F1" s="66"/>
      <c r="G1" s="34"/>
      <c r="H1" s="34"/>
      <c r="I1" s="34"/>
      <c r="J1" s="34"/>
      <c r="K1" s="34"/>
      <c r="L1" s="34"/>
      <c r="M1" s="34"/>
    </row>
    <row r="2" spans="2:19" s="32" customFormat="1" x14ac:dyDescent="0.2">
      <c r="B2" s="310"/>
      <c r="C2" s="311"/>
      <c r="D2" s="311"/>
      <c r="E2" s="311"/>
      <c r="F2" s="312"/>
      <c r="G2" s="313"/>
      <c r="H2" s="313"/>
      <c r="I2" s="313"/>
      <c r="J2" s="313"/>
      <c r="K2" s="313"/>
      <c r="L2" s="313"/>
      <c r="M2" s="313"/>
      <c r="N2" s="311"/>
      <c r="O2" s="314"/>
    </row>
    <row r="3" spans="2:19" s="32" customFormat="1" x14ac:dyDescent="0.2">
      <c r="B3" s="217"/>
      <c r="C3" s="23"/>
      <c r="D3" s="23"/>
      <c r="E3" s="23"/>
      <c r="F3" s="305"/>
      <c r="G3" s="315"/>
      <c r="H3" s="315"/>
      <c r="I3" s="315"/>
      <c r="J3" s="315"/>
      <c r="K3" s="315"/>
      <c r="L3" s="315"/>
      <c r="M3" s="315"/>
      <c r="N3" s="23"/>
      <c r="O3" s="218"/>
    </row>
    <row r="4" spans="2:19" s="32" customFormat="1" x14ac:dyDescent="0.2">
      <c r="B4" s="217"/>
      <c r="C4" s="23"/>
      <c r="D4" s="23"/>
      <c r="E4" s="23"/>
      <c r="F4" s="305"/>
      <c r="G4" s="315"/>
      <c r="H4" s="315"/>
      <c r="I4" s="315"/>
      <c r="J4" s="315"/>
      <c r="K4" s="315"/>
      <c r="L4" s="315"/>
      <c r="M4" s="315"/>
      <c r="N4" s="23"/>
      <c r="O4" s="218"/>
      <c r="Q4" s="32" t="s">
        <v>340</v>
      </c>
      <c r="R4" s="638"/>
      <c r="S4" s="32" t="s">
        <v>350</v>
      </c>
    </row>
    <row r="5" spans="2:19" s="32" customFormat="1" x14ac:dyDescent="0.2">
      <c r="B5" s="217"/>
      <c r="C5" s="23"/>
      <c r="D5" s="23"/>
      <c r="E5" s="23"/>
      <c r="F5" s="305"/>
      <c r="G5" s="315"/>
      <c r="H5" s="315"/>
      <c r="I5" s="315"/>
      <c r="J5" s="315"/>
      <c r="K5" s="315"/>
      <c r="L5" s="315"/>
      <c r="M5" s="315"/>
      <c r="N5" s="23"/>
      <c r="O5" s="218"/>
      <c r="Q5" s="32" t="s">
        <v>341</v>
      </c>
    </row>
    <row r="6" spans="2:19" s="32" customFormat="1" ht="16.5" customHeight="1" x14ac:dyDescent="0.25">
      <c r="B6" s="2796" t="s">
        <v>29</v>
      </c>
      <c r="C6" s="2797"/>
      <c r="D6" s="2797"/>
      <c r="E6" s="2797"/>
      <c r="F6" s="2797"/>
      <c r="G6" s="2797"/>
      <c r="H6" s="2797"/>
      <c r="I6" s="2797"/>
      <c r="J6" s="2797"/>
      <c r="K6" s="2797"/>
      <c r="L6" s="2797"/>
      <c r="M6" s="2797"/>
      <c r="N6" s="2797"/>
      <c r="O6" s="2798"/>
      <c r="Q6" s="32" t="s">
        <v>342</v>
      </c>
    </row>
    <row r="7" spans="2:19" s="32" customFormat="1" ht="15.75" x14ac:dyDescent="0.25">
      <c r="B7" s="2799" t="s">
        <v>368</v>
      </c>
      <c r="C7" s="2800"/>
      <c r="D7" s="2800"/>
      <c r="E7" s="2800"/>
      <c r="F7" s="2800"/>
      <c r="G7" s="2800"/>
      <c r="H7" s="2800"/>
      <c r="I7" s="2800"/>
      <c r="J7" s="2800"/>
      <c r="K7" s="2800"/>
      <c r="L7" s="2800"/>
      <c r="M7" s="2800"/>
      <c r="N7" s="2800"/>
      <c r="O7" s="2801"/>
      <c r="Q7" s="32" t="s">
        <v>343</v>
      </c>
    </row>
    <row r="8" spans="2:19" s="32" customFormat="1" ht="15.75" x14ac:dyDescent="0.25">
      <c r="B8" s="2796" t="s">
        <v>158</v>
      </c>
      <c r="C8" s="2797"/>
      <c r="D8" s="2797"/>
      <c r="E8" s="2797"/>
      <c r="F8" s="2797"/>
      <c r="G8" s="2797"/>
      <c r="H8" s="2797"/>
      <c r="I8" s="2797"/>
      <c r="J8" s="2797"/>
      <c r="K8" s="2797"/>
      <c r="L8" s="2797"/>
      <c r="M8" s="2797"/>
      <c r="N8" s="2797"/>
      <c r="O8" s="2798"/>
      <c r="Q8" s="32" t="s">
        <v>344</v>
      </c>
    </row>
    <row r="9" spans="2:19" s="32" customFormat="1" ht="15" x14ac:dyDescent="0.25">
      <c r="B9" s="2802"/>
      <c r="C9" s="2803"/>
      <c r="D9" s="2803"/>
      <c r="E9" s="2803"/>
      <c r="F9" s="2803"/>
      <c r="G9" s="2803"/>
      <c r="H9" s="2803"/>
      <c r="I9" s="2803"/>
      <c r="J9" s="2803"/>
      <c r="K9" s="2803"/>
      <c r="L9" s="2803"/>
      <c r="M9" s="2803"/>
      <c r="N9" s="2803"/>
      <c r="O9" s="2804"/>
      <c r="Q9" s="32" t="s">
        <v>345</v>
      </c>
    </row>
    <row r="10" spans="2:19" s="32" customFormat="1" ht="15" x14ac:dyDescent="0.25">
      <c r="B10" s="217"/>
      <c r="C10" s="23"/>
      <c r="E10" s="616" t="s">
        <v>253</v>
      </c>
      <c r="F10" s="650">
        <f>'Datos Generales'!C6</f>
        <v>45107</v>
      </c>
      <c r="J10" s="306" t="s">
        <v>30</v>
      </c>
      <c r="K10" s="309" t="str">
        <f>'Datos Generales'!C9</f>
        <v>02</v>
      </c>
      <c r="L10" s="315"/>
      <c r="M10" s="315"/>
      <c r="N10" s="23"/>
      <c r="O10" s="218"/>
      <c r="Q10" s="32" t="s">
        <v>340</v>
      </c>
    </row>
    <row r="11" spans="2:19" s="32" customFormat="1" ht="15" x14ac:dyDescent="0.25">
      <c r="B11" s="217"/>
      <c r="C11" s="23"/>
      <c r="E11" s="306" t="s">
        <v>34</v>
      </c>
      <c r="F11" s="2810" t="str">
        <f>'Datos Generales'!C7</f>
        <v>DIGESETT</v>
      </c>
      <c r="G11" s="2810"/>
      <c r="H11" s="2810"/>
      <c r="J11" s="306" t="s">
        <v>20</v>
      </c>
      <c r="K11" s="307" t="str">
        <f>+'Datos Generales'!C10</f>
        <v>01</v>
      </c>
      <c r="L11" s="315"/>
      <c r="M11" s="315"/>
      <c r="N11" s="23"/>
      <c r="O11" s="218"/>
      <c r="Q11" s="32" t="s">
        <v>346</v>
      </c>
    </row>
    <row r="12" spans="2:19" s="32" customFormat="1" ht="15" x14ac:dyDescent="0.25">
      <c r="B12" s="217"/>
      <c r="C12" s="23"/>
      <c r="E12" s="306" t="s">
        <v>16</v>
      </c>
      <c r="F12" s="651" t="str">
        <f>'Datos Generales'!C8</f>
        <v>0202</v>
      </c>
      <c r="G12" s="637"/>
      <c r="H12" s="637"/>
      <c r="I12" s="308"/>
      <c r="J12" s="306" t="s">
        <v>22</v>
      </c>
      <c r="K12" s="307" t="str">
        <f>+'Datos Generales'!C11</f>
        <v>0005</v>
      </c>
      <c r="L12" s="315"/>
      <c r="M12" s="315"/>
      <c r="N12" s="23"/>
      <c r="O12" s="218"/>
      <c r="Q12" s="32" t="s">
        <v>347</v>
      </c>
    </row>
    <row r="13" spans="2:19" s="32" customFormat="1" ht="15.75" x14ac:dyDescent="0.25">
      <c r="B13" s="217"/>
      <c r="C13" s="33"/>
      <c r="D13" s="33"/>
      <c r="E13" s="33"/>
      <c r="F13" s="71"/>
      <c r="G13" s="36"/>
      <c r="H13" s="36"/>
      <c r="I13" s="37"/>
      <c r="J13" s="37"/>
      <c r="K13" s="36"/>
      <c r="L13" s="315"/>
      <c r="M13" s="315"/>
      <c r="N13" s="23"/>
      <c r="O13" s="218"/>
      <c r="Q13" s="32" t="s">
        <v>348</v>
      </c>
    </row>
    <row r="14" spans="2:19" s="69" customFormat="1" ht="25.5" x14ac:dyDescent="0.2">
      <c r="B14" s="316"/>
      <c r="C14" s="2806" t="s">
        <v>239</v>
      </c>
      <c r="D14" s="2806" t="s">
        <v>103</v>
      </c>
      <c r="E14" s="2806" t="s">
        <v>102</v>
      </c>
      <c r="F14" s="2806" t="s">
        <v>101</v>
      </c>
      <c r="G14" s="2806" t="s">
        <v>359</v>
      </c>
      <c r="H14" s="666" t="s">
        <v>355</v>
      </c>
      <c r="I14" s="2808" t="s">
        <v>351</v>
      </c>
      <c r="J14" s="2809"/>
      <c r="K14" s="2806" t="s">
        <v>352</v>
      </c>
      <c r="L14" s="666" t="s">
        <v>353</v>
      </c>
      <c r="M14" s="2806" t="s">
        <v>358</v>
      </c>
      <c r="N14" s="2806" t="s">
        <v>87</v>
      </c>
      <c r="O14" s="317"/>
      <c r="Q14" s="32" t="s">
        <v>349</v>
      </c>
    </row>
    <row r="15" spans="2:19" s="69" customFormat="1" ht="25.5" x14ac:dyDescent="0.2">
      <c r="B15" s="316"/>
      <c r="C15" s="2807"/>
      <c r="D15" s="2807"/>
      <c r="E15" s="2807"/>
      <c r="F15" s="2807"/>
      <c r="G15" s="2807"/>
      <c r="H15" s="665" t="s">
        <v>341</v>
      </c>
      <c r="I15" s="667" t="s">
        <v>356</v>
      </c>
      <c r="J15" s="667" t="s">
        <v>357</v>
      </c>
      <c r="K15" s="2807"/>
      <c r="L15" s="664" t="s">
        <v>346</v>
      </c>
      <c r="M15" s="2807"/>
      <c r="N15" s="2807"/>
      <c r="O15" s="317"/>
    </row>
    <row r="16" spans="2:19" s="32" customFormat="1" x14ac:dyDescent="0.2">
      <c r="B16" s="217"/>
      <c r="C16" s="318"/>
      <c r="D16" s="319"/>
      <c r="E16" s="319"/>
      <c r="F16" s="320"/>
      <c r="G16" s="321"/>
      <c r="H16" s="321"/>
      <c r="I16" s="322"/>
      <c r="J16" s="322"/>
      <c r="K16" s="322"/>
      <c r="L16" s="639">
        <f>G16+I16+J16-K16</f>
        <v>0</v>
      </c>
      <c r="M16" s="322"/>
      <c r="N16" s="323"/>
      <c r="O16" s="218"/>
    </row>
    <row r="17" spans="2:15" s="32" customFormat="1" x14ac:dyDescent="0.2">
      <c r="B17" s="217"/>
      <c r="C17" s="318"/>
      <c r="D17" s="319"/>
      <c r="E17" s="319"/>
      <c r="F17" s="320"/>
      <c r="G17" s="321"/>
      <c r="H17" s="321"/>
      <c r="I17" s="322"/>
      <c r="J17" s="322"/>
      <c r="K17" s="322"/>
      <c r="L17" s="639">
        <f t="shared" ref="L17:L80" si="0">G17+I17+J17-K17</f>
        <v>0</v>
      </c>
      <c r="M17" s="322"/>
      <c r="N17" s="323"/>
      <c r="O17" s="218"/>
    </row>
    <row r="18" spans="2:15" s="32" customFormat="1" x14ac:dyDescent="0.2">
      <c r="B18" s="217"/>
      <c r="C18" s="318"/>
      <c r="D18" s="319"/>
      <c r="E18" s="319"/>
      <c r="F18" s="320"/>
      <c r="G18" s="321"/>
      <c r="H18" s="321"/>
      <c r="I18" s="322"/>
      <c r="J18" s="322"/>
      <c r="K18" s="322"/>
      <c r="L18" s="639">
        <f t="shared" si="0"/>
        <v>0</v>
      </c>
      <c r="M18" s="322"/>
      <c r="N18" s="323"/>
      <c r="O18" s="218"/>
    </row>
    <row r="19" spans="2:15" s="32" customFormat="1" x14ac:dyDescent="0.2">
      <c r="B19" s="217"/>
      <c r="C19" s="318"/>
      <c r="D19" s="319"/>
      <c r="E19" s="319"/>
      <c r="F19" s="320"/>
      <c r="G19" s="321"/>
      <c r="H19" s="321"/>
      <c r="I19" s="322"/>
      <c r="J19" s="322"/>
      <c r="K19" s="322"/>
      <c r="L19" s="639">
        <f t="shared" si="0"/>
        <v>0</v>
      </c>
      <c r="M19" s="322"/>
      <c r="N19" s="323"/>
      <c r="O19" s="218"/>
    </row>
    <row r="20" spans="2:15" s="32" customFormat="1" x14ac:dyDescent="0.2">
      <c r="B20" s="217"/>
      <c r="C20" s="318"/>
      <c r="D20" s="319"/>
      <c r="E20" s="319"/>
      <c r="F20" s="320"/>
      <c r="G20" s="321"/>
      <c r="H20" s="321"/>
      <c r="I20" s="322"/>
      <c r="J20" s="322"/>
      <c r="K20" s="322"/>
      <c r="L20" s="639">
        <f t="shared" si="0"/>
        <v>0</v>
      </c>
      <c r="M20" s="322"/>
      <c r="N20" s="323"/>
      <c r="O20" s="218"/>
    </row>
    <row r="21" spans="2:15" s="32" customFormat="1" x14ac:dyDescent="0.2">
      <c r="B21" s="217"/>
      <c r="C21" s="318"/>
      <c r="D21" s="319"/>
      <c r="E21" s="319"/>
      <c r="F21" s="320"/>
      <c r="G21" s="321"/>
      <c r="H21" s="321"/>
      <c r="I21" s="322"/>
      <c r="J21" s="322"/>
      <c r="K21" s="322"/>
      <c r="L21" s="639">
        <f t="shared" si="0"/>
        <v>0</v>
      </c>
      <c r="M21" s="322"/>
      <c r="N21" s="323"/>
      <c r="O21" s="218"/>
    </row>
    <row r="22" spans="2:15" s="32" customFormat="1" x14ac:dyDescent="0.2">
      <c r="B22" s="217"/>
      <c r="C22" s="318"/>
      <c r="D22" s="319"/>
      <c r="E22" s="319"/>
      <c r="F22" s="320"/>
      <c r="G22" s="321"/>
      <c r="H22" s="321"/>
      <c r="I22" s="322"/>
      <c r="J22" s="322"/>
      <c r="K22" s="322"/>
      <c r="L22" s="639">
        <f t="shared" si="0"/>
        <v>0</v>
      </c>
      <c r="M22" s="322"/>
      <c r="N22" s="323"/>
      <c r="O22" s="218"/>
    </row>
    <row r="23" spans="2:15" s="32" customFormat="1" x14ac:dyDescent="0.2">
      <c r="B23" s="217"/>
      <c r="C23" s="318"/>
      <c r="D23" s="319"/>
      <c r="E23" s="319"/>
      <c r="F23" s="320"/>
      <c r="G23" s="321"/>
      <c r="H23" s="321"/>
      <c r="I23" s="322"/>
      <c r="J23" s="322"/>
      <c r="K23" s="322"/>
      <c r="L23" s="639">
        <f t="shared" si="0"/>
        <v>0</v>
      </c>
      <c r="M23" s="322"/>
      <c r="N23" s="323"/>
      <c r="O23" s="218"/>
    </row>
    <row r="24" spans="2:15" s="32" customFormat="1" x14ac:dyDescent="0.2">
      <c r="B24" s="217"/>
      <c r="C24" s="318"/>
      <c r="D24" s="319"/>
      <c r="E24" s="319"/>
      <c r="F24" s="320"/>
      <c r="G24" s="321"/>
      <c r="H24" s="321"/>
      <c r="I24" s="322"/>
      <c r="J24" s="322"/>
      <c r="K24" s="322"/>
      <c r="L24" s="639">
        <f t="shared" si="0"/>
        <v>0</v>
      </c>
      <c r="M24" s="322"/>
      <c r="N24" s="323"/>
      <c r="O24" s="218"/>
    </row>
    <row r="25" spans="2:15" s="32" customFormat="1" x14ac:dyDescent="0.2">
      <c r="B25" s="217"/>
      <c r="C25" s="318"/>
      <c r="D25" s="319"/>
      <c r="E25" s="319"/>
      <c r="F25" s="320"/>
      <c r="G25" s="321"/>
      <c r="H25" s="321"/>
      <c r="I25" s="322"/>
      <c r="J25" s="322"/>
      <c r="K25" s="322"/>
      <c r="L25" s="639">
        <f t="shared" si="0"/>
        <v>0</v>
      </c>
      <c r="M25" s="322"/>
      <c r="N25" s="323"/>
      <c r="O25" s="218"/>
    </row>
    <row r="26" spans="2:15" s="32" customFormat="1" x14ac:dyDescent="0.2">
      <c r="B26" s="217"/>
      <c r="C26" s="318"/>
      <c r="D26" s="319"/>
      <c r="E26" s="319"/>
      <c r="F26" s="320"/>
      <c r="G26" s="321"/>
      <c r="H26" s="321"/>
      <c r="I26" s="322"/>
      <c r="J26" s="322"/>
      <c r="K26" s="322"/>
      <c r="L26" s="639">
        <f t="shared" si="0"/>
        <v>0</v>
      </c>
      <c r="M26" s="322"/>
      <c r="N26" s="323"/>
      <c r="O26" s="218"/>
    </row>
    <row r="27" spans="2:15" s="32" customFormat="1" x14ac:dyDescent="0.2">
      <c r="B27" s="217"/>
      <c r="C27" s="318"/>
      <c r="D27" s="319"/>
      <c r="E27" s="319"/>
      <c r="F27" s="320"/>
      <c r="G27" s="321"/>
      <c r="H27" s="321"/>
      <c r="I27" s="322"/>
      <c r="J27" s="322"/>
      <c r="K27" s="322"/>
      <c r="L27" s="639">
        <f t="shared" si="0"/>
        <v>0</v>
      </c>
      <c r="M27" s="322"/>
      <c r="N27" s="323"/>
      <c r="O27" s="218"/>
    </row>
    <row r="28" spans="2:15" s="32" customFormat="1" x14ac:dyDescent="0.2">
      <c r="B28" s="217"/>
      <c r="C28" s="318"/>
      <c r="D28" s="319"/>
      <c r="E28" s="319"/>
      <c r="F28" s="320"/>
      <c r="G28" s="321"/>
      <c r="H28" s="321"/>
      <c r="I28" s="322"/>
      <c r="J28" s="322"/>
      <c r="K28" s="322"/>
      <c r="L28" s="639">
        <f t="shared" si="0"/>
        <v>0</v>
      </c>
      <c r="M28" s="322"/>
      <c r="N28" s="323"/>
      <c r="O28" s="218"/>
    </row>
    <row r="29" spans="2:15" s="32" customFormat="1" x14ac:dyDescent="0.2">
      <c r="B29" s="217"/>
      <c r="C29" s="318"/>
      <c r="D29" s="319"/>
      <c r="E29" s="319"/>
      <c r="F29" s="320"/>
      <c r="G29" s="321"/>
      <c r="H29" s="321"/>
      <c r="I29" s="322"/>
      <c r="J29" s="322"/>
      <c r="K29" s="322"/>
      <c r="L29" s="639">
        <f t="shared" si="0"/>
        <v>0</v>
      </c>
      <c r="M29" s="322"/>
      <c r="N29" s="323"/>
      <c r="O29" s="218"/>
    </row>
    <row r="30" spans="2:15" s="32" customFormat="1" x14ac:dyDescent="0.2">
      <c r="B30" s="217"/>
      <c r="C30" s="318"/>
      <c r="D30" s="319"/>
      <c r="E30" s="319"/>
      <c r="F30" s="320"/>
      <c r="G30" s="321"/>
      <c r="H30" s="321"/>
      <c r="I30" s="322"/>
      <c r="J30" s="322"/>
      <c r="K30" s="322"/>
      <c r="L30" s="639">
        <f t="shared" si="0"/>
        <v>0</v>
      </c>
      <c r="M30" s="322"/>
      <c r="N30" s="323"/>
      <c r="O30" s="218"/>
    </row>
    <row r="31" spans="2:15" s="32" customFormat="1" x14ac:dyDescent="0.2">
      <c r="B31" s="217"/>
      <c r="C31" s="318"/>
      <c r="D31" s="319"/>
      <c r="E31" s="319"/>
      <c r="F31" s="320"/>
      <c r="G31" s="321"/>
      <c r="H31" s="321"/>
      <c r="I31" s="322"/>
      <c r="J31" s="322"/>
      <c r="K31" s="322"/>
      <c r="L31" s="639">
        <f t="shared" si="0"/>
        <v>0</v>
      </c>
      <c r="M31" s="322"/>
      <c r="N31" s="323"/>
      <c r="O31" s="218"/>
    </row>
    <row r="32" spans="2:15" s="32" customFormat="1" x14ac:dyDescent="0.2">
      <c r="B32" s="217"/>
      <c r="C32" s="318"/>
      <c r="D32" s="319"/>
      <c r="E32" s="319"/>
      <c r="F32" s="320"/>
      <c r="G32" s="321"/>
      <c r="H32" s="321"/>
      <c r="I32" s="322"/>
      <c r="J32" s="322"/>
      <c r="K32" s="322"/>
      <c r="L32" s="639">
        <f t="shared" si="0"/>
        <v>0</v>
      </c>
      <c r="M32" s="322"/>
      <c r="N32" s="323"/>
      <c r="O32" s="218"/>
    </row>
    <row r="33" spans="2:15" s="32" customFormat="1" x14ac:dyDescent="0.2">
      <c r="B33" s="217"/>
      <c r="C33" s="318"/>
      <c r="D33" s="319"/>
      <c r="E33" s="319"/>
      <c r="F33" s="320"/>
      <c r="G33" s="321"/>
      <c r="H33" s="321"/>
      <c r="I33" s="322"/>
      <c r="J33" s="322"/>
      <c r="K33" s="322"/>
      <c r="L33" s="639">
        <f t="shared" si="0"/>
        <v>0</v>
      </c>
      <c r="M33" s="322"/>
      <c r="N33" s="323"/>
      <c r="O33" s="218"/>
    </row>
    <row r="34" spans="2:15" s="32" customFormat="1" x14ac:dyDescent="0.2">
      <c r="B34" s="217"/>
      <c r="C34" s="318"/>
      <c r="D34" s="319"/>
      <c r="E34" s="319"/>
      <c r="F34" s="320"/>
      <c r="G34" s="321"/>
      <c r="H34" s="321"/>
      <c r="I34" s="322"/>
      <c r="J34" s="322"/>
      <c r="K34" s="322"/>
      <c r="L34" s="639">
        <f t="shared" si="0"/>
        <v>0</v>
      </c>
      <c r="M34" s="322"/>
      <c r="N34" s="323"/>
      <c r="O34" s="218"/>
    </row>
    <row r="35" spans="2:15" s="32" customFormat="1" x14ac:dyDescent="0.2">
      <c r="B35" s="217"/>
      <c r="C35" s="318"/>
      <c r="D35" s="319"/>
      <c r="E35" s="319"/>
      <c r="F35" s="320"/>
      <c r="G35" s="321"/>
      <c r="H35" s="321"/>
      <c r="I35" s="322"/>
      <c r="J35" s="322"/>
      <c r="K35" s="322"/>
      <c r="L35" s="639">
        <f t="shared" si="0"/>
        <v>0</v>
      </c>
      <c r="M35" s="322"/>
      <c r="N35" s="323"/>
      <c r="O35" s="218"/>
    </row>
    <row r="36" spans="2:15" s="32" customFormat="1" x14ac:dyDescent="0.2">
      <c r="B36" s="217"/>
      <c r="C36" s="318"/>
      <c r="D36" s="319"/>
      <c r="E36" s="319"/>
      <c r="F36" s="320"/>
      <c r="G36" s="321"/>
      <c r="H36" s="321"/>
      <c r="I36" s="322"/>
      <c r="J36" s="322"/>
      <c r="K36" s="322"/>
      <c r="L36" s="639">
        <f t="shared" si="0"/>
        <v>0</v>
      </c>
      <c r="M36" s="322"/>
      <c r="N36" s="323"/>
      <c r="O36" s="218"/>
    </row>
    <row r="37" spans="2:15" s="32" customFormat="1" x14ac:dyDescent="0.2">
      <c r="B37" s="217"/>
      <c r="C37" s="318"/>
      <c r="D37" s="319"/>
      <c r="E37" s="319"/>
      <c r="F37" s="320"/>
      <c r="G37" s="321"/>
      <c r="H37" s="321"/>
      <c r="I37" s="322"/>
      <c r="J37" s="322"/>
      <c r="K37" s="322"/>
      <c r="L37" s="639">
        <f t="shared" si="0"/>
        <v>0</v>
      </c>
      <c r="M37" s="322"/>
      <c r="N37" s="323"/>
      <c r="O37" s="218"/>
    </row>
    <row r="38" spans="2:15" s="32" customFormat="1" x14ac:dyDescent="0.2">
      <c r="B38" s="217"/>
      <c r="C38" s="318"/>
      <c r="D38" s="319"/>
      <c r="E38" s="319"/>
      <c r="F38" s="320"/>
      <c r="G38" s="321"/>
      <c r="H38" s="321"/>
      <c r="I38" s="322"/>
      <c r="J38" s="322"/>
      <c r="K38" s="322"/>
      <c r="L38" s="639">
        <f t="shared" si="0"/>
        <v>0</v>
      </c>
      <c r="M38" s="322"/>
      <c r="N38" s="323"/>
      <c r="O38" s="218"/>
    </row>
    <row r="39" spans="2:15" s="32" customFormat="1" x14ac:dyDescent="0.2">
      <c r="B39" s="217"/>
      <c r="C39" s="318"/>
      <c r="D39" s="319"/>
      <c r="E39" s="319"/>
      <c r="F39" s="320"/>
      <c r="G39" s="321"/>
      <c r="H39" s="321"/>
      <c r="I39" s="322"/>
      <c r="J39" s="322"/>
      <c r="K39" s="322"/>
      <c r="L39" s="639">
        <f t="shared" si="0"/>
        <v>0</v>
      </c>
      <c r="M39" s="322"/>
      <c r="N39" s="323"/>
      <c r="O39" s="218"/>
    </row>
    <row r="40" spans="2:15" s="32" customFormat="1" x14ac:dyDescent="0.2">
      <c r="B40" s="217"/>
      <c r="C40" s="318"/>
      <c r="D40" s="319"/>
      <c r="E40" s="319"/>
      <c r="F40" s="320"/>
      <c r="G40" s="321"/>
      <c r="H40" s="321"/>
      <c r="I40" s="322"/>
      <c r="J40" s="322"/>
      <c r="K40" s="322"/>
      <c r="L40" s="639">
        <f t="shared" si="0"/>
        <v>0</v>
      </c>
      <c r="M40" s="322"/>
      <c r="N40" s="323"/>
      <c r="O40" s="218"/>
    </row>
    <row r="41" spans="2:15" s="32" customFormat="1" x14ac:dyDescent="0.2">
      <c r="B41" s="217"/>
      <c r="C41" s="318"/>
      <c r="D41" s="319"/>
      <c r="E41" s="319"/>
      <c r="F41" s="320"/>
      <c r="G41" s="321"/>
      <c r="H41" s="321"/>
      <c r="I41" s="322"/>
      <c r="J41" s="322"/>
      <c r="K41" s="322"/>
      <c r="L41" s="639">
        <f t="shared" si="0"/>
        <v>0</v>
      </c>
      <c r="M41" s="322"/>
      <c r="N41" s="323"/>
      <c r="O41" s="218"/>
    </row>
    <row r="42" spans="2:15" s="32" customFormat="1" x14ac:dyDescent="0.2">
      <c r="B42" s="217"/>
      <c r="C42" s="318"/>
      <c r="D42" s="319"/>
      <c r="E42" s="319"/>
      <c r="F42" s="320"/>
      <c r="G42" s="321"/>
      <c r="H42" s="321"/>
      <c r="I42" s="322"/>
      <c r="J42" s="322"/>
      <c r="K42" s="322"/>
      <c r="L42" s="639">
        <f t="shared" si="0"/>
        <v>0</v>
      </c>
      <c r="M42" s="322"/>
      <c r="N42" s="323"/>
      <c r="O42" s="218"/>
    </row>
    <row r="43" spans="2:15" s="32" customFormat="1" x14ac:dyDescent="0.2">
      <c r="B43" s="217"/>
      <c r="C43" s="318"/>
      <c r="D43" s="319"/>
      <c r="E43" s="319"/>
      <c r="F43" s="320"/>
      <c r="G43" s="321"/>
      <c r="H43" s="321"/>
      <c r="I43" s="322"/>
      <c r="J43" s="322"/>
      <c r="K43" s="322"/>
      <c r="L43" s="639">
        <f t="shared" si="0"/>
        <v>0</v>
      </c>
      <c r="M43" s="322"/>
      <c r="N43" s="323"/>
      <c r="O43" s="218"/>
    </row>
    <row r="44" spans="2:15" s="32" customFormat="1" x14ac:dyDescent="0.2">
      <c r="B44" s="217"/>
      <c r="C44" s="318"/>
      <c r="D44" s="319"/>
      <c r="E44" s="319"/>
      <c r="F44" s="320"/>
      <c r="G44" s="321"/>
      <c r="H44" s="321"/>
      <c r="I44" s="322"/>
      <c r="J44" s="322"/>
      <c r="K44" s="322"/>
      <c r="L44" s="639">
        <f t="shared" si="0"/>
        <v>0</v>
      </c>
      <c r="M44" s="322"/>
      <c r="N44" s="323"/>
      <c r="O44" s="218"/>
    </row>
    <row r="45" spans="2:15" s="32" customFormat="1" x14ac:dyDescent="0.2">
      <c r="B45" s="217"/>
      <c r="C45" s="318"/>
      <c r="D45" s="319"/>
      <c r="E45" s="319"/>
      <c r="F45" s="320"/>
      <c r="G45" s="321"/>
      <c r="H45" s="321"/>
      <c r="I45" s="322"/>
      <c r="J45" s="322"/>
      <c r="K45" s="322"/>
      <c r="L45" s="639">
        <f t="shared" si="0"/>
        <v>0</v>
      </c>
      <c r="M45" s="322"/>
      <c r="N45" s="323"/>
      <c r="O45" s="218"/>
    </row>
    <row r="46" spans="2:15" s="32" customFormat="1" x14ac:dyDescent="0.2">
      <c r="B46" s="217"/>
      <c r="C46" s="318"/>
      <c r="D46" s="319"/>
      <c r="E46" s="319"/>
      <c r="F46" s="320"/>
      <c r="G46" s="321"/>
      <c r="H46" s="321"/>
      <c r="I46" s="322"/>
      <c r="J46" s="322"/>
      <c r="K46" s="322"/>
      <c r="L46" s="639">
        <f t="shared" si="0"/>
        <v>0</v>
      </c>
      <c r="M46" s="322"/>
      <c r="N46" s="323"/>
      <c r="O46" s="218"/>
    </row>
    <row r="47" spans="2:15" s="32" customFormat="1" x14ac:dyDescent="0.2">
      <c r="B47" s="217"/>
      <c r="C47" s="318"/>
      <c r="D47" s="319"/>
      <c r="E47" s="319"/>
      <c r="F47" s="320"/>
      <c r="G47" s="321"/>
      <c r="H47" s="321"/>
      <c r="I47" s="322"/>
      <c r="J47" s="322"/>
      <c r="K47" s="322"/>
      <c r="L47" s="639">
        <f t="shared" si="0"/>
        <v>0</v>
      </c>
      <c r="M47" s="322"/>
      <c r="N47" s="323"/>
      <c r="O47" s="218"/>
    </row>
    <row r="48" spans="2:15" s="32" customFormat="1" x14ac:dyDescent="0.2">
      <c r="B48" s="217"/>
      <c r="C48" s="318"/>
      <c r="D48" s="319"/>
      <c r="E48" s="319"/>
      <c r="F48" s="320"/>
      <c r="G48" s="321"/>
      <c r="H48" s="321"/>
      <c r="I48" s="322"/>
      <c r="J48" s="322"/>
      <c r="K48" s="322"/>
      <c r="L48" s="639">
        <f t="shared" si="0"/>
        <v>0</v>
      </c>
      <c r="M48" s="322"/>
      <c r="N48" s="323"/>
      <c r="O48" s="218"/>
    </row>
    <row r="49" spans="2:15" s="32" customFormat="1" x14ac:dyDescent="0.2">
      <c r="B49" s="217"/>
      <c r="C49" s="318"/>
      <c r="D49" s="319"/>
      <c r="E49" s="319"/>
      <c r="F49" s="320"/>
      <c r="G49" s="321"/>
      <c r="H49" s="321"/>
      <c r="I49" s="322"/>
      <c r="J49" s="322"/>
      <c r="K49" s="322"/>
      <c r="L49" s="639">
        <f t="shared" si="0"/>
        <v>0</v>
      </c>
      <c r="M49" s="322"/>
      <c r="N49" s="323"/>
      <c r="O49" s="218"/>
    </row>
    <row r="50" spans="2:15" s="32" customFormat="1" x14ac:dyDescent="0.2">
      <c r="B50" s="217"/>
      <c r="C50" s="318"/>
      <c r="D50" s="319"/>
      <c r="E50" s="319"/>
      <c r="F50" s="320"/>
      <c r="G50" s="321"/>
      <c r="H50" s="321"/>
      <c r="I50" s="322"/>
      <c r="J50" s="322"/>
      <c r="K50" s="322"/>
      <c r="L50" s="639">
        <f t="shared" si="0"/>
        <v>0</v>
      </c>
      <c r="M50" s="322"/>
      <c r="N50" s="323"/>
      <c r="O50" s="218"/>
    </row>
    <row r="51" spans="2:15" s="32" customFormat="1" x14ac:dyDescent="0.2">
      <c r="B51" s="217"/>
      <c r="C51" s="318"/>
      <c r="D51" s="319"/>
      <c r="E51" s="319"/>
      <c r="F51" s="320"/>
      <c r="G51" s="321"/>
      <c r="H51" s="321"/>
      <c r="I51" s="322"/>
      <c r="J51" s="322"/>
      <c r="K51" s="322"/>
      <c r="L51" s="639">
        <f t="shared" si="0"/>
        <v>0</v>
      </c>
      <c r="M51" s="322"/>
      <c r="N51" s="323"/>
      <c r="O51" s="218"/>
    </row>
    <row r="52" spans="2:15" s="32" customFormat="1" x14ac:dyDescent="0.2">
      <c r="B52" s="217"/>
      <c r="C52" s="318"/>
      <c r="D52" s="319"/>
      <c r="E52" s="319"/>
      <c r="F52" s="320"/>
      <c r="G52" s="321"/>
      <c r="H52" s="321"/>
      <c r="I52" s="322"/>
      <c r="J52" s="322"/>
      <c r="K52" s="322"/>
      <c r="L52" s="639">
        <f t="shared" si="0"/>
        <v>0</v>
      </c>
      <c r="M52" s="322"/>
      <c r="N52" s="323"/>
      <c r="O52" s="218"/>
    </row>
    <row r="53" spans="2:15" s="32" customFormat="1" x14ac:dyDescent="0.2">
      <c r="B53" s="217"/>
      <c r="C53" s="318"/>
      <c r="D53" s="319"/>
      <c r="E53" s="319"/>
      <c r="F53" s="320"/>
      <c r="G53" s="321"/>
      <c r="H53" s="321"/>
      <c r="I53" s="322"/>
      <c r="J53" s="322"/>
      <c r="K53" s="322"/>
      <c r="L53" s="639">
        <f t="shared" si="0"/>
        <v>0</v>
      </c>
      <c r="M53" s="322"/>
      <c r="N53" s="323"/>
      <c r="O53" s="218"/>
    </row>
    <row r="54" spans="2:15" s="32" customFormat="1" x14ac:dyDescent="0.2">
      <c r="B54" s="217"/>
      <c r="C54" s="318"/>
      <c r="D54" s="319"/>
      <c r="E54" s="319"/>
      <c r="F54" s="320"/>
      <c r="G54" s="321"/>
      <c r="H54" s="321"/>
      <c r="I54" s="322"/>
      <c r="J54" s="322"/>
      <c r="K54" s="322"/>
      <c r="L54" s="639">
        <f t="shared" si="0"/>
        <v>0</v>
      </c>
      <c r="M54" s="322"/>
      <c r="N54" s="323"/>
      <c r="O54" s="218"/>
    </row>
    <row r="55" spans="2:15" s="32" customFormat="1" x14ac:dyDescent="0.2">
      <c r="B55" s="217"/>
      <c r="C55" s="318"/>
      <c r="D55" s="319"/>
      <c r="E55" s="319"/>
      <c r="F55" s="320"/>
      <c r="G55" s="321"/>
      <c r="H55" s="321"/>
      <c r="I55" s="322"/>
      <c r="J55" s="322"/>
      <c r="K55" s="322"/>
      <c r="L55" s="639">
        <f t="shared" si="0"/>
        <v>0</v>
      </c>
      <c r="M55" s="322"/>
      <c r="N55" s="323"/>
      <c r="O55" s="218"/>
    </row>
    <row r="56" spans="2:15" s="32" customFormat="1" x14ac:dyDescent="0.2">
      <c r="B56" s="217"/>
      <c r="C56" s="318"/>
      <c r="D56" s="319"/>
      <c r="E56" s="319"/>
      <c r="F56" s="320"/>
      <c r="G56" s="321"/>
      <c r="H56" s="321"/>
      <c r="I56" s="322"/>
      <c r="J56" s="322"/>
      <c r="K56" s="322"/>
      <c r="L56" s="639">
        <f t="shared" si="0"/>
        <v>0</v>
      </c>
      <c r="M56" s="322"/>
      <c r="N56" s="323"/>
      <c r="O56" s="218"/>
    </row>
    <row r="57" spans="2:15" s="32" customFormat="1" x14ac:dyDescent="0.2">
      <c r="B57" s="217"/>
      <c r="C57" s="318"/>
      <c r="D57" s="319"/>
      <c r="E57" s="319"/>
      <c r="F57" s="320"/>
      <c r="G57" s="321"/>
      <c r="H57" s="321"/>
      <c r="I57" s="322"/>
      <c r="J57" s="322"/>
      <c r="K57" s="322"/>
      <c r="L57" s="639">
        <f t="shared" si="0"/>
        <v>0</v>
      </c>
      <c r="M57" s="322"/>
      <c r="N57" s="323"/>
      <c r="O57" s="218"/>
    </row>
    <row r="58" spans="2:15" s="32" customFormat="1" x14ac:dyDescent="0.2">
      <c r="B58" s="217"/>
      <c r="C58" s="318"/>
      <c r="D58" s="319"/>
      <c r="E58" s="319"/>
      <c r="F58" s="320"/>
      <c r="G58" s="321"/>
      <c r="H58" s="321"/>
      <c r="I58" s="322"/>
      <c r="J58" s="322"/>
      <c r="K58" s="322"/>
      <c r="L58" s="639">
        <f t="shared" si="0"/>
        <v>0</v>
      </c>
      <c r="M58" s="322"/>
      <c r="N58" s="323"/>
      <c r="O58" s="218"/>
    </row>
    <row r="59" spans="2:15" s="32" customFormat="1" x14ac:dyDescent="0.2">
      <c r="B59" s="217"/>
      <c r="C59" s="318"/>
      <c r="D59" s="319"/>
      <c r="E59" s="319"/>
      <c r="F59" s="320"/>
      <c r="G59" s="321"/>
      <c r="H59" s="321"/>
      <c r="I59" s="322"/>
      <c r="J59" s="322"/>
      <c r="K59" s="322"/>
      <c r="L59" s="639">
        <f t="shared" si="0"/>
        <v>0</v>
      </c>
      <c r="M59" s="322"/>
      <c r="N59" s="323"/>
      <c r="O59" s="218"/>
    </row>
    <row r="60" spans="2:15" s="32" customFormat="1" x14ac:dyDescent="0.2">
      <c r="B60" s="217"/>
      <c r="C60" s="318"/>
      <c r="D60" s="319"/>
      <c r="E60" s="319"/>
      <c r="F60" s="320"/>
      <c r="G60" s="321"/>
      <c r="H60" s="321"/>
      <c r="I60" s="322"/>
      <c r="J60" s="322"/>
      <c r="K60" s="322"/>
      <c r="L60" s="639">
        <f t="shared" si="0"/>
        <v>0</v>
      </c>
      <c r="M60" s="322"/>
      <c r="N60" s="323"/>
      <c r="O60" s="218"/>
    </row>
    <row r="61" spans="2:15" s="32" customFormat="1" x14ac:dyDescent="0.2">
      <c r="B61" s="217"/>
      <c r="C61" s="318"/>
      <c r="D61" s="319"/>
      <c r="E61" s="319"/>
      <c r="F61" s="320"/>
      <c r="G61" s="321"/>
      <c r="H61" s="321"/>
      <c r="I61" s="322"/>
      <c r="J61" s="322"/>
      <c r="K61" s="322"/>
      <c r="L61" s="639">
        <f t="shared" si="0"/>
        <v>0</v>
      </c>
      <c r="M61" s="322"/>
      <c r="N61" s="323"/>
      <c r="O61" s="218"/>
    </row>
    <row r="62" spans="2:15" s="32" customFormat="1" x14ac:dyDescent="0.2">
      <c r="B62" s="217"/>
      <c r="C62" s="318"/>
      <c r="D62" s="319"/>
      <c r="E62" s="319"/>
      <c r="F62" s="320"/>
      <c r="G62" s="321"/>
      <c r="H62" s="321"/>
      <c r="I62" s="322"/>
      <c r="J62" s="322"/>
      <c r="K62" s="322"/>
      <c r="L62" s="639">
        <f t="shared" si="0"/>
        <v>0</v>
      </c>
      <c r="M62" s="322"/>
      <c r="N62" s="323"/>
      <c r="O62" s="218"/>
    </row>
    <row r="63" spans="2:15" s="32" customFormat="1" x14ac:dyDescent="0.2">
      <c r="B63" s="217"/>
      <c r="C63" s="318"/>
      <c r="D63" s="319"/>
      <c r="E63" s="319"/>
      <c r="F63" s="320"/>
      <c r="G63" s="321"/>
      <c r="H63" s="321"/>
      <c r="I63" s="322"/>
      <c r="J63" s="322"/>
      <c r="K63" s="322"/>
      <c r="L63" s="639">
        <f t="shared" si="0"/>
        <v>0</v>
      </c>
      <c r="M63" s="322"/>
      <c r="N63" s="323"/>
      <c r="O63" s="218"/>
    </row>
    <row r="64" spans="2:15" s="32" customFormat="1" x14ac:dyDescent="0.2">
      <c r="B64" s="217"/>
      <c r="C64" s="318"/>
      <c r="D64" s="319"/>
      <c r="E64" s="319"/>
      <c r="F64" s="320"/>
      <c r="G64" s="321"/>
      <c r="H64" s="321"/>
      <c r="I64" s="322"/>
      <c r="J64" s="322"/>
      <c r="K64" s="322"/>
      <c r="L64" s="639">
        <f t="shared" si="0"/>
        <v>0</v>
      </c>
      <c r="M64" s="322"/>
      <c r="N64" s="323"/>
      <c r="O64" s="218"/>
    </row>
    <row r="65" spans="2:15" s="32" customFormat="1" x14ac:dyDescent="0.2">
      <c r="B65" s="217"/>
      <c r="C65" s="318"/>
      <c r="D65" s="319"/>
      <c r="E65" s="319"/>
      <c r="F65" s="320"/>
      <c r="G65" s="321"/>
      <c r="H65" s="321"/>
      <c r="I65" s="322"/>
      <c r="J65" s="322"/>
      <c r="K65" s="322"/>
      <c r="L65" s="639">
        <f t="shared" si="0"/>
        <v>0</v>
      </c>
      <c r="M65" s="322"/>
      <c r="N65" s="323"/>
      <c r="O65" s="218"/>
    </row>
    <row r="66" spans="2:15" s="32" customFormat="1" x14ac:dyDescent="0.2">
      <c r="B66" s="217"/>
      <c r="C66" s="318"/>
      <c r="D66" s="319"/>
      <c r="E66" s="319"/>
      <c r="F66" s="320"/>
      <c r="G66" s="321"/>
      <c r="H66" s="321"/>
      <c r="I66" s="322"/>
      <c r="J66" s="322"/>
      <c r="K66" s="322"/>
      <c r="L66" s="639">
        <f t="shared" si="0"/>
        <v>0</v>
      </c>
      <c r="M66" s="322"/>
      <c r="N66" s="323"/>
      <c r="O66" s="218"/>
    </row>
    <row r="67" spans="2:15" s="32" customFormat="1" x14ac:dyDescent="0.2">
      <c r="B67" s="217"/>
      <c r="C67" s="318"/>
      <c r="D67" s="319"/>
      <c r="E67" s="319"/>
      <c r="F67" s="320"/>
      <c r="G67" s="321"/>
      <c r="H67" s="321"/>
      <c r="I67" s="322"/>
      <c r="J67" s="322"/>
      <c r="K67" s="322"/>
      <c r="L67" s="639">
        <f t="shared" si="0"/>
        <v>0</v>
      </c>
      <c r="M67" s="322"/>
      <c r="N67" s="323"/>
      <c r="O67" s="218"/>
    </row>
    <row r="68" spans="2:15" s="32" customFormat="1" x14ac:dyDescent="0.2">
      <c r="B68" s="217"/>
      <c r="C68" s="318"/>
      <c r="D68" s="319"/>
      <c r="E68" s="319"/>
      <c r="F68" s="320"/>
      <c r="G68" s="321"/>
      <c r="H68" s="321"/>
      <c r="I68" s="322"/>
      <c r="J68" s="322"/>
      <c r="K68" s="322"/>
      <c r="L68" s="639">
        <f t="shared" si="0"/>
        <v>0</v>
      </c>
      <c r="M68" s="322"/>
      <c r="N68" s="323"/>
      <c r="O68" s="218"/>
    </row>
    <row r="69" spans="2:15" s="32" customFormat="1" x14ac:dyDescent="0.2">
      <c r="B69" s="217"/>
      <c r="C69" s="318"/>
      <c r="D69" s="319"/>
      <c r="E69" s="319"/>
      <c r="F69" s="320"/>
      <c r="G69" s="321"/>
      <c r="H69" s="321"/>
      <c r="I69" s="322"/>
      <c r="J69" s="322"/>
      <c r="K69" s="322"/>
      <c r="L69" s="639">
        <f t="shared" si="0"/>
        <v>0</v>
      </c>
      <c r="M69" s="322"/>
      <c r="N69" s="323"/>
      <c r="O69" s="218"/>
    </row>
    <row r="70" spans="2:15" s="32" customFormat="1" x14ac:dyDescent="0.2">
      <c r="B70" s="217"/>
      <c r="C70" s="318"/>
      <c r="D70" s="319"/>
      <c r="E70" s="319"/>
      <c r="F70" s="320"/>
      <c r="G70" s="321"/>
      <c r="H70" s="321"/>
      <c r="I70" s="322"/>
      <c r="J70" s="322"/>
      <c r="K70" s="322"/>
      <c r="L70" s="639">
        <f t="shared" si="0"/>
        <v>0</v>
      </c>
      <c r="M70" s="322"/>
      <c r="N70" s="323"/>
      <c r="O70" s="218"/>
    </row>
    <row r="71" spans="2:15" s="32" customFormat="1" x14ac:dyDescent="0.2">
      <c r="B71" s="217"/>
      <c r="C71" s="318"/>
      <c r="D71" s="319"/>
      <c r="E71" s="319"/>
      <c r="F71" s="320"/>
      <c r="G71" s="321"/>
      <c r="H71" s="321"/>
      <c r="I71" s="322"/>
      <c r="J71" s="322"/>
      <c r="K71" s="322"/>
      <c r="L71" s="639">
        <f t="shared" si="0"/>
        <v>0</v>
      </c>
      <c r="M71" s="322"/>
      <c r="N71" s="323"/>
      <c r="O71" s="218"/>
    </row>
    <row r="72" spans="2:15" s="32" customFormat="1" x14ac:dyDescent="0.2">
      <c r="B72" s="217"/>
      <c r="C72" s="318"/>
      <c r="D72" s="319"/>
      <c r="E72" s="319"/>
      <c r="F72" s="320"/>
      <c r="G72" s="321"/>
      <c r="H72" s="321"/>
      <c r="I72" s="322"/>
      <c r="J72" s="322"/>
      <c r="K72" s="322"/>
      <c r="L72" s="639">
        <f t="shared" si="0"/>
        <v>0</v>
      </c>
      <c r="M72" s="322"/>
      <c r="N72" s="323"/>
      <c r="O72" s="218"/>
    </row>
    <row r="73" spans="2:15" s="32" customFormat="1" x14ac:dyDescent="0.2">
      <c r="B73" s="217"/>
      <c r="C73" s="318"/>
      <c r="D73" s="319"/>
      <c r="E73" s="319"/>
      <c r="F73" s="320"/>
      <c r="G73" s="321"/>
      <c r="H73" s="321"/>
      <c r="I73" s="322"/>
      <c r="J73" s="322"/>
      <c r="K73" s="322"/>
      <c r="L73" s="639">
        <f t="shared" si="0"/>
        <v>0</v>
      </c>
      <c r="M73" s="322"/>
      <c r="N73" s="323"/>
      <c r="O73" s="218"/>
    </row>
    <row r="74" spans="2:15" s="32" customFormat="1" x14ac:dyDescent="0.2">
      <c r="B74" s="217"/>
      <c r="C74" s="318"/>
      <c r="D74" s="319"/>
      <c r="E74" s="319"/>
      <c r="F74" s="320"/>
      <c r="G74" s="321"/>
      <c r="H74" s="321"/>
      <c r="I74" s="322"/>
      <c r="J74" s="322"/>
      <c r="K74" s="322"/>
      <c r="L74" s="639">
        <f t="shared" si="0"/>
        <v>0</v>
      </c>
      <c r="M74" s="322"/>
      <c r="N74" s="323"/>
      <c r="O74" s="218"/>
    </row>
    <row r="75" spans="2:15" s="32" customFormat="1" x14ac:dyDescent="0.2">
      <c r="B75" s="217"/>
      <c r="C75" s="318"/>
      <c r="D75" s="319"/>
      <c r="E75" s="319"/>
      <c r="F75" s="320"/>
      <c r="G75" s="321"/>
      <c r="H75" s="321"/>
      <c r="I75" s="322"/>
      <c r="J75" s="322"/>
      <c r="K75" s="322"/>
      <c r="L75" s="639">
        <f t="shared" si="0"/>
        <v>0</v>
      </c>
      <c r="M75" s="322"/>
      <c r="N75" s="323"/>
      <c r="O75" s="218"/>
    </row>
    <row r="76" spans="2:15" s="32" customFormat="1" x14ac:dyDescent="0.2">
      <c r="B76" s="217"/>
      <c r="C76" s="318"/>
      <c r="D76" s="319"/>
      <c r="E76" s="319"/>
      <c r="F76" s="320"/>
      <c r="G76" s="321"/>
      <c r="H76" s="321"/>
      <c r="I76" s="322"/>
      <c r="J76" s="322"/>
      <c r="K76" s="322"/>
      <c r="L76" s="639">
        <f t="shared" si="0"/>
        <v>0</v>
      </c>
      <c r="M76" s="322"/>
      <c r="N76" s="323"/>
      <c r="O76" s="218"/>
    </row>
    <row r="77" spans="2:15" s="32" customFormat="1" x14ac:dyDescent="0.2">
      <c r="B77" s="217"/>
      <c r="C77" s="318"/>
      <c r="D77" s="319"/>
      <c r="E77" s="319"/>
      <c r="F77" s="320"/>
      <c r="G77" s="321"/>
      <c r="H77" s="321"/>
      <c r="I77" s="322"/>
      <c r="J77" s="322"/>
      <c r="K77" s="322"/>
      <c r="L77" s="639">
        <f t="shared" si="0"/>
        <v>0</v>
      </c>
      <c r="M77" s="322"/>
      <c r="N77" s="323"/>
      <c r="O77" s="218"/>
    </row>
    <row r="78" spans="2:15" s="32" customFormat="1" x14ac:dyDescent="0.2">
      <c r="B78" s="217"/>
      <c r="C78" s="318"/>
      <c r="D78" s="319"/>
      <c r="E78" s="319"/>
      <c r="F78" s="320"/>
      <c r="G78" s="321"/>
      <c r="H78" s="321"/>
      <c r="I78" s="322"/>
      <c r="J78" s="322"/>
      <c r="K78" s="322"/>
      <c r="L78" s="639">
        <f t="shared" si="0"/>
        <v>0</v>
      </c>
      <c r="M78" s="322"/>
      <c r="N78" s="323"/>
      <c r="O78" s="218"/>
    </row>
    <row r="79" spans="2:15" s="32" customFormat="1" x14ac:dyDescent="0.2">
      <c r="B79" s="217"/>
      <c r="C79" s="318"/>
      <c r="D79" s="319"/>
      <c r="E79" s="319"/>
      <c r="F79" s="320"/>
      <c r="G79" s="321"/>
      <c r="H79" s="321"/>
      <c r="I79" s="322"/>
      <c r="J79" s="322"/>
      <c r="K79" s="322"/>
      <c r="L79" s="639">
        <f t="shared" si="0"/>
        <v>0</v>
      </c>
      <c r="M79" s="322"/>
      <c r="N79" s="323"/>
      <c r="O79" s="218"/>
    </row>
    <row r="80" spans="2:15" s="32" customFormat="1" x14ac:dyDescent="0.2">
      <c r="B80" s="217"/>
      <c r="C80" s="318"/>
      <c r="D80" s="319"/>
      <c r="E80" s="319"/>
      <c r="F80" s="320"/>
      <c r="G80" s="321"/>
      <c r="H80" s="321"/>
      <c r="I80" s="322"/>
      <c r="J80" s="322"/>
      <c r="K80" s="322"/>
      <c r="L80" s="639">
        <f t="shared" si="0"/>
        <v>0</v>
      </c>
      <c r="M80" s="322"/>
      <c r="N80" s="323"/>
      <c r="O80" s="218"/>
    </row>
    <row r="81" spans="2:15" s="32" customFormat="1" x14ac:dyDescent="0.2">
      <c r="B81" s="217"/>
      <c r="C81" s="318"/>
      <c r="D81" s="319"/>
      <c r="E81" s="319"/>
      <c r="F81" s="320"/>
      <c r="G81" s="321"/>
      <c r="H81" s="321"/>
      <c r="I81" s="322"/>
      <c r="J81" s="322"/>
      <c r="K81" s="322"/>
      <c r="L81" s="639">
        <f t="shared" ref="L81:L101" si="1">G81+I81+J81-K81</f>
        <v>0</v>
      </c>
      <c r="M81" s="322"/>
      <c r="N81" s="323"/>
      <c r="O81" s="218"/>
    </row>
    <row r="82" spans="2:15" s="32" customFormat="1" x14ac:dyDescent="0.2">
      <c r="B82" s="217"/>
      <c r="C82" s="318"/>
      <c r="D82" s="319"/>
      <c r="E82" s="319"/>
      <c r="F82" s="320"/>
      <c r="G82" s="321"/>
      <c r="H82" s="321"/>
      <c r="I82" s="322"/>
      <c r="J82" s="322"/>
      <c r="K82" s="322"/>
      <c r="L82" s="639">
        <f t="shared" si="1"/>
        <v>0</v>
      </c>
      <c r="M82" s="322"/>
      <c r="N82" s="323"/>
      <c r="O82" s="218"/>
    </row>
    <row r="83" spans="2:15" s="32" customFormat="1" x14ac:dyDescent="0.2">
      <c r="B83" s="217"/>
      <c r="C83" s="318"/>
      <c r="D83" s="319"/>
      <c r="E83" s="319"/>
      <c r="F83" s="320"/>
      <c r="G83" s="321"/>
      <c r="H83" s="321"/>
      <c r="I83" s="322"/>
      <c r="J83" s="322"/>
      <c r="K83" s="322"/>
      <c r="L83" s="639">
        <f t="shared" si="1"/>
        <v>0</v>
      </c>
      <c r="M83" s="322"/>
      <c r="N83" s="323"/>
      <c r="O83" s="218"/>
    </row>
    <row r="84" spans="2:15" s="32" customFormat="1" x14ac:dyDescent="0.2">
      <c r="B84" s="217"/>
      <c r="C84" s="318"/>
      <c r="D84" s="319"/>
      <c r="E84" s="319"/>
      <c r="F84" s="320"/>
      <c r="G84" s="321"/>
      <c r="H84" s="321"/>
      <c r="I84" s="322"/>
      <c r="J84" s="322"/>
      <c r="K84" s="322"/>
      <c r="L84" s="639">
        <f t="shared" si="1"/>
        <v>0</v>
      </c>
      <c r="M84" s="322"/>
      <c r="N84" s="323"/>
      <c r="O84" s="218"/>
    </row>
    <row r="85" spans="2:15" s="32" customFormat="1" x14ac:dyDescent="0.2">
      <c r="B85" s="217"/>
      <c r="C85" s="318"/>
      <c r="D85" s="319"/>
      <c r="E85" s="319"/>
      <c r="F85" s="320"/>
      <c r="G85" s="321"/>
      <c r="H85" s="321"/>
      <c r="I85" s="322"/>
      <c r="J85" s="322"/>
      <c r="K85" s="322"/>
      <c r="L85" s="639">
        <f t="shared" si="1"/>
        <v>0</v>
      </c>
      <c r="M85" s="322"/>
      <c r="N85" s="323"/>
      <c r="O85" s="218"/>
    </row>
    <row r="86" spans="2:15" s="32" customFormat="1" x14ac:dyDescent="0.2">
      <c r="B86" s="217"/>
      <c r="C86" s="318"/>
      <c r="D86" s="319"/>
      <c r="E86" s="319"/>
      <c r="F86" s="320"/>
      <c r="G86" s="321"/>
      <c r="H86" s="321"/>
      <c r="I86" s="322"/>
      <c r="J86" s="322"/>
      <c r="K86" s="322"/>
      <c r="L86" s="639">
        <f t="shared" si="1"/>
        <v>0</v>
      </c>
      <c r="M86" s="322"/>
      <c r="N86" s="323"/>
      <c r="O86" s="218"/>
    </row>
    <row r="87" spans="2:15" s="32" customFormat="1" x14ac:dyDescent="0.2">
      <c r="B87" s="217"/>
      <c r="C87" s="318"/>
      <c r="D87" s="319"/>
      <c r="E87" s="319"/>
      <c r="F87" s="320"/>
      <c r="G87" s="321"/>
      <c r="H87" s="321"/>
      <c r="I87" s="322"/>
      <c r="J87" s="322"/>
      <c r="K87" s="322"/>
      <c r="L87" s="639">
        <f t="shared" si="1"/>
        <v>0</v>
      </c>
      <c r="M87" s="322"/>
      <c r="N87" s="323"/>
      <c r="O87" s="218"/>
    </row>
    <row r="88" spans="2:15" s="32" customFormat="1" x14ac:dyDescent="0.2">
      <c r="B88" s="217"/>
      <c r="C88" s="318"/>
      <c r="D88" s="319"/>
      <c r="E88" s="319"/>
      <c r="F88" s="320"/>
      <c r="G88" s="321"/>
      <c r="H88" s="321"/>
      <c r="I88" s="322"/>
      <c r="J88" s="322"/>
      <c r="K88" s="322"/>
      <c r="L88" s="639">
        <f t="shared" si="1"/>
        <v>0</v>
      </c>
      <c r="M88" s="322"/>
      <c r="N88" s="323"/>
      <c r="O88" s="218"/>
    </row>
    <row r="89" spans="2:15" s="32" customFormat="1" x14ac:dyDescent="0.2">
      <c r="B89" s="217"/>
      <c r="C89" s="318"/>
      <c r="D89" s="319"/>
      <c r="E89" s="319"/>
      <c r="F89" s="320"/>
      <c r="G89" s="321"/>
      <c r="H89" s="321"/>
      <c r="I89" s="322"/>
      <c r="J89" s="322"/>
      <c r="K89" s="322"/>
      <c r="L89" s="639">
        <f t="shared" si="1"/>
        <v>0</v>
      </c>
      <c r="M89" s="322"/>
      <c r="N89" s="323"/>
      <c r="O89" s="218"/>
    </row>
    <row r="90" spans="2:15" s="32" customFormat="1" x14ac:dyDescent="0.2">
      <c r="B90" s="217"/>
      <c r="C90" s="318"/>
      <c r="D90" s="319"/>
      <c r="E90" s="319"/>
      <c r="F90" s="320"/>
      <c r="G90" s="321"/>
      <c r="H90" s="321"/>
      <c r="I90" s="322"/>
      <c r="J90" s="322"/>
      <c r="K90" s="322"/>
      <c r="L90" s="639">
        <f t="shared" si="1"/>
        <v>0</v>
      </c>
      <c r="M90" s="322"/>
      <c r="N90" s="323"/>
      <c r="O90" s="218"/>
    </row>
    <row r="91" spans="2:15" s="32" customFormat="1" x14ac:dyDescent="0.2">
      <c r="B91" s="217"/>
      <c r="C91" s="318"/>
      <c r="D91" s="319"/>
      <c r="E91" s="319"/>
      <c r="F91" s="320"/>
      <c r="G91" s="321"/>
      <c r="H91" s="321"/>
      <c r="I91" s="322"/>
      <c r="J91" s="322"/>
      <c r="K91" s="322"/>
      <c r="L91" s="639">
        <f t="shared" si="1"/>
        <v>0</v>
      </c>
      <c r="M91" s="322"/>
      <c r="N91" s="323"/>
      <c r="O91" s="218"/>
    </row>
    <row r="92" spans="2:15" s="32" customFormat="1" x14ac:dyDescent="0.2">
      <c r="B92" s="217"/>
      <c r="C92" s="318"/>
      <c r="D92" s="319"/>
      <c r="E92" s="319"/>
      <c r="F92" s="320"/>
      <c r="G92" s="321"/>
      <c r="H92" s="321"/>
      <c r="I92" s="322"/>
      <c r="J92" s="322"/>
      <c r="K92" s="322"/>
      <c r="L92" s="639">
        <f t="shared" si="1"/>
        <v>0</v>
      </c>
      <c r="M92" s="322"/>
      <c r="N92" s="323"/>
      <c r="O92" s="218"/>
    </row>
    <row r="93" spans="2:15" s="32" customFormat="1" x14ac:dyDescent="0.2">
      <c r="B93" s="217"/>
      <c r="C93" s="318"/>
      <c r="D93" s="319"/>
      <c r="E93" s="319"/>
      <c r="F93" s="320"/>
      <c r="G93" s="321"/>
      <c r="H93" s="321"/>
      <c r="I93" s="322"/>
      <c r="J93" s="322"/>
      <c r="K93" s="322"/>
      <c r="L93" s="639">
        <f t="shared" si="1"/>
        <v>0</v>
      </c>
      <c r="M93" s="322"/>
      <c r="N93" s="323"/>
      <c r="O93" s="218"/>
    </row>
    <row r="94" spans="2:15" s="32" customFormat="1" x14ac:dyDescent="0.2">
      <c r="B94" s="217"/>
      <c r="C94" s="318"/>
      <c r="D94" s="319"/>
      <c r="E94" s="319"/>
      <c r="F94" s="320"/>
      <c r="G94" s="321"/>
      <c r="H94" s="321"/>
      <c r="I94" s="322"/>
      <c r="J94" s="322"/>
      <c r="K94" s="322"/>
      <c r="L94" s="639">
        <f t="shared" si="1"/>
        <v>0</v>
      </c>
      <c r="M94" s="322"/>
      <c r="N94" s="323"/>
      <c r="O94" s="218"/>
    </row>
    <row r="95" spans="2:15" s="32" customFormat="1" x14ac:dyDescent="0.2">
      <c r="B95" s="217"/>
      <c r="C95" s="318"/>
      <c r="D95" s="319"/>
      <c r="E95" s="319"/>
      <c r="F95" s="320"/>
      <c r="G95" s="321"/>
      <c r="H95" s="321"/>
      <c r="I95" s="322"/>
      <c r="J95" s="322"/>
      <c r="K95" s="322"/>
      <c r="L95" s="639">
        <f t="shared" si="1"/>
        <v>0</v>
      </c>
      <c r="M95" s="322"/>
      <c r="N95" s="323"/>
      <c r="O95" s="218"/>
    </row>
    <row r="96" spans="2:15" s="32" customFormat="1" x14ac:dyDescent="0.2">
      <c r="B96" s="217"/>
      <c r="C96" s="318"/>
      <c r="D96" s="319"/>
      <c r="E96" s="319"/>
      <c r="F96" s="320"/>
      <c r="G96" s="321"/>
      <c r="H96" s="321"/>
      <c r="I96" s="322"/>
      <c r="J96" s="322"/>
      <c r="K96" s="322"/>
      <c r="L96" s="639">
        <f t="shared" si="1"/>
        <v>0</v>
      </c>
      <c r="M96" s="322"/>
      <c r="N96" s="323"/>
      <c r="O96" s="218"/>
    </row>
    <row r="97" spans="2:19" s="32" customFormat="1" x14ac:dyDescent="0.2">
      <c r="B97" s="217"/>
      <c r="C97" s="318"/>
      <c r="D97" s="319"/>
      <c r="E97" s="319"/>
      <c r="F97" s="320"/>
      <c r="G97" s="321"/>
      <c r="H97" s="321"/>
      <c r="I97" s="322"/>
      <c r="J97" s="322"/>
      <c r="K97" s="322"/>
      <c r="L97" s="639">
        <f t="shared" si="1"/>
        <v>0</v>
      </c>
      <c r="M97" s="322"/>
      <c r="N97" s="323"/>
      <c r="O97" s="218"/>
    </row>
    <row r="98" spans="2:19" s="32" customFormat="1" x14ac:dyDescent="0.2">
      <c r="B98" s="217"/>
      <c r="C98" s="318"/>
      <c r="D98" s="319"/>
      <c r="E98" s="319"/>
      <c r="F98" s="320"/>
      <c r="G98" s="321"/>
      <c r="H98" s="321"/>
      <c r="I98" s="322"/>
      <c r="J98" s="322"/>
      <c r="K98" s="322"/>
      <c r="L98" s="639">
        <f t="shared" si="1"/>
        <v>0</v>
      </c>
      <c r="M98" s="322"/>
      <c r="N98" s="323"/>
      <c r="O98" s="218"/>
    </row>
    <row r="99" spans="2:19" s="32" customFormat="1" x14ac:dyDescent="0.2">
      <c r="B99" s="217"/>
      <c r="C99" s="318"/>
      <c r="D99" s="319"/>
      <c r="E99" s="319"/>
      <c r="F99" s="320"/>
      <c r="G99" s="321"/>
      <c r="H99" s="321"/>
      <c r="I99" s="322"/>
      <c r="J99" s="322"/>
      <c r="K99" s="322"/>
      <c r="L99" s="639">
        <f t="shared" si="1"/>
        <v>0</v>
      </c>
      <c r="M99" s="322"/>
      <c r="N99" s="323"/>
      <c r="O99" s="218"/>
    </row>
    <row r="100" spans="2:19" s="32" customFormat="1" x14ac:dyDescent="0.2">
      <c r="B100" s="217"/>
      <c r="C100" s="318"/>
      <c r="D100" s="319"/>
      <c r="E100" s="319"/>
      <c r="F100" s="320"/>
      <c r="G100" s="321"/>
      <c r="H100" s="321"/>
      <c r="I100" s="322"/>
      <c r="J100" s="322"/>
      <c r="K100" s="322"/>
      <c r="L100" s="639">
        <f t="shared" si="1"/>
        <v>0</v>
      </c>
      <c r="M100" s="322"/>
      <c r="N100" s="323"/>
      <c r="O100" s="218"/>
    </row>
    <row r="101" spans="2:19" s="32" customFormat="1" x14ac:dyDescent="0.2">
      <c r="B101" s="217"/>
      <c r="C101" s="324"/>
      <c r="D101" s="325"/>
      <c r="E101" s="325"/>
      <c r="F101" s="326"/>
      <c r="G101" s="321"/>
      <c r="H101" s="321"/>
      <c r="I101" s="322"/>
      <c r="J101" s="322"/>
      <c r="K101" s="322"/>
      <c r="L101" s="639">
        <f t="shared" si="1"/>
        <v>0</v>
      </c>
      <c r="M101" s="322"/>
      <c r="N101" s="323"/>
      <c r="O101" s="218"/>
    </row>
    <row r="102" spans="2:19" s="32" customFormat="1" x14ac:dyDescent="0.2">
      <c r="B102" s="217"/>
      <c r="C102" s="2805" t="s">
        <v>35</v>
      </c>
      <c r="D102" s="2805"/>
      <c r="E102" s="2805"/>
      <c r="F102" s="2805"/>
      <c r="G102" s="327">
        <f>SUM(G16:G101)</f>
        <v>0</v>
      </c>
      <c r="H102" s="327"/>
      <c r="I102" s="327">
        <f>SUM(I16:I101)</f>
        <v>0</v>
      </c>
      <c r="J102" s="327"/>
      <c r="K102" s="327">
        <f>SUM(K16:K101)</f>
        <v>0</v>
      </c>
      <c r="L102" s="327">
        <f>SUM(L16:L101)</f>
        <v>0</v>
      </c>
      <c r="M102" s="327">
        <f>SUM(M16:M101)</f>
        <v>0</v>
      </c>
      <c r="N102" s="323"/>
      <c r="O102" s="218"/>
    </row>
    <row r="103" spans="2:19" s="32" customFormat="1" x14ac:dyDescent="0.2">
      <c r="B103" s="217"/>
      <c r="C103" s="144"/>
      <c r="D103" s="144"/>
      <c r="E103" s="144"/>
      <c r="F103" s="70"/>
      <c r="G103" s="145"/>
      <c r="H103" s="145"/>
      <c r="I103" s="145"/>
      <c r="J103" s="145"/>
      <c r="K103" s="145"/>
      <c r="L103" s="145"/>
      <c r="M103" s="145"/>
      <c r="N103" s="329" t="s">
        <v>260</v>
      </c>
      <c r="O103" s="218"/>
    </row>
    <row r="104" spans="2:19" s="83" customFormat="1" ht="19.5" customHeight="1" x14ac:dyDescent="0.2">
      <c r="B104" s="331"/>
      <c r="C104" s="498"/>
      <c r="D104" s="583"/>
      <c r="E104" s="583"/>
      <c r="F104" s="498"/>
      <c r="G104" s="533"/>
      <c r="H104" s="533"/>
      <c r="I104" s="582"/>
      <c r="J104" s="533"/>
      <c r="K104" s="533"/>
      <c r="L104" s="582"/>
      <c r="M104" s="582"/>
      <c r="N104" s="498"/>
      <c r="O104" s="332"/>
    </row>
    <row r="105" spans="2:19" s="51" customFormat="1" ht="15" x14ac:dyDescent="0.25">
      <c r="B105" s="333"/>
      <c r="C105" s="533"/>
      <c r="D105" s="2811" t="str">
        <f>'Datos Generales'!C16</f>
        <v>Preparado por</v>
      </c>
      <c r="E105" s="2811"/>
      <c r="F105" s="533"/>
      <c r="G105" s="2558" t="str">
        <f>'Datos Generales'!D16</f>
        <v>Revisado por</v>
      </c>
      <c r="H105" s="2558"/>
      <c r="I105" s="2558"/>
      <c r="J105" s="617"/>
      <c r="K105" s="585"/>
      <c r="L105" s="2558" t="str">
        <f>'Datos Generales'!E16</f>
        <v>Autorizado por</v>
      </c>
      <c r="M105" s="2558"/>
      <c r="N105" s="533"/>
      <c r="O105" s="334"/>
      <c r="Q105" s="84"/>
      <c r="R105" s="84"/>
      <c r="S105" s="84"/>
    </row>
    <row r="106" spans="2:19" s="85" customFormat="1" ht="27" customHeight="1" x14ac:dyDescent="0.25">
      <c r="B106" s="335"/>
      <c r="C106" s="557"/>
      <c r="D106" s="584"/>
      <c r="E106" s="584"/>
      <c r="F106" s="557"/>
      <c r="G106" s="584"/>
      <c r="H106" s="584"/>
      <c r="I106" s="584"/>
      <c r="J106" s="557"/>
      <c r="K106" s="586"/>
      <c r="L106" s="584"/>
      <c r="M106" s="584"/>
      <c r="N106" s="557"/>
      <c r="O106" s="336"/>
    </row>
    <row r="107" spans="2:19" s="86" customFormat="1" ht="15" x14ac:dyDescent="0.25">
      <c r="B107" s="337"/>
      <c r="C107" s="558"/>
      <c r="D107" s="2795" t="str">
        <f>'Datos Generales'!C17</f>
        <v>Puesto que ocupa</v>
      </c>
      <c r="E107" s="2795"/>
      <c r="F107" s="532"/>
      <c r="G107" s="2795" t="str">
        <f>'Datos Generales'!D17</f>
        <v>Puesto que ocupa</v>
      </c>
      <c r="H107" s="2795"/>
      <c r="I107" s="2795"/>
      <c r="J107" s="552"/>
      <c r="K107" s="95"/>
      <c r="L107" s="2795" t="str">
        <f>'Datos Generales'!E17</f>
        <v>Puesto que ocupa</v>
      </c>
      <c r="M107" s="2795"/>
      <c r="N107" s="250"/>
      <c r="O107" s="338"/>
    </row>
    <row r="108" spans="2:19" s="86" customFormat="1" ht="24.75" customHeight="1" x14ac:dyDescent="0.25">
      <c r="B108" s="337"/>
      <c r="C108" s="558"/>
      <c r="D108" s="2794"/>
      <c r="E108" s="2794"/>
      <c r="F108" s="557"/>
      <c r="G108" s="2794"/>
      <c r="H108" s="2794"/>
      <c r="I108" s="2794"/>
      <c r="J108" s="557"/>
      <c r="K108" s="586"/>
      <c r="L108" s="2794"/>
      <c r="M108" s="2794"/>
      <c r="N108" s="250"/>
      <c r="O108" s="338"/>
    </row>
    <row r="109" spans="2:19" s="86" customFormat="1" ht="15" x14ac:dyDescent="0.25">
      <c r="B109" s="337"/>
      <c r="C109" s="558"/>
      <c r="D109" s="2795" t="s">
        <v>288</v>
      </c>
      <c r="E109" s="2795"/>
      <c r="F109" s="532"/>
      <c r="G109" s="2795" t="s">
        <v>289</v>
      </c>
      <c r="H109" s="2795"/>
      <c r="I109" s="2795"/>
      <c r="J109" s="552"/>
      <c r="K109" s="95"/>
      <c r="L109" s="2795" t="s">
        <v>301</v>
      </c>
      <c r="M109" s="2795"/>
      <c r="N109" s="250"/>
      <c r="O109" s="338"/>
    </row>
    <row r="110" spans="2:19" s="48" customFormat="1" ht="15" x14ac:dyDescent="0.25">
      <c r="B110" s="339"/>
      <c r="C110" s="340"/>
      <c r="D110" s="41"/>
      <c r="E110" s="41"/>
      <c r="F110" s="41"/>
      <c r="G110" s="41"/>
      <c r="H110" s="41"/>
      <c r="I110" s="41"/>
      <c r="J110" s="41"/>
      <c r="K110" s="41"/>
      <c r="L110" s="41"/>
      <c r="M110" s="41"/>
      <c r="N110" s="41"/>
      <c r="O110" s="341"/>
    </row>
    <row r="111" spans="2:19" s="48" customFormat="1" ht="15" x14ac:dyDescent="0.25"/>
    <row r="112" spans="2:19" s="48" customFormat="1" ht="15" x14ac:dyDescent="0.25"/>
    <row r="113" spans="3:19" s="48" customFormat="1" ht="15" x14ac:dyDescent="0.25"/>
    <row r="114" spans="3:19" s="48" customFormat="1" ht="15" x14ac:dyDescent="0.25"/>
    <row r="115" spans="3:19" s="48" customFormat="1" ht="15" x14ac:dyDescent="0.25">
      <c r="N115" s="43"/>
      <c r="O115" s="43"/>
      <c r="P115" s="43"/>
      <c r="Q115" s="43"/>
      <c r="R115" s="43"/>
      <c r="S115" s="43"/>
    </row>
    <row r="116" spans="3:19" s="48" customFormat="1" ht="15" x14ac:dyDescent="0.25">
      <c r="N116" s="43"/>
      <c r="O116" s="43"/>
      <c r="P116" s="43"/>
      <c r="Q116" s="43"/>
      <c r="R116" s="43"/>
      <c r="S116" s="43"/>
    </row>
    <row r="117" spans="3:19" s="48" customFormat="1" ht="15" x14ac:dyDescent="0.25">
      <c r="N117" s="43"/>
      <c r="O117" s="43"/>
      <c r="P117" s="43"/>
      <c r="Q117" s="43"/>
      <c r="R117" s="43"/>
      <c r="S117" s="43"/>
    </row>
    <row r="120" spans="3:19" x14ac:dyDescent="0.2">
      <c r="C120" s="44"/>
      <c r="D120" s="44"/>
      <c r="E120" s="104"/>
      <c r="F120" s="44"/>
      <c r="G120" s="44"/>
      <c r="H120" s="44"/>
      <c r="I120" s="44"/>
      <c r="J120" s="44"/>
      <c r="K120" s="94"/>
      <c r="L120" s="104"/>
      <c r="M120" s="104"/>
    </row>
    <row r="121" spans="3:19" x14ac:dyDescent="0.2">
      <c r="C121" s="44"/>
      <c r="D121" s="44"/>
      <c r="E121" s="104"/>
      <c r="F121" s="44"/>
      <c r="G121" s="44"/>
      <c r="H121" s="44"/>
      <c r="I121" s="44"/>
      <c r="J121" s="44"/>
      <c r="K121" s="94"/>
      <c r="L121" s="104"/>
      <c r="M121" s="104"/>
    </row>
  </sheetData>
  <mergeCells count="27">
    <mergeCell ref="F11:H11"/>
    <mergeCell ref="G14:G15"/>
    <mergeCell ref="K14:K15"/>
    <mergeCell ref="D109:E109"/>
    <mergeCell ref="D105:E105"/>
    <mergeCell ref="D107:E107"/>
    <mergeCell ref="G105:I105"/>
    <mergeCell ref="G107:I107"/>
    <mergeCell ref="G109:I109"/>
    <mergeCell ref="D108:E108"/>
    <mergeCell ref="G108:I108"/>
    <mergeCell ref="L108:M108"/>
    <mergeCell ref="L105:M105"/>
    <mergeCell ref="L107:M107"/>
    <mergeCell ref="L109:M109"/>
    <mergeCell ref="B6:O6"/>
    <mergeCell ref="B7:O7"/>
    <mergeCell ref="B8:O8"/>
    <mergeCell ref="B9:O9"/>
    <mergeCell ref="C102:F102"/>
    <mergeCell ref="C14:C15"/>
    <mergeCell ref="D14:D15"/>
    <mergeCell ref="M14:M15"/>
    <mergeCell ref="N14:N15"/>
    <mergeCell ref="I14:J14"/>
    <mergeCell ref="E14:E15"/>
    <mergeCell ref="F14:F15"/>
  </mergeCells>
  <dataValidations count="2">
    <dataValidation type="list" allowBlank="1" showInputMessage="1" showErrorMessage="1" sqref="L15">
      <formula1>$Q$10:$Q$14</formula1>
    </dataValidation>
    <dataValidation type="list" allowBlank="1" showInputMessage="1" showErrorMessage="1" sqref="H15">
      <formula1>$Q$4:$Q$9</formula1>
    </dataValidation>
  </dataValidations>
  <printOptions horizontalCentered="1"/>
  <pageMargins left="0" right="0" top="0.15748031496062992" bottom="0.19685039370078741" header="0.11811023622047245" footer="0.11811023622047245"/>
  <pageSetup scale="90" orientation="portrait" r:id="rId1"/>
  <headerFooter>
    <oddFooter>&amp;R&amp;P/&amp;N  &amp;D  &amp;T</oddFooter>
  </headerFooter>
  <drawing r:id="rId2"/>
  <tableParts count="2">
    <tablePart r:id="rId3"/>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topLeftCell="B16" workbookViewId="0">
      <selection activeCell="F37" sqref="F37"/>
    </sheetView>
  </sheetViews>
  <sheetFormatPr baseColWidth="10" defaultColWidth="11.42578125" defaultRowHeight="12.75" x14ac:dyDescent="0.2"/>
  <cols>
    <col min="1" max="1" width="0.7109375" style="757" hidden="1" customWidth="1"/>
    <col min="2" max="2" width="1.7109375" style="757" customWidth="1"/>
    <col min="3" max="3" width="10.42578125" style="757" customWidth="1"/>
    <col min="4" max="4" width="15.42578125" style="757" customWidth="1"/>
    <col min="5" max="5" width="17.42578125" style="757" customWidth="1"/>
    <col min="6" max="6" width="23.140625" style="758" customWidth="1"/>
    <col min="7" max="7" width="15.28515625" style="759" customWidth="1"/>
    <col min="8" max="8" width="16" style="759" customWidth="1"/>
    <col min="9" max="9" width="20.28515625" style="759" customWidth="1"/>
    <col min="10" max="10" width="15.7109375" style="759" customWidth="1"/>
    <col min="11" max="11" width="20" style="759" customWidth="1"/>
    <col min="12" max="12" width="16.140625" style="757" customWidth="1"/>
    <col min="13" max="13" width="1.140625" style="757" customWidth="1"/>
    <col min="14" max="15" width="14.42578125" style="757" hidden="1" customWidth="1"/>
    <col min="16" max="16" width="12" style="757" bestFit="1" customWidth="1"/>
    <col min="17" max="16384" width="11.42578125" style="757"/>
  </cols>
  <sheetData>
    <row r="1" spans="2:15" s="732" customFormat="1" ht="10.5" customHeight="1" x14ac:dyDescent="0.2">
      <c r="B1" s="721"/>
      <c r="C1" s="722"/>
      <c r="D1" s="722"/>
      <c r="E1" s="722"/>
      <c r="F1" s="723"/>
      <c r="G1" s="724"/>
      <c r="H1" s="724"/>
      <c r="I1" s="724"/>
      <c r="J1" s="724"/>
      <c r="K1" s="724"/>
      <c r="L1" s="722"/>
      <c r="M1" s="725"/>
    </row>
    <row r="2" spans="2:15" s="732" customFormat="1" ht="10.5" customHeight="1" x14ac:dyDescent="0.2">
      <c r="B2" s="726"/>
      <c r="C2" s="727"/>
      <c r="D2" s="727"/>
      <c r="E2" s="727"/>
      <c r="F2" s="728"/>
      <c r="G2" s="729"/>
      <c r="H2" s="729"/>
      <c r="I2" s="729"/>
      <c r="J2" s="729"/>
      <c r="K2" s="729"/>
      <c r="L2" s="727"/>
      <c r="M2" s="730"/>
    </row>
    <row r="3" spans="2:15" s="732" customFormat="1" x14ac:dyDescent="0.2">
      <c r="B3" s="726"/>
      <c r="C3" s="727"/>
      <c r="D3" s="727"/>
      <c r="E3" s="727"/>
      <c r="F3" s="728"/>
      <c r="G3" s="729"/>
      <c r="H3" s="729"/>
      <c r="I3" s="729"/>
      <c r="J3" s="729"/>
      <c r="K3" s="729"/>
      <c r="L3" s="727"/>
      <c r="M3" s="730"/>
    </row>
    <row r="4" spans="2:15" s="732" customFormat="1" x14ac:dyDescent="0.2">
      <c r="B4" s="726"/>
      <c r="C4" s="727"/>
      <c r="D4" s="727"/>
      <c r="E4" s="727"/>
      <c r="F4" s="728"/>
      <c r="G4" s="729"/>
      <c r="H4" s="729"/>
      <c r="I4" s="729"/>
      <c r="J4" s="729"/>
      <c r="K4" s="729"/>
      <c r="L4" s="727"/>
      <c r="M4" s="730"/>
    </row>
    <row r="5" spans="2:15" s="732" customFormat="1" ht="16.5" customHeight="1" x14ac:dyDescent="0.3">
      <c r="B5" s="2363" t="s">
        <v>29</v>
      </c>
      <c r="C5" s="2364"/>
      <c r="D5" s="2364"/>
      <c r="E5" s="2364"/>
      <c r="F5" s="2364"/>
      <c r="G5" s="2364"/>
      <c r="H5" s="2364"/>
      <c r="I5" s="2364"/>
      <c r="J5" s="2364"/>
      <c r="K5" s="2364"/>
      <c r="L5" s="2364"/>
      <c r="M5" s="2812"/>
    </row>
    <row r="6" spans="2:15" s="732" customFormat="1" ht="13.5" customHeight="1" x14ac:dyDescent="0.25">
      <c r="B6" s="2359" t="s">
        <v>378</v>
      </c>
      <c r="C6" s="2360"/>
      <c r="D6" s="2360"/>
      <c r="E6" s="2360"/>
      <c r="F6" s="2360"/>
      <c r="G6" s="2360"/>
      <c r="H6" s="2360"/>
      <c r="I6" s="2360"/>
      <c r="J6" s="2360"/>
      <c r="K6" s="2360"/>
      <c r="L6" s="2360"/>
      <c r="M6" s="2817"/>
    </row>
    <row r="7" spans="2:15" s="732" customFormat="1" ht="12" customHeight="1" x14ac:dyDescent="0.25">
      <c r="B7" s="2818" t="s">
        <v>158</v>
      </c>
      <c r="C7" s="2819"/>
      <c r="D7" s="2819"/>
      <c r="E7" s="2819"/>
      <c r="F7" s="2819"/>
      <c r="G7" s="2819"/>
      <c r="H7" s="2819"/>
      <c r="I7" s="2819"/>
      <c r="J7" s="2819"/>
      <c r="K7" s="2819"/>
      <c r="L7" s="2819"/>
      <c r="M7" s="2820"/>
    </row>
    <row r="8" spans="2:15" s="732" customFormat="1" ht="14.25" x14ac:dyDescent="0.2">
      <c r="B8" s="733"/>
      <c r="C8" s="734"/>
      <c r="D8" s="720"/>
      <c r="F8" s="2340" t="s">
        <v>34</v>
      </c>
      <c r="G8" s="2813" t="s">
        <v>483</v>
      </c>
      <c r="H8" s="2814"/>
      <c r="I8" s="2815"/>
      <c r="J8" s="720"/>
      <c r="K8" s="729"/>
      <c r="L8" s="727"/>
      <c r="M8" s="736"/>
    </row>
    <row r="9" spans="2:15" s="732" customFormat="1" ht="9" customHeight="1" x14ac:dyDescent="0.2">
      <c r="B9" s="733"/>
      <c r="C9" s="734"/>
      <c r="D9" s="720"/>
      <c r="E9" s="2340"/>
      <c r="F9" s="731"/>
      <c r="G9" s="731"/>
      <c r="H9" s="731"/>
      <c r="I9" s="720"/>
      <c r="J9" s="720"/>
      <c r="K9" s="729"/>
      <c r="L9" s="727"/>
      <c r="M9" s="736"/>
    </row>
    <row r="10" spans="2:15" s="732" customFormat="1" ht="15" x14ac:dyDescent="0.25">
      <c r="B10" s="733"/>
      <c r="C10" s="2340" t="s">
        <v>253</v>
      </c>
      <c r="D10" s="883">
        <f>'[3]Datos Generales'!C6</f>
        <v>45107</v>
      </c>
      <c r="E10" s="2340" t="s">
        <v>16</v>
      </c>
      <c r="F10" s="2219" t="s">
        <v>476</v>
      </c>
      <c r="G10" s="2340" t="s">
        <v>30</v>
      </c>
      <c r="H10" s="1506" t="s">
        <v>477</v>
      </c>
      <c r="I10" s="2340" t="s">
        <v>20</v>
      </c>
      <c r="J10" s="1506" t="s">
        <v>478</v>
      </c>
      <c r="K10" s="2340" t="s">
        <v>22</v>
      </c>
      <c r="L10" s="1506" t="s">
        <v>479</v>
      </c>
      <c r="M10" s="736"/>
    </row>
    <row r="11" spans="2:15" s="732" customFormat="1" ht="6.75" customHeight="1" x14ac:dyDescent="0.25">
      <c r="B11" s="733"/>
      <c r="C11" s="734"/>
      <c r="E11" s="2056"/>
      <c r="F11" s="2057"/>
      <c r="G11" s="2057"/>
      <c r="H11" s="2058"/>
      <c r="I11" s="2056"/>
      <c r="J11" s="2059"/>
      <c r="K11" s="735"/>
      <c r="L11" s="734"/>
      <c r="M11" s="736"/>
    </row>
    <row r="12" spans="2:15" s="739" customFormat="1" ht="15.75" customHeight="1" x14ac:dyDescent="0.2">
      <c r="B12" s="737"/>
      <c r="C12" s="2816" t="s">
        <v>71</v>
      </c>
      <c r="D12" s="2816" t="s">
        <v>272</v>
      </c>
      <c r="E12" s="2816" t="s">
        <v>239</v>
      </c>
      <c r="F12" s="2816" t="s">
        <v>380</v>
      </c>
      <c r="G12" s="1152" t="s">
        <v>340</v>
      </c>
      <c r="H12" s="2816" t="s">
        <v>379</v>
      </c>
      <c r="I12" s="2816"/>
      <c r="J12" s="2816" t="s">
        <v>382</v>
      </c>
      <c r="K12" s="1152" t="s">
        <v>340</v>
      </c>
      <c r="L12" s="2816" t="s">
        <v>87</v>
      </c>
      <c r="M12" s="738"/>
    </row>
    <row r="13" spans="2:15" s="739" customFormat="1" ht="34.5" customHeight="1" x14ac:dyDescent="0.2">
      <c r="B13" s="737"/>
      <c r="C13" s="2816"/>
      <c r="D13" s="2816"/>
      <c r="E13" s="2816"/>
      <c r="F13" s="2816"/>
      <c r="G13" s="2816" t="s">
        <v>229</v>
      </c>
      <c r="H13" s="2816" t="s">
        <v>458</v>
      </c>
      <c r="I13" s="2816" t="s">
        <v>381</v>
      </c>
      <c r="J13" s="2816"/>
      <c r="K13" s="2816" t="s">
        <v>232</v>
      </c>
      <c r="L13" s="2816"/>
      <c r="M13" s="738"/>
    </row>
    <row r="14" spans="2:15" s="739" customFormat="1" x14ac:dyDescent="0.2">
      <c r="B14" s="737"/>
      <c r="C14" s="2816"/>
      <c r="D14" s="2816"/>
      <c r="E14" s="2816"/>
      <c r="F14" s="2816"/>
      <c r="G14" s="2816"/>
      <c r="H14" s="2816"/>
      <c r="I14" s="2816"/>
      <c r="J14" s="2816"/>
      <c r="K14" s="2816"/>
      <c r="L14" s="2816"/>
      <c r="M14" s="738"/>
      <c r="N14" s="740" t="s">
        <v>340</v>
      </c>
      <c r="O14" s="740" t="s">
        <v>340</v>
      </c>
    </row>
    <row r="15" spans="2:15" s="732" customFormat="1" ht="38.25" customHeight="1" x14ac:dyDescent="0.25">
      <c r="B15" s="733"/>
      <c r="C15" s="2060" t="s">
        <v>526</v>
      </c>
      <c r="D15" s="2061" t="s">
        <v>567</v>
      </c>
      <c r="E15" s="2062" t="s">
        <v>2013</v>
      </c>
      <c r="F15" s="2063" t="s">
        <v>2014</v>
      </c>
      <c r="G15" s="2068">
        <v>0</v>
      </c>
      <c r="H15" s="2064">
        <v>4288805.29</v>
      </c>
      <c r="I15" s="1153"/>
      <c r="J15" s="2343">
        <v>4288805.29</v>
      </c>
      <c r="K15" s="2066">
        <f t="shared" ref="K15:K31" si="0">+G15+H15+I15-J15</f>
        <v>0</v>
      </c>
      <c r="L15" s="1154"/>
      <c r="M15" s="736"/>
      <c r="N15" s="741">
        <v>44562</v>
      </c>
      <c r="O15" s="741">
        <v>44592</v>
      </c>
    </row>
    <row r="16" spans="2:15" s="732" customFormat="1" ht="21.75" customHeight="1" x14ac:dyDescent="0.25">
      <c r="B16" s="733"/>
      <c r="C16" s="2060" t="s">
        <v>526</v>
      </c>
      <c r="D16" s="1624" t="s">
        <v>574</v>
      </c>
      <c r="E16" s="2062" t="s">
        <v>2015</v>
      </c>
      <c r="F16" s="2067" t="s">
        <v>2016</v>
      </c>
      <c r="G16" s="2068">
        <f>844059.48</f>
        <v>844059.48</v>
      </c>
      <c r="I16" s="1153"/>
      <c r="J16" s="2343">
        <v>212089.2</v>
      </c>
      <c r="K16" s="2066">
        <f>+G16+H16+I16-J16</f>
        <v>631970.28</v>
      </c>
      <c r="L16" s="1154"/>
      <c r="M16" s="736"/>
      <c r="N16" s="741">
        <v>44621</v>
      </c>
      <c r="O16" s="741">
        <v>44651</v>
      </c>
    </row>
    <row r="17" spans="2:16" s="732" customFormat="1" ht="21.75" customHeight="1" x14ac:dyDescent="0.25">
      <c r="B17" s="733"/>
      <c r="C17" s="2060" t="s">
        <v>526</v>
      </c>
      <c r="D17" s="1624" t="s">
        <v>595</v>
      </c>
      <c r="E17" s="2062" t="s">
        <v>2017</v>
      </c>
      <c r="F17" s="2067" t="s">
        <v>2018</v>
      </c>
      <c r="G17" s="2068">
        <v>2470132.2400000002</v>
      </c>
      <c r="H17" s="2064"/>
      <c r="I17" s="1153"/>
      <c r="J17" s="2343">
        <v>425954.35</v>
      </c>
      <c r="K17" s="2066">
        <f>+G17+H17+I17-J17</f>
        <v>2044177.8900000001</v>
      </c>
      <c r="L17" s="1154"/>
      <c r="M17" s="736"/>
      <c r="N17" s="741"/>
      <c r="O17" s="741"/>
    </row>
    <row r="18" spans="2:16" s="732" customFormat="1" ht="27" customHeight="1" x14ac:dyDescent="0.25">
      <c r="B18" s="733"/>
      <c r="C18" s="2060" t="s">
        <v>526</v>
      </c>
      <c r="D18" s="1624" t="s">
        <v>596</v>
      </c>
      <c r="E18" s="2062" t="s">
        <v>2019</v>
      </c>
      <c r="F18" s="2067" t="s">
        <v>2046</v>
      </c>
      <c r="G18" s="2068">
        <f>10185414.06+5187501.25</f>
        <v>15372915.310000001</v>
      </c>
      <c r="H18" s="2064">
        <f>1533646+834083</f>
        <v>2367729</v>
      </c>
      <c r="I18" s="1153"/>
      <c r="J18" s="2343">
        <v>8065770.9000000004</v>
      </c>
      <c r="K18" s="2066">
        <f>+G18+H18+I18-J18</f>
        <v>9674873.410000002</v>
      </c>
      <c r="L18" s="2344"/>
      <c r="M18" s="736"/>
      <c r="N18" s="741"/>
      <c r="O18" s="741"/>
    </row>
    <row r="19" spans="2:16" s="732" customFormat="1" ht="21.75" customHeight="1" x14ac:dyDescent="0.25">
      <c r="B19" s="733"/>
      <c r="C19" s="2060" t="s">
        <v>526</v>
      </c>
      <c r="D19" s="1624" t="s">
        <v>596</v>
      </c>
      <c r="E19" s="2062" t="s">
        <v>2020</v>
      </c>
      <c r="F19" s="2067" t="s">
        <v>2021</v>
      </c>
      <c r="G19" s="2068">
        <v>703115.81487999996</v>
      </c>
      <c r="H19" s="2064"/>
      <c r="I19" s="1153"/>
      <c r="J19" s="2343">
        <v>397836</v>
      </c>
      <c r="K19" s="2066">
        <f>+G19+H19+I19-J19</f>
        <v>305279.81487999996</v>
      </c>
      <c r="L19" s="1154"/>
      <c r="M19" s="736"/>
      <c r="N19" s="741"/>
      <c r="O19" s="741"/>
    </row>
    <row r="20" spans="2:16" s="732" customFormat="1" ht="21.75" customHeight="1" x14ac:dyDescent="0.25">
      <c r="B20" s="733"/>
      <c r="C20" s="2060" t="s">
        <v>526</v>
      </c>
      <c r="D20" s="1624" t="s">
        <v>561</v>
      </c>
      <c r="E20" s="2062" t="s">
        <v>1698</v>
      </c>
      <c r="F20" s="2067" t="s">
        <v>2022</v>
      </c>
      <c r="G20" s="2068">
        <v>473929.4</v>
      </c>
      <c r="H20" s="2064"/>
      <c r="I20" s="1153"/>
      <c r="J20" s="2343">
        <v>210954.2</v>
      </c>
      <c r="K20" s="2066">
        <f>+G20+H20+I20-J20</f>
        <v>262975.2</v>
      </c>
      <c r="L20" s="1154"/>
      <c r="M20" s="736"/>
      <c r="N20" s="741"/>
      <c r="O20" s="741"/>
    </row>
    <row r="21" spans="2:16" s="732" customFormat="1" ht="24" x14ac:dyDescent="0.25">
      <c r="B21" s="733"/>
      <c r="C21" s="2060" t="s">
        <v>526</v>
      </c>
      <c r="D21" s="2069" t="s">
        <v>2023</v>
      </c>
      <c r="E21" s="2062" t="s">
        <v>2024</v>
      </c>
      <c r="F21" s="2070" t="s">
        <v>2025</v>
      </c>
      <c r="G21" s="2071">
        <f>84932</f>
        <v>84932</v>
      </c>
      <c r="H21" s="2065">
        <v>0</v>
      </c>
      <c r="I21" s="1153"/>
      <c r="J21" s="2343">
        <v>16359.3</v>
      </c>
      <c r="K21" s="2066">
        <f t="shared" si="0"/>
        <v>68572.7</v>
      </c>
      <c r="L21" s="1154"/>
      <c r="M21" s="736"/>
      <c r="N21" s="741">
        <v>44743</v>
      </c>
      <c r="O21" s="741">
        <v>44773</v>
      </c>
    </row>
    <row r="22" spans="2:16" s="732" customFormat="1" ht="15.75" x14ac:dyDescent="0.25">
      <c r="B22" s="733"/>
      <c r="C22" s="2060" t="s">
        <v>526</v>
      </c>
      <c r="D22" s="2069" t="s">
        <v>598</v>
      </c>
      <c r="E22" s="2062" t="s">
        <v>2026</v>
      </c>
      <c r="F22" s="2070" t="s">
        <v>2027</v>
      </c>
      <c r="G22" s="2071"/>
      <c r="H22" s="2065">
        <v>5001575.7300000004</v>
      </c>
      <c r="I22" s="1153"/>
      <c r="J22" s="2065">
        <v>5001575.7300000004</v>
      </c>
      <c r="K22" s="2066">
        <f t="shared" si="0"/>
        <v>0</v>
      </c>
      <c r="L22" s="1154"/>
      <c r="M22" s="736"/>
      <c r="N22" s="741"/>
      <c r="O22" s="741"/>
    </row>
    <row r="23" spans="2:16" s="732" customFormat="1" ht="24" x14ac:dyDescent="0.25">
      <c r="B23" s="733"/>
      <c r="C23" s="2060" t="s">
        <v>526</v>
      </c>
      <c r="D23" s="2069" t="s">
        <v>573</v>
      </c>
      <c r="E23" s="2345" t="s">
        <v>2028</v>
      </c>
      <c r="F23" s="2070" t="s">
        <v>1613</v>
      </c>
      <c r="G23" s="2071">
        <v>513549.53000000026</v>
      </c>
      <c r="I23" s="1153"/>
      <c r="J23" s="2065">
        <v>513549.53</v>
      </c>
      <c r="K23" s="2066">
        <f>+G23+H23+I23-J23</f>
        <v>0</v>
      </c>
      <c r="L23" s="1154"/>
      <c r="M23" s="736"/>
      <c r="N23" s="741">
        <v>44805</v>
      </c>
      <c r="O23" s="741">
        <v>44834</v>
      </c>
    </row>
    <row r="24" spans="2:16" s="732" customFormat="1" ht="36.75" customHeight="1" x14ac:dyDescent="0.25">
      <c r="B24" s="733"/>
      <c r="C24" s="2060" t="s">
        <v>526</v>
      </c>
      <c r="D24" s="2070" t="s">
        <v>2029</v>
      </c>
      <c r="E24" s="2062" t="s">
        <v>1709</v>
      </c>
      <c r="F24" s="2070" t="s">
        <v>2030</v>
      </c>
      <c r="H24" s="2065">
        <v>45003928.700000003</v>
      </c>
      <c r="I24" s="1153"/>
      <c r="J24" s="2343">
        <v>45003928.700000003</v>
      </c>
      <c r="K24" s="2346">
        <f>+G24+H24+I24-J24</f>
        <v>0</v>
      </c>
      <c r="L24" s="1154"/>
      <c r="M24" s="736"/>
      <c r="P24" s="2347"/>
    </row>
    <row r="25" spans="2:16" s="732" customFormat="1" ht="33" customHeight="1" x14ac:dyDescent="0.25">
      <c r="B25" s="733"/>
      <c r="C25" s="2060" t="s">
        <v>526</v>
      </c>
      <c r="D25" s="2069" t="s">
        <v>2031</v>
      </c>
      <c r="E25" s="2062" t="s">
        <v>2032</v>
      </c>
      <c r="F25" s="2070" t="s">
        <v>2033</v>
      </c>
      <c r="G25" s="2071">
        <v>234924.34</v>
      </c>
      <c r="H25" s="2065"/>
      <c r="I25" s="1153"/>
      <c r="J25" s="2343">
        <v>97199.58</v>
      </c>
      <c r="K25" s="2346">
        <f t="shared" si="0"/>
        <v>137724.76</v>
      </c>
      <c r="L25" s="1154"/>
      <c r="M25" s="736"/>
    </row>
    <row r="26" spans="2:16" s="732" customFormat="1" ht="24" x14ac:dyDescent="0.25">
      <c r="B26" s="733"/>
      <c r="C26" s="2060" t="s">
        <v>526</v>
      </c>
      <c r="D26" s="2069" t="s">
        <v>562</v>
      </c>
      <c r="E26" s="2062" t="s">
        <v>2034</v>
      </c>
      <c r="F26" s="2070" t="s">
        <v>2035</v>
      </c>
      <c r="G26" s="2071">
        <v>2688178.89</v>
      </c>
      <c r="H26" s="2065"/>
      <c r="I26" s="1153"/>
      <c r="J26" s="2343">
        <v>1904479.19</v>
      </c>
      <c r="K26" s="2346">
        <f t="shared" si="0"/>
        <v>783699.70000000019</v>
      </c>
      <c r="L26" s="1154"/>
      <c r="M26" s="736"/>
    </row>
    <row r="27" spans="2:16" s="732" customFormat="1" ht="24" x14ac:dyDescent="0.25">
      <c r="B27" s="733"/>
      <c r="C27" s="2060" t="s">
        <v>526</v>
      </c>
      <c r="D27" s="2069" t="s">
        <v>563</v>
      </c>
      <c r="E27" s="2062" t="s">
        <v>2036</v>
      </c>
      <c r="F27" s="2070" t="s">
        <v>2037</v>
      </c>
      <c r="G27" s="2071">
        <v>4277201.26</v>
      </c>
      <c r="H27" s="2065"/>
      <c r="I27" s="1153"/>
      <c r="J27" s="2343">
        <v>1648278.25</v>
      </c>
      <c r="K27" s="2346">
        <f t="shared" si="0"/>
        <v>2628923.0099999998</v>
      </c>
      <c r="L27" s="1154"/>
      <c r="M27" s="736"/>
    </row>
    <row r="28" spans="2:16" s="732" customFormat="1" ht="24" x14ac:dyDescent="0.25">
      <c r="B28" s="733"/>
      <c r="C28" s="2060" t="s">
        <v>526</v>
      </c>
      <c r="D28" s="2069" t="s">
        <v>570</v>
      </c>
      <c r="E28" s="2062" t="s">
        <v>2038</v>
      </c>
      <c r="F28" s="2070" t="s">
        <v>2039</v>
      </c>
      <c r="G28" s="2071"/>
      <c r="H28" s="2065">
        <v>312609.12</v>
      </c>
      <c r="I28" s="1153"/>
      <c r="J28" s="2343">
        <v>312609.12</v>
      </c>
      <c r="K28" s="2346">
        <f t="shared" si="0"/>
        <v>0</v>
      </c>
      <c r="L28" s="1154"/>
      <c r="M28" s="736"/>
    </row>
    <row r="29" spans="2:16" s="732" customFormat="1" ht="24" x14ac:dyDescent="0.25">
      <c r="B29" s="733"/>
      <c r="C29" s="2060" t="s">
        <v>526</v>
      </c>
      <c r="D29" s="2069" t="s">
        <v>564</v>
      </c>
      <c r="E29" s="2062" t="s">
        <v>2040</v>
      </c>
      <c r="F29" s="2070" t="s">
        <v>2041</v>
      </c>
      <c r="G29" s="2071">
        <f>375273.21</f>
        <v>375273.21</v>
      </c>
      <c r="H29" s="2065">
        <f>8160502.72</f>
        <v>8160502.7199999997</v>
      </c>
      <c r="I29" s="1153"/>
      <c r="J29" s="2343">
        <v>8260900.5999999996</v>
      </c>
      <c r="K29" s="2066">
        <f t="shared" si="0"/>
        <v>274875.33000000007</v>
      </c>
      <c r="L29" s="1154"/>
      <c r="M29" s="736"/>
    </row>
    <row r="30" spans="2:16" s="732" customFormat="1" ht="24" x14ac:dyDescent="0.25">
      <c r="B30" s="733"/>
      <c r="C30" s="2060" t="s">
        <v>526</v>
      </c>
      <c r="D30" s="2069" t="s">
        <v>566</v>
      </c>
      <c r="E30" s="2062" t="s">
        <v>2042</v>
      </c>
      <c r="F30" s="2070" t="s">
        <v>2043</v>
      </c>
      <c r="G30" s="2071">
        <v>1285798.8</v>
      </c>
      <c r="H30" s="2065">
        <f>24072+1542646.8+1520585.76+374299.54+200395.36+83999.48</f>
        <v>3745998.94</v>
      </c>
      <c r="I30" s="1153"/>
      <c r="J30" s="2065">
        <f>3745998.94+233190.55</f>
        <v>3979189.4899999998</v>
      </c>
      <c r="K30" s="2066">
        <f t="shared" si="0"/>
        <v>1052608.2500000005</v>
      </c>
      <c r="L30" s="1154"/>
      <c r="M30" s="736"/>
    </row>
    <row r="31" spans="2:16" s="732" customFormat="1" ht="48" customHeight="1" x14ac:dyDescent="0.25">
      <c r="B31" s="733"/>
      <c r="C31" s="2060" t="s">
        <v>526</v>
      </c>
      <c r="D31" s="2069" t="s">
        <v>600</v>
      </c>
      <c r="E31" s="2062" t="s">
        <v>2044</v>
      </c>
      <c r="F31" s="2070" t="s">
        <v>2045</v>
      </c>
      <c r="G31" s="2071">
        <f>6734704.91</f>
        <v>6734704.9100000001</v>
      </c>
      <c r="H31" s="2065">
        <f>1139467+707852.5</f>
        <v>1847319.5</v>
      </c>
      <c r="I31" s="1153"/>
      <c r="J31" s="2065">
        <v>8124351</v>
      </c>
      <c r="K31" s="2066">
        <f t="shared" si="0"/>
        <v>457673.41000000015</v>
      </c>
      <c r="L31" s="1154"/>
      <c r="M31" s="736"/>
    </row>
    <row r="32" spans="2:16" s="732" customFormat="1" ht="17.25" customHeight="1" x14ac:dyDescent="0.25">
      <c r="B32" s="733"/>
      <c r="C32" s="2060"/>
      <c r="D32" s="2062"/>
      <c r="E32" s="2062"/>
      <c r="F32" s="2072"/>
      <c r="G32" s="2073"/>
      <c r="H32" s="2065"/>
      <c r="I32" s="1153"/>
      <c r="J32" s="1153"/>
      <c r="K32" s="2074"/>
      <c r="L32" s="1154"/>
      <c r="M32" s="736"/>
    </row>
    <row r="33" spans="2:17" s="732" customFormat="1" ht="15.75" x14ac:dyDescent="0.25">
      <c r="B33" s="733"/>
      <c r="C33" s="2821" t="s">
        <v>35</v>
      </c>
      <c r="D33" s="2822"/>
      <c r="E33" s="2822"/>
      <c r="F33" s="2823"/>
      <c r="G33" s="1155">
        <f>SUM(G15:G31)</f>
        <v>36058715.184880003</v>
      </c>
      <c r="H33" s="1155">
        <f>SUM(H15:H32)</f>
        <v>70728469</v>
      </c>
      <c r="I33" s="1155">
        <f>SUM(I15:I32)</f>
        <v>0</v>
      </c>
      <c r="J33" s="1155">
        <f>SUM(J15:J32)</f>
        <v>88463830.429999992</v>
      </c>
      <c r="K33" s="1155">
        <f>SUM(K15:K32)</f>
        <v>18323353.75488</v>
      </c>
      <c r="L33" s="1156"/>
      <c r="M33" s="736"/>
    </row>
    <row r="34" spans="2:17" s="732" customFormat="1" x14ac:dyDescent="0.2">
      <c r="B34" s="733"/>
      <c r="C34" s="742"/>
      <c r="D34" s="742"/>
      <c r="E34" s="742"/>
      <c r="F34" s="743"/>
      <c r="G34" s="145"/>
      <c r="H34" s="145"/>
      <c r="I34" s="145"/>
      <c r="J34" s="145"/>
      <c r="K34" s="145"/>
      <c r="L34" s="744" t="s">
        <v>260</v>
      </c>
      <c r="M34" s="736"/>
    </row>
    <row r="35" spans="2:17" s="2077" customFormat="1" ht="19.5" customHeight="1" x14ac:dyDescent="0.25">
      <c r="B35" s="2075"/>
      <c r="C35" s="745"/>
      <c r="D35" s="2557" t="s">
        <v>2064</v>
      </c>
      <c r="E35" s="2557"/>
      <c r="F35" s="1157"/>
      <c r="G35" s="2824" t="s">
        <v>544</v>
      </c>
      <c r="H35" s="2824"/>
      <c r="I35" s="1158"/>
      <c r="J35" s="1158"/>
      <c r="K35" s="2825" t="s">
        <v>559</v>
      </c>
      <c r="L35" s="2825"/>
      <c r="M35" s="2076"/>
    </row>
    <row r="36" spans="2:17" s="2081" customFormat="1" ht="15.75" x14ac:dyDescent="0.25">
      <c r="B36" s="2078"/>
      <c r="C36" s="746"/>
      <c r="D36" s="2826" t="str">
        <f>'[3]Datos Generales'!C16</f>
        <v>Preparado por</v>
      </c>
      <c r="E36" s="2826"/>
      <c r="F36" s="1158"/>
      <c r="G36" s="2827" t="str">
        <f>'[3]Datos Generales'!D16</f>
        <v>Revisado por</v>
      </c>
      <c r="H36" s="2827"/>
      <c r="I36" s="2341"/>
      <c r="J36" s="2079"/>
      <c r="K36" s="2828" t="str">
        <f>'[4]Datos Generales'!D15</f>
        <v>Autorizado por</v>
      </c>
      <c r="L36" s="2828"/>
      <c r="M36" s="2080"/>
      <c r="O36" s="2082"/>
      <c r="P36" s="2082"/>
      <c r="Q36" s="2082"/>
    </row>
    <row r="37" spans="2:17" s="2084" customFormat="1" ht="27" customHeight="1" x14ac:dyDescent="0.25">
      <c r="B37" s="2083"/>
      <c r="C37" s="747"/>
      <c r="D37" s="2829" t="s">
        <v>2063</v>
      </c>
      <c r="E37" s="2829"/>
      <c r="F37" s="1159"/>
      <c r="G37" s="2830" t="s">
        <v>601</v>
      </c>
      <c r="H37" s="2830"/>
      <c r="I37" s="1159"/>
      <c r="J37" s="2079"/>
      <c r="K37" s="2831" t="s">
        <v>486</v>
      </c>
      <c r="L37" s="2831"/>
      <c r="M37" s="748"/>
    </row>
    <row r="38" spans="2:17" s="751" customFormat="1" ht="15.75" x14ac:dyDescent="0.25">
      <c r="B38" s="749"/>
      <c r="C38" s="2085"/>
      <c r="D38" s="2832" t="str">
        <f>'[3]Datos Generales'!C17</f>
        <v>Puesto que ocupa</v>
      </c>
      <c r="E38" s="2832"/>
      <c r="F38" s="1160"/>
      <c r="G38" s="2832" t="str">
        <f>'[4]Datos Generales'!C16</f>
        <v>Puesto que ocupa</v>
      </c>
      <c r="H38" s="2832"/>
      <c r="I38" s="1161"/>
      <c r="J38" s="2086"/>
      <c r="K38" s="2832" t="str">
        <f>'[4]Datos Generales'!D16</f>
        <v>Puesto que ocupa</v>
      </c>
      <c r="L38" s="2832"/>
      <c r="M38" s="750"/>
    </row>
    <row r="39" spans="2:17" s="751" customFormat="1" ht="24.75" customHeight="1" x14ac:dyDescent="0.25">
      <c r="B39" s="749"/>
      <c r="C39" s="2085"/>
      <c r="D39" s="2766">
        <v>45107</v>
      </c>
      <c r="E39" s="2766"/>
      <c r="F39" s="1159"/>
      <c r="G39" s="2766">
        <v>45107</v>
      </c>
      <c r="H39" s="2766"/>
      <c r="I39" s="1159"/>
      <c r="J39" s="2079"/>
      <c r="K39" s="2766">
        <v>45114</v>
      </c>
      <c r="L39" s="2766"/>
      <c r="M39" s="750"/>
    </row>
    <row r="40" spans="2:17" s="751" customFormat="1" ht="15.75" x14ac:dyDescent="0.25">
      <c r="B40" s="749"/>
      <c r="C40" s="2085"/>
      <c r="D40" s="2832" t="s">
        <v>288</v>
      </c>
      <c r="E40" s="2832"/>
      <c r="F40" s="1160"/>
      <c r="G40" s="2832" t="s">
        <v>289</v>
      </c>
      <c r="H40" s="2832"/>
      <c r="I40" s="1161"/>
      <c r="J40" s="2086"/>
      <c r="K40" s="2832" t="s">
        <v>301</v>
      </c>
      <c r="L40" s="2832"/>
      <c r="M40" s="750"/>
    </row>
    <row r="41" spans="2:17" s="755" customFormat="1" ht="15" x14ac:dyDescent="0.25">
      <c r="B41" s="752"/>
      <c r="C41" s="2087"/>
      <c r="D41" s="753"/>
      <c r="E41" s="753"/>
      <c r="F41" s="753"/>
      <c r="G41" s="753"/>
      <c r="H41" s="753"/>
      <c r="I41" s="753"/>
      <c r="J41" s="753"/>
      <c r="K41" s="753"/>
      <c r="L41" s="753"/>
      <c r="M41" s="754"/>
    </row>
    <row r="42" spans="2:17" s="755" customFormat="1" ht="15" x14ac:dyDescent="0.25"/>
    <row r="43" spans="2:17" s="755" customFormat="1" ht="15" x14ac:dyDescent="0.25">
      <c r="K43" s="2348"/>
    </row>
    <row r="44" spans="2:17" s="756" customFormat="1" ht="15" x14ac:dyDescent="0.25"/>
    <row r="45" spans="2:17" s="756" customFormat="1" ht="15" x14ac:dyDescent="0.25"/>
    <row r="46" spans="2:17" s="756" customFormat="1" ht="15" x14ac:dyDescent="0.25"/>
    <row r="47" spans="2:17" s="756" customFormat="1" ht="15" x14ac:dyDescent="0.25"/>
    <row r="48" spans="2:17" s="756" customFormat="1" ht="15" x14ac:dyDescent="0.25"/>
    <row r="49" s="756" customFormat="1" ht="15" x14ac:dyDescent="0.25"/>
    <row r="50" s="756" customFormat="1" ht="15" x14ac:dyDescent="0.25"/>
    <row r="51" s="756" customFormat="1" ht="15" x14ac:dyDescent="0.25"/>
    <row r="52" s="756" customFormat="1" ht="15" x14ac:dyDescent="0.25"/>
    <row r="53" s="756" customFormat="1" ht="15" x14ac:dyDescent="0.25"/>
    <row r="54" s="756" customFormat="1" ht="15" x14ac:dyDescent="0.25"/>
    <row r="55" s="756" customFormat="1" ht="15" x14ac:dyDescent="0.25"/>
    <row r="56" s="756" customFormat="1" ht="15" x14ac:dyDescent="0.25"/>
  </sheetData>
  <sheetProtection formatColumns="0" formatRows="0" insertColumns="0" insertRows="0"/>
  <mergeCells count="34">
    <mergeCell ref="D39:E39"/>
    <mergeCell ref="G39:H39"/>
    <mergeCell ref="K39:L39"/>
    <mergeCell ref="D40:E40"/>
    <mergeCell ref="G40:H40"/>
    <mergeCell ref="K40:L40"/>
    <mergeCell ref="D37:E37"/>
    <mergeCell ref="G37:H37"/>
    <mergeCell ref="K37:L37"/>
    <mergeCell ref="D38:E38"/>
    <mergeCell ref="G38:H38"/>
    <mergeCell ref="K38:L38"/>
    <mergeCell ref="C33:F33"/>
    <mergeCell ref="D35:E35"/>
    <mergeCell ref="G35:H35"/>
    <mergeCell ref="K35:L35"/>
    <mergeCell ref="D36:E36"/>
    <mergeCell ref="G36:H36"/>
    <mergeCell ref="K36:L36"/>
    <mergeCell ref="B5:M5"/>
    <mergeCell ref="G8:I8"/>
    <mergeCell ref="C12:C14"/>
    <mergeCell ref="D12:D14"/>
    <mergeCell ref="E12:E14"/>
    <mergeCell ref="F12:F14"/>
    <mergeCell ref="H12:I12"/>
    <mergeCell ref="J12:J14"/>
    <mergeCell ref="L12:L14"/>
    <mergeCell ref="G13:G14"/>
    <mergeCell ref="H13:H14"/>
    <mergeCell ref="I13:I14"/>
    <mergeCell ref="K13:K14"/>
    <mergeCell ref="B6:M6"/>
    <mergeCell ref="B7:M7"/>
  </mergeCells>
  <dataValidations count="2">
    <dataValidation type="list" allowBlank="1" showInputMessage="1" showErrorMessage="1" sqref="K12">
      <formula1>$O$14:$O$23</formula1>
    </dataValidation>
    <dataValidation type="list" allowBlank="1" showInputMessage="1" showErrorMessage="1" sqref="G12">
      <formula1>$N$14:$N$23</formula1>
    </dataValidation>
  </dataValidations>
  <pageMargins left="0.21" right="0.17" top="0.38" bottom="0.75" header="0.43" footer="0.17"/>
  <pageSetup paperSize="5"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3"/>
  <sheetViews>
    <sheetView topLeftCell="B10" workbookViewId="0">
      <selection activeCell="G46" sqref="G46:H46"/>
    </sheetView>
  </sheetViews>
  <sheetFormatPr baseColWidth="10" defaultColWidth="17.28515625" defaultRowHeight="15" x14ac:dyDescent="0.25"/>
  <cols>
    <col min="1" max="1" width="5" style="168" customWidth="1"/>
    <col min="2" max="2" width="1.28515625" style="168" customWidth="1"/>
    <col min="3" max="3" width="3.28515625" style="173" bestFit="1" customWidth="1"/>
    <col min="4" max="4" width="13" style="168" customWidth="1"/>
    <col min="5" max="5" width="19.28515625" style="168" customWidth="1"/>
    <col min="6" max="6" width="16.85546875" style="168" customWidth="1"/>
    <col min="7" max="7" width="33.5703125" style="232" customWidth="1"/>
    <col min="8" max="8" width="15.42578125" style="168" customWidth="1"/>
    <col min="9" max="9" width="15.5703125" style="168" customWidth="1"/>
    <col min="10" max="10" width="14.28515625" style="168" customWidth="1"/>
    <col min="11" max="11" width="15.140625" style="232" customWidth="1"/>
    <col min="12" max="12" width="1.28515625" style="168" customWidth="1"/>
    <col min="13" max="16384" width="17.28515625" style="168"/>
  </cols>
  <sheetData>
    <row r="1" spans="2:12" x14ac:dyDescent="0.25">
      <c r="B1" s="368"/>
      <c r="C1" s="811"/>
      <c r="D1" s="344"/>
      <c r="E1" s="344"/>
      <c r="F1" s="344"/>
      <c r="G1" s="369"/>
      <c r="H1" s="344"/>
      <c r="I1" s="344"/>
      <c r="J1" s="344"/>
      <c r="K1" s="369"/>
      <c r="L1" s="370"/>
    </row>
    <row r="2" spans="2:12" s="47" customFormat="1" ht="12.75" x14ac:dyDescent="0.2">
      <c r="B2" s="160"/>
      <c r="C2" s="585"/>
      <c r="D2" s="44"/>
      <c r="E2" s="44"/>
      <c r="F2" s="328"/>
      <c r="G2" s="371"/>
      <c r="H2" s="44"/>
      <c r="I2" s="44"/>
      <c r="J2" s="44"/>
      <c r="K2" s="104"/>
      <c r="L2" s="298"/>
    </row>
    <row r="3" spans="2:12" s="47" customFormat="1" ht="18.75" x14ac:dyDescent="0.3">
      <c r="B3" s="2542" t="s">
        <v>29</v>
      </c>
      <c r="C3" s="2405"/>
      <c r="D3" s="2405"/>
      <c r="E3" s="2405"/>
      <c r="F3" s="2405"/>
      <c r="G3" s="2405"/>
      <c r="H3" s="2405"/>
      <c r="I3" s="2405"/>
      <c r="J3" s="2405"/>
      <c r="K3" s="2405"/>
      <c r="L3" s="2543"/>
    </row>
    <row r="4" spans="2:12" s="47" customFormat="1" ht="15.75" x14ac:dyDescent="0.25">
      <c r="B4" s="2544" t="s">
        <v>383</v>
      </c>
      <c r="C4" s="2545"/>
      <c r="D4" s="2545"/>
      <c r="E4" s="2545"/>
      <c r="F4" s="2545"/>
      <c r="G4" s="2545"/>
      <c r="H4" s="2545"/>
      <c r="I4" s="2545"/>
      <c r="J4" s="2545"/>
      <c r="K4" s="2545"/>
      <c r="L4" s="2546"/>
    </row>
    <row r="5" spans="2:12" s="47" customFormat="1" ht="15.75" x14ac:dyDescent="0.25">
      <c r="B5" s="2547" t="s">
        <v>158</v>
      </c>
      <c r="C5" s="2548"/>
      <c r="D5" s="2548"/>
      <c r="E5" s="2548"/>
      <c r="F5" s="2548"/>
      <c r="G5" s="2548"/>
      <c r="H5" s="2548"/>
      <c r="I5" s="2548"/>
      <c r="J5" s="2548"/>
      <c r="K5" s="2548"/>
      <c r="L5" s="2549"/>
    </row>
    <row r="6" spans="2:12" s="47" customFormat="1" ht="14.25" customHeight="1" x14ac:dyDescent="0.3">
      <c r="B6" s="160"/>
      <c r="C6" s="1168"/>
      <c r="D6" s="31"/>
      <c r="E6" s="49" t="s">
        <v>34</v>
      </c>
      <c r="F6" s="2553" t="str">
        <f>'[1]Datos Generales'!C7</f>
        <v>DIGESETT</v>
      </c>
      <c r="G6" s="2553"/>
      <c r="H6" s="49" t="s">
        <v>253</v>
      </c>
      <c r="I6" s="775">
        <v>45107</v>
      </c>
      <c r="J6" s="212"/>
      <c r="K6" s="760"/>
      <c r="L6" s="298"/>
    </row>
    <row r="7" spans="2:12" s="47" customFormat="1" ht="4.5" customHeight="1" x14ac:dyDescent="0.3">
      <c r="B7" s="160"/>
      <c r="C7" s="1168"/>
      <c r="D7" s="31"/>
      <c r="E7" s="49"/>
      <c r="F7" s="765"/>
      <c r="G7" s="765"/>
      <c r="H7" s="49"/>
      <c r="I7" s="766"/>
      <c r="J7" s="212"/>
      <c r="K7" s="760"/>
      <c r="L7" s="298"/>
    </row>
    <row r="8" spans="2:12" s="47" customFormat="1" ht="15" customHeight="1" x14ac:dyDescent="0.3">
      <c r="B8" s="160"/>
      <c r="C8" s="1168"/>
      <c r="D8" s="49" t="s">
        <v>16</v>
      </c>
      <c r="E8" s="1172" t="str">
        <f>'[1]Datos Generales'!C8</f>
        <v>0202</v>
      </c>
      <c r="F8" s="49" t="s">
        <v>30</v>
      </c>
      <c r="G8" s="1172" t="str">
        <f>'[1]Datos Generales'!C9</f>
        <v>02</v>
      </c>
      <c r="H8" s="49" t="s">
        <v>20</v>
      </c>
      <c r="I8" s="1172" t="str">
        <f>'[1]Datos Generales'!C10</f>
        <v>01</v>
      </c>
      <c r="J8" s="49" t="s">
        <v>22</v>
      </c>
      <c r="K8" s="1172" t="str">
        <f>'[1]Datos Generales'!C11</f>
        <v>0005</v>
      </c>
      <c r="L8" s="298"/>
    </row>
    <row r="9" spans="2:12" s="47" customFormat="1" ht="4.5" customHeight="1" x14ac:dyDescent="0.3">
      <c r="B9" s="160"/>
      <c r="C9" s="1168"/>
      <c r="D9" s="31"/>
      <c r="E9" s="31"/>
      <c r="F9" s="31"/>
      <c r="G9" s="146"/>
      <c r="H9" s="31"/>
      <c r="I9" s="31"/>
      <c r="J9" s="14"/>
      <c r="K9" s="761"/>
      <c r="L9" s="298"/>
    </row>
    <row r="10" spans="2:12" s="47" customFormat="1" ht="30" x14ac:dyDescent="0.3">
      <c r="B10" s="160"/>
      <c r="C10" s="1168"/>
      <c r="D10" s="764" t="s">
        <v>271</v>
      </c>
      <c r="E10" s="2554"/>
      <c r="F10" s="2554"/>
      <c r="G10" s="2555" t="s">
        <v>384</v>
      </c>
      <c r="H10" s="2556"/>
      <c r="I10" s="773" t="s">
        <v>690</v>
      </c>
      <c r="J10" s="14"/>
      <c r="K10" s="761"/>
      <c r="L10" s="298"/>
    </row>
    <row r="11" spans="2:12" s="47" customFormat="1" ht="9.75" customHeight="1" x14ac:dyDescent="0.3">
      <c r="B11" s="160"/>
      <c r="C11" s="1168"/>
      <c r="G11" s="146"/>
      <c r="J11" s="14"/>
      <c r="K11" s="761"/>
      <c r="L11" s="298"/>
    </row>
    <row r="12" spans="2:12" s="367" customFormat="1" ht="28.5" x14ac:dyDescent="0.25">
      <c r="B12" s="372"/>
      <c r="C12" s="998" t="s">
        <v>104</v>
      </c>
      <c r="D12" s="999" t="s">
        <v>315</v>
      </c>
      <c r="E12" s="1000" t="s">
        <v>272</v>
      </c>
      <c r="F12" s="999" t="s">
        <v>239</v>
      </c>
      <c r="G12" s="1001" t="s">
        <v>385</v>
      </c>
      <c r="H12" s="1002" t="s">
        <v>152</v>
      </c>
      <c r="I12" s="1002" t="s">
        <v>153</v>
      </c>
      <c r="J12" s="1003" t="s">
        <v>316</v>
      </c>
      <c r="K12" s="1004" t="s">
        <v>87</v>
      </c>
      <c r="L12" s="373"/>
    </row>
    <row r="13" spans="2:12" s="47" customFormat="1" ht="23.25" customHeight="1" x14ac:dyDescent="0.25">
      <c r="B13" s="160"/>
      <c r="C13" s="1175">
        <v>1</v>
      </c>
      <c r="D13" s="1623" t="s">
        <v>526</v>
      </c>
      <c r="E13" s="2061" t="s">
        <v>567</v>
      </c>
      <c r="F13" s="2062" t="s">
        <v>2013</v>
      </c>
      <c r="G13" s="2063" t="s">
        <v>2014</v>
      </c>
      <c r="H13" s="2343">
        <v>4288805.29</v>
      </c>
      <c r="I13" s="1180"/>
      <c r="J13" s="1180"/>
      <c r="K13" s="1181"/>
      <c r="L13" s="298"/>
    </row>
    <row r="14" spans="2:12" s="47" customFormat="1" ht="23.25" customHeight="1" x14ac:dyDescent="0.25">
      <c r="B14" s="160"/>
      <c r="C14" s="1175">
        <v>2</v>
      </c>
      <c r="D14" s="1623" t="s">
        <v>526</v>
      </c>
      <c r="E14" s="2061" t="s">
        <v>574</v>
      </c>
      <c r="F14" s="2062" t="s">
        <v>2015</v>
      </c>
      <c r="G14" s="2063" t="s">
        <v>2016</v>
      </c>
      <c r="H14" s="2343">
        <v>212089.2</v>
      </c>
      <c r="I14" s="1180"/>
      <c r="J14" s="1180"/>
      <c r="K14" s="1181"/>
      <c r="L14" s="298"/>
    </row>
    <row r="15" spans="2:12" s="47" customFormat="1" ht="23.25" customHeight="1" x14ac:dyDescent="0.25">
      <c r="B15" s="160"/>
      <c r="C15" s="1175">
        <v>3</v>
      </c>
      <c r="D15" s="1623" t="s">
        <v>526</v>
      </c>
      <c r="E15" s="2061" t="s">
        <v>595</v>
      </c>
      <c r="F15" s="2062" t="s">
        <v>2017</v>
      </c>
      <c r="G15" s="2063" t="s">
        <v>2018</v>
      </c>
      <c r="H15" s="2343">
        <v>425954.35</v>
      </c>
      <c r="I15" s="1180"/>
      <c r="J15" s="1180"/>
      <c r="K15" s="1181"/>
      <c r="L15" s="298"/>
    </row>
    <row r="16" spans="2:12" s="47" customFormat="1" ht="23.25" customHeight="1" x14ac:dyDescent="0.25">
      <c r="B16" s="160"/>
      <c r="C16" s="1175">
        <v>4</v>
      </c>
      <c r="D16" s="1623" t="s">
        <v>526</v>
      </c>
      <c r="E16" s="2061" t="s">
        <v>596</v>
      </c>
      <c r="F16" s="2062" t="s">
        <v>2019</v>
      </c>
      <c r="G16" s="2063" t="s">
        <v>2052</v>
      </c>
      <c r="H16" s="2343">
        <v>8065770.9000000004</v>
      </c>
      <c r="I16" s="1180"/>
      <c r="J16" s="1180"/>
      <c r="K16" s="1181"/>
      <c r="L16" s="298"/>
    </row>
    <row r="17" spans="2:13" s="47" customFormat="1" ht="23.25" customHeight="1" x14ac:dyDescent="0.25">
      <c r="B17" s="160"/>
      <c r="C17" s="1175">
        <v>5</v>
      </c>
      <c r="D17" s="1623" t="s">
        <v>526</v>
      </c>
      <c r="E17" s="2061" t="s">
        <v>596</v>
      </c>
      <c r="F17" s="2062" t="s">
        <v>2020</v>
      </c>
      <c r="G17" s="2063" t="s">
        <v>2021</v>
      </c>
      <c r="H17" s="2343">
        <v>397836</v>
      </c>
      <c r="I17" s="1180"/>
      <c r="J17" s="1180"/>
      <c r="K17" s="1181"/>
      <c r="L17" s="298"/>
    </row>
    <row r="18" spans="2:13" s="47" customFormat="1" ht="23.25" customHeight="1" x14ac:dyDescent="0.25">
      <c r="B18" s="160"/>
      <c r="C18" s="1175">
        <v>6</v>
      </c>
      <c r="D18" s="1623" t="s">
        <v>526</v>
      </c>
      <c r="E18" s="2061" t="s">
        <v>561</v>
      </c>
      <c r="F18" s="2062" t="s">
        <v>1698</v>
      </c>
      <c r="G18" s="2063" t="s">
        <v>2022</v>
      </c>
      <c r="H18" s="2343">
        <v>210954.2</v>
      </c>
      <c r="I18" s="1180"/>
      <c r="J18" s="1180"/>
      <c r="K18" s="1181"/>
      <c r="L18" s="298"/>
    </row>
    <row r="19" spans="2:13" s="47" customFormat="1" ht="23.25" customHeight="1" x14ac:dyDescent="0.25">
      <c r="B19" s="160"/>
      <c r="C19" s="1175">
        <v>7</v>
      </c>
      <c r="D19" s="1623" t="s">
        <v>526</v>
      </c>
      <c r="E19" s="2061" t="s">
        <v>2023</v>
      </c>
      <c r="F19" s="2062" t="s">
        <v>2024</v>
      </c>
      <c r="G19" s="2063" t="s">
        <v>2025</v>
      </c>
      <c r="H19" s="2343">
        <v>16359.3</v>
      </c>
      <c r="I19" s="1180"/>
      <c r="J19" s="1180"/>
      <c r="K19" s="1181"/>
      <c r="L19" s="298"/>
    </row>
    <row r="20" spans="2:13" s="47" customFormat="1" ht="23.25" customHeight="1" x14ac:dyDescent="0.25">
      <c r="B20" s="160"/>
      <c r="C20" s="1175">
        <v>8</v>
      </c>
      <c r="D20" s="1623" t="s">
        <v>526</v>
      </c>
      <c r="E20" s="2061" t="s">
        <v>598</v>
      </c>
      <c r="F20" s="2062" t="s">
        <v>2026</v>
      </c>
      <c r="G20" s="2063" t="s">
        <v>2027</v>
      </c>
      <c r="H20" s="2065">
        <v>5001575.7300000004</v>
      </c>
      <c r="I20" s="1180"/>
      <c r="J20" s="1180"/>
      <c r="K20" s="1181"/>
      <c r="L20" s="298"/>
    </row>
    <row r="21" spans="2:13" s="47" customFormat="1" ht="23.25" customHeight="1" x14ac:dyDescent="0.25">
      <c r="B21" s="160"/>
      <c r="C21" s="1175">
        <v>9</v>
      </c>
      <c r="D21" s="1623" t="s">
        <v>526</v>
      </c>
      <c r="E21" s="2061" t="s">
        <v>573</v>
      </c>
      <c r="F21" s="2062" t="s">
        <v>2054</v>
      </c>
      <c r="G21" s="2063" t="s">
        <v>2053</v>
      </c>
      <c r="H21" s="2065">
        <v>513549.53</v>
      </c>
      <c r="I21" s="1180"/>
      <c r="J21" s="1180"/>
      <c r="K21" s="1181"/>
      <c r="L21" s="298"/>
    </row>
    <row r="22" spans="2:13" s="47" customFormat="1" ht="23.25" customHeight="1" x14ac:dyDescent="0.25">
      <c r="B22" s="160"/>
      <c r="C22" s="1175">
        <v>10</v>
      </c>
      <c r="D22" s="1623" t="s">
        <v>526</v>
      </c>
      <c r="E22" s="2061" t="s">
        <v>2047</v>
      </c>
      <c r="F22" s="2062" t="s">
        <v>1709</v>
      </c>
      <c r="G22" s="2063" t="s">
        <v>2030</v>
      </c>
      <c r="H22" s="2343">
        <v>45003928.700000003</v>
      </c>
      <c r="I22" s="1180"/>
      <c r="J22" s="1180"/>
      <c r="K22" s="1181"/>
      <c r="L22" s="298"/>
      <c r="M22" s="2349"/>
    </row>
    <row r="23" spans="2:13" s="47" customFormat="1" ht="23.25" customHeight="1" x14ac:dyDescent="0.25">
      <c r="B23" s="160"/>
      <c r="C23" s="1175">
        <v>12</v>
      </c>
      <c r="D23" s="1623" t="s">
        <v>526</v>
      </c>
      <c r="E23" s="2061" t="s">
        <v>2031</v>
      </c>
      <c r="F23" s="2062" t="s">
        <v>2032</v>
      </c>
      <c r="G23" s="2063" t="s">
        <v>2033</v>
      </c>
      <c r="H23" s="2343">
        <v>97199.58</v>
      </c>
      <c r="I23" s="1180"/>
      <c r="J23" s="1180"/>
      <c r="K23" s="1181"/>
      <c r="L23" s="298"/>
    </row>
    <row r="24" spans="2:13" s="47" customFormat="1" ht="23.25" customHeight="1" x14ac:dyDescent="0.25">
      <c r="B24" s="160"/>
      <c r="C24" s="1175">
        <v>13</v>
      </c>
      <c r="D24" s="1623" t="s">
        <v>526</v>
      </c>
      <c r="E24" s="2061" t="s">
        <v>562</v>
      </c>
      <c r="F24" s="2062" t="s">
        <v>2034</v>
      </c>
      <c r="G24" s="2063" t="s">
        <v>2035</v>
      </c>
      <c r="H24" s="2343">
        <v>1904479.19</v>
      </c>
      <c r="I24" s="1180"/>
      <c r="J24" s="1180"/>
      <c r="K24" s="1181"/>
      <c r="L24" s="298"/>
    </row>
    <row r="25" spans="2:13" s="47" customFormat="1" ht="23.25" customHeight="1" x14ac:dyDescent="0.25">
      <c r="B25" s="160"/>
      <c r="C25" s="1175">
        <v>14</v>
      </c>
      <c r="D25" s="1623" t="s">
        <v>526</v>
      </c>
      <c r="E25" s="2061" t="s">
        <v>563</v>
      </c>
      <c r="F25" s="2062" t="s">
        <v>2036</v>
      </c>
      <c r="G25" s="2063" t="s">
        <v>2050</v>
      </c>
      <c r="H25" s="2343">
        <v>1648278.25</v>
      </c>
      <c r="I25" s="1180"/>
      <c r="J25" s="1180"/>
      <c r="K25" s="1181"/>
      <c r="L25" s="298"/>
    </row>
    <row r="26" spans="2:13" s="47" customFormat="1" ht="23.25" customHeight="1" x14ac:dyDescent="0.25">
      <c r="B26" s="160"/>
      <c r="C26" s="1175">
        <v>15</v>
      </c>
      <c r="D26" s="1623" t="s">
        <v>526</v>
      </c>
      <c r="E26" s="2061" t="s">
        <v>570</v>
      </c>
      <c r="F26" s="2062" t="s">
        <v>2038</v>
      </c>
      <c r="G26" s="2063" t="s">
        <v>2039</v>
      </c>
      <c r="H26" s="2343">
        <v>312609.12</v>
      </c>
      <c r="I26" s="1180"/>
      <c r="J26" s="1180"/>
      <c r="K26" s="1181"/>
      <c r="L26" s="298"/>
    </row>
    <row r="27" spans="2:13" s="47" customFormat="1" ht="23.25" customHeight="1" x14ac:dyDescent="0.25">
      <c r="B27" s="160"/>
      <c r="C27" s="1175">
        <v>16</v>
      </c>
      <c r="D27" s="1623" t="s">
        <v>526</v>
      </c>
      <c r="E27" s="2061" t="s">
        <v>564</v>
      </c>
      <c r="F27" s="2062" t="s">
        <v>2040</v>
      </c>
      <c r="G27" s="2063" t="s">
        <v>2041</v>
      </c>
      <c r="H27" s="2343">
        <v>8260900.5999999996</v>
      </c>
      <c r="I27" s="1180"/>
      <c r="J27" s="1180"/>
      <c r="K27" s="1181"/>
      <c r="L27" s="298"/>
    </row>
    <row r="28" spans="2:13" s="47" customFormat="1" ht="18.75" customHeight="1" x14ac:dyDescent="0.25">
      <c r="B28" s="160"/>
      <c r="C28" s="1175">
        <v>17</v>
      </c>
      <c r="D28" s="1623" t="s">
        <v>526</v>
      </c>
      <c r="E28" s="1624" t="s">
        <v>566</v>
      </c>
      <c r="F28" s="2062" t="s">
        <v>2042</v>
      </c>
      <c r="G28" s="2067" t="s">
        <v>2043</v>
      </c>
      <c r="H28" s="2065">
        <f>3745998.94+233190.55</f>
        <v>3979189.4899999998</v>
      </c>
      <c r="I28" s="1180"/>
      <c r="J28" s="1180"/>
      <c r="K28" s="1181"/>
      <c r="L28" s="298"/>
    </row>
    <row r="29" spans="2:13" s="47" customFormat="1" ht="37.5" customHeight="1" x14ac:dyDescent="0.25">
      <c r="B29" s="160"/>
      <c r="C29" s="1175">
        <v>18</v>
      </c>
      <c r="D29" s="1623" t="s">
        <v>526</v>
      </c>
      <c r="E29" s="2069" t="s">
        <v>600</v>
      </c>
      <c r="F29" s="2062" t="s">
        <v>2044</v>
      </c>
      <c r="G29" s="2070" t="s">
        <v>2045</v>
      </c>
      <c r="H29" s="2065">
        <v>8124351</v>
      </c>
      <c r="I29" s="1180"/>
      <c r="J29" s="1180"/>
      <c r="K29" s="1181"/>
      <c r="L29" s="298"/>
    </row>
    <row r="30" spans="2:13" s="47" customFormat="1" ht="18.75" customHeight="1" x14ac:dyDescent="0.25">
      <c r="B30" s="160"/>
      <c r="C30" s="1175">
        <v>19</v>
      </c>
      <c r="D30" s="1623" t="s">
        <v>526</v>
      </c>
      <c r="E30" s="2061" t="s">
        <v>567</v>
      </c>
      <c r="F30" s="2062" t="s">
        <v>2055</v>
      </c>
      <c r="G30" s="2063" t="s">
        <v>1610</v>
      </c>
      <c r="H30" s="2064"/>
      <c r="I30" s="2065">
        <v>4288805.29</v>
      </c>
      <c r="J30" s="1180"/>
      <c r="K30" s="1181"/>
      <c r="L30" s="298"/>
    </row>
    <row r="31" spans="2:13" s="47" customFormat="1" ht="18.75" customHeight="1" x14ac:dyDescent="0.25">
      <c r="B31" s="160"/>
      <c r="C31" s="1175">
        <v>20</v>
      </c>
      <c r="D31" s="1623" t="s">
        <v>526</v>
      </c>
      <c r="E31" s="1624" t="s">
        <v>574</v>
      </c>
      <c r="F31" s="2062" t="s">
        <v>2056</v>
      </c>
      <c r="G31" s="2067" t="s">
        <v>1611</v>
      </c>
      <c r="H31" s="2064"/>
      <c r="I31" s="2065">
        <v>8703814.4499999993</v>
      </c>
      <c r="J31" s="1180"/>
      <c r="K31" s="1181"/>
      <c r="L31" s="298"/>
    </row>
    <row r="32" spans="2:13" s="47" customFormat="1" ht="18.75" customHeight="1" x14ac:dyDescent="0.25">
      <c r="B32" s="160"/>
      <c r="C32" s="1175">
        <v>21</v>
      </c>
      <c r="D32" s="1623" t="s">
        <v>526</v>
      </c>
      <c r="E32" s="2069" t="s">
        <v>597</v>
      </c>
      <c r="F32" s="2062" t="s">
        <v>2057</v>
      </c>
      <c r="G32" s="2070" t="s">
        <v>1612</v>
      </c>
      <c r="H32" s="2064"/>
      <c r="I32" s="2065">
        <v>625149.5</v>
      </c>
      <c r="J32" s="1180"/>
      <c r="K32" s="1181"/>
      <c r="L32" s="298"/>
    </row>
    <row r="33" spans="2:12" s="47" customFormat="1" ht="18.75" customHeight="1" x14ac:dyDescent="0.25">
      <c r="B33" s="160"/>
      <c r="C33" s="1175">
        <v>22</v>
      </c>
      <c r="D33" s="1623" t="s">
        <v>526</v>
      </c>
      <c r="E33" s="2069" t="s">
        <v>598</v>
      </c>
      <c r="F33" s="2062" t="s">
        <v>2058</v>
      </c>
      <c r="G33" s="2070" t="s">
        <v>1613</v>
      </c>
      <c r="H33" s="2064"/>
      <c r="I33" s="2065">
        <v>5515125.2599999998</v>
      </c>
      <c r="J33" s="1180"/>
      <c r="K33" s="1181"/>
      <c r="L33" s="298"/>
    </row>
    <row r="34" spans="2:12" s="47" customFormat="1" ht="27" customHeight="1" x14ac:dyDescent="0.25">
      <c r="B34" s="160"/>
      <c r="C34" s="1175">
        <v>23</v>
      </c>
      <c r="D34" s="1623" t="s">
        <v>526</v>
      </c>
      <c r="E34" s="2069" t="s">
        <v>599</v>
      </c>
      <c r="F34" s="2062" t="s">
        <v>2059</v>
      </c>
      <c r="G34" s="2070" t="s">
        <v>1614</v>
      </c>
      <c r="H34" s="2064"/>
      <c r="I34" s="2065">
        <v>45238853.039999999</v>
      </c>
      <c r="J34" s="1180"/>
      <c r="K34" s="1181"/>
      <c r="L34" s="298"/>
    </row>
    <row r="35" spans="2:12" s="47" customFormat="1" ht="34.5" customHeight="1" x14ac:dyDescent="0.25">
      <c r="B35" s="160"/>
      <c r="C35" s="1175">
        <v>24</v>
      </c>
      <c r="D35" s="1622" t="s">
        <v>526</v>
      </c>
      <c r="E35" s="2069" t="s">
        <v>562</v>
      </c>
      <c r="F35" s="2062" t="s">
        <v>2060</v>
      </c>
      <c r="G35" s="2070" t="s">
        <v>1615</v>
      </c>
      <c r="H35" s="2064"/>
      <c r="I35" s="2065">
        <v>12221732.949999999</v>
      </c>
      <c r="J35" s="1180"/>
      <c r="K35" s="1181"/>
      <c r="L35" s="298"/>
    </row>
    <row r="36" spans="2:12" s="47" customFormat="1" ht="28.5" customHeight="1" x14ac:dyDescent="0.25">
      <c r="B36" s="160"/>
      <c r="C36" s="1175">
        <v>25</v>
      </c>
      <c r="D36" s="1622" t="s">
        <v>526</v>
      </c>
      <c r="E36" s="2069" t="s">
        <v>565</v>
      </c>
      <c r="F36" s="2062" t="s">
        <v>2061</v>
      </c>
      <c r="G36" s="2070" t="s">
        <v>2048</v>
      </c>
      <c r="H36" s="2064"/>
      <c r="I36" s="2065">
        <v>3745998.94</v>
      </c>
      <c r="J36" s="1180"/>
      <c r="K36" s="1181"/>
      <c r="L36" s="298"/>
    </row>
    <row r="37" spans="2:12" s="47" customFormat="1" ht="30.75" customHeight="1" x14ac:dyDescent="0.25">
      <c r="B37" s="160"/>
      <c r="C37" s="1175">
        <v>26</v>
      </c>
      <c r="D37" s="1623" t="s">
        <v>526</v>
      </c>
      <c r="E37" s="2069" t="s">
        <v>566</v>
      </c>
      <c r="F37" s="2062" t="s">
        <v>2062</v>
      </c>
      <c r="G37" s="2070" t="s">
        <v>2049</v>
      </c>
      <c r="H37" s="2064"/>
      <c r="I37" s="2065">
        <v>8124351</v>
      </c>
      <c r="J37" s="1180"/>
      <c r="K37" s="1181"/>
      <c r="L37" s="298"/>
    </row>
    <row r="38" spans="2:12" s="47" customFormat="1" ht="54.75" customHeight="1" x14ac:dyDescent="0.25">
      <c r="B38" s="160"/>
      <c r="C38" s="1175"/>
      <c r="D38" s="1182"/>
      <c r="E38" s="1183"/>
      <c r="F38" s="1174" t="s">
        <v>2051</v>
      </c>
      <c r="G38" s="1174" t="s">
        <v>688</v>
      </c>
      <c r="H38" s="2065"/>
      <c r="I38" s="1180"/>
      <c r="J38" s="1180"/>
      <c r="K38" s="1181"/>
      <c r="L38" s="298"/>
    </row>
    <row r="39" spans="2:12" s="47" customFormat="1" ht="6.75" customHeight="1" x14ac:dyDescent="0.25">
      <c r="B39" s="160"/>
      <c r="C39" s="1169"/>
      <c r="D39" s="374"/>
      <c r="E39" s="375"/>
      <c r="F39" s="767"/>
      <c r="G39" s="768"/>
      <c r="H39" s="2065"/>
      <c r="I39" s="770"/>
      <c r="J39" s="771"/>
      <c r="K39" s="772"/>
      <c r="L39" s="298"/>
    </row>
    <row r="40" spans="2:12" s="47" customFormat="1" x14ac:dyDescent="0.25">
      <c r="B40" s="160"/>
      <c r="C40" s="1415"/>
      <c r="D40" s="1416"/>
      <c r="E40" s="1416"/>
      <c r="F40" s="1416"/>
      <c r="G40" s="1417" t="s">
        <v>59</v>
      </c>
      <c r="H40" s="1173">
        <f>SUM(H13:H37)</f>
        <v>88463830.429999992</v>
      </c>
      <c r="I40" s="1173">
        <f>SUM(I13:I37)</f>
        <v>88463830.429999992</v>
      </c>
      <c r="J40" s="1418"/>
      <c r="K40" s="1419"/>
      <c r="L40" s="298"/>
    </row>
    <row r="41" spans="2:12" s="47" customFormat="1" x14ac:dyDescent="0.25">
      <c r="B41" s="160"/>
      <c r="C41" s="1170"/>
      <c r="D41" s="49"/>
      <c r="E41" s="49"/>
      <c r="F41" s="49"/>
      <c r="G41" s="146"/>
      <c r="H41" s="119"/>
      <c r="I41" s="119"/>
      <c r="J41" s="119"/>
      <c r="K41" s="376" t="s">
        <v>189</v>
      </c>
      <c r="L41" s="298"/>
    </row>
    <row r="42" spans="2:12" s="47" customFormat="1" ht="12.75" x14ac:dyDescent="0.2">
      <c r="B42" s="160"/>
      <c r="C42" s="585"/>
      <c r="D42" s="44"/>
      <c r="E42" s="44"/>
      <c r="F42" s="44"/>
      <c r="G42" s="104"/>
      <c r="H42" s="44"/>
      <c r="I42" s="44"/>
      <c r="J42" s="44"/>
      <c r="K42" s="104"/>
      <c r="L42" s="298"/>
    </row>
    <row r="43" spans="2:12" s="47" customFormat="1" ht="15" customHeight="1" x14ac:dyDescent="0.25">
      <c r="B43" s="160"/>
      <c r="C43" s="585"/>
      <c r="D43" s="2834" t="s">
        <v>544</v>
      </c>
      <c r="E43" s="2834"/>
      <c r="F43" s="1157"/>
      <c r="G43" s="2788" t="s">
        <v>558</v>
      </c>
      <c r="H43" s="2788"/>
      <c r="I43" s="1158"/>
      <c r="J43" s="2825" t="s">
        <v>559</v>
      </c>
      <c r="K43" s="2825"/>
      <c r="L43" s="298"/>
    </row>
    <row r="44" spans="2:12" s="47" customFormat="1" ht="15" customHeight="1" x14ac:dyDescent="0.25">
      <c r="B44" s="160"/>
      <c r="C44" s="585"/>
      <c r="D44" s="2462" t="str">
        <f>'[1]Datos Generales'!C16</f>
        <v>Preparado por</v>
      </c>
      <c r="E44" s="2462"/>
      <c r="F44" s="54"/>
      <c r="G44" s="2537" t="str">
        <f>'[1]Datos Generales'!D16</f>
        <v>Revisado por</v>
      </c>
      <c r="H44" s="2537"/>
      <c r="I44" s="299"/>
      <c r="J44" s="2465" t="str">
        <f>'[1]Datos Generales'!E16</f>
        <v>Autorizado por</v>
      </c>
      <c r="K44" s="2465"/>
      <c r="L44" s="298"/>
    </row>
    <row r="45" spans="2:12" s="47" customFormat="1" ht="24" customHeight="1" x14ac:dyDescent="0.25">
      <c r="B45" s="160"/>
      <c r="C45" s="585"/>
      <c r="D45" s="2833" t="s">
        <v>601</v>
      </c>
      <c r="E45" s="2833"/>
      <c r="F45" s="1159"/>
      <c r="G45" s="2788" t="s">
        <v>485</v>
      </c>
      <c r="H45" s="2788"/>
      <c r="I45" s="1159"/>
      <c r="J45" s="2831" t="s">
        <v>486</v>
      </c>
      <c r="K45" s="2831"/>
      <c r="L45" s="298"/>
    </row>
    <row r="46" spans="2:12" s="47" customFormat="1" ht="15" customHeight="1" x14ac:dyDescent="0.25">
      <c r="B46" s="160"/>
      <c r="C46" s="585"/>
      <c r="D46" s="2462" t="str">
        <f>'[1]Datos Generales'!C17</f>
        <v>Puesto que ocupa</v>
      </c>
      <c r="E46" s="2462"/>
      <c r="F46" s="54"/>
      <c r="G46" s="2537" t="str">
        <f>'[1]Datos Generales'!D17</f>
        <v>Puesto que ocupa</v>
      </c>
      <c r="H46" s="2537"/>
      <c r="J46" s="2465" t="str">
        <f>'[1]Datos Generales'!E17</f>
        <v>Puesto que ocupa</v>
      </c>
      <c r="K46" s="2465"/>
      <c r="L46" s="298"/>
    </row>
    <row r="47" spans="2:12" s="47" customFormat="1" ht="21" customHeight="1" x14ac:dyDescent="0.25">
      <c r="B47" s="160"/>
      <c r="C47" s="585"/>
      <c r="D47" s="2766">
        <v>45107</v>
      </c>
      <c r="E47" s="2766"/>
      <c r="F47" s="1159"/>
      <c r="G47" s="2766">
        <v>45107</v>
      </c>
      <c r="H47" s="2766"/>
      <c r="I47" s="1159"/>
      <c r="J47" s="2766">
        <v>45114</v>
      </c>
      <c r="K47" s="2766"/>
      <c r="L47" s="298"/>
    </row>
    <row r="48" spans="2:12" s="47" customFormat="1" ht="15" customHeight="1" x14ac:dyDescent="0.25">
      <c r="B48" s="160"/>
      <c r="C48" s="585"/>
      <c r="D48" s="2462" t="s">
        <v>288</v>
      </c>
      <c r="E48" s="2462"/>
      <c r="F48" s="54"/>
      <c r="G48" s="2537" t="s">
        <v>289</v>
      </c>
      <c r="H48" s="2537"/>
      <c r="J48" s="2465" t="s">
        <v>301</v>
      </c>
      <c r="K48" s="2465"/>
      <c r="L48" s="298"/>
    </row>
    <row r="49" spans="2:12" x14ac:dyDescent="0.25">
      <c r="B49" s="179"/>
      <c r="C49" s="629"/>
      <c r="D49" s="377"/>
      <c r="E49" s="41"/>
      <c r="F49" s="377"/>
      <c r="G49" s="378"/>
      <c r="H49" s="377"/>
      <c r="I49" s="377"/>
      <c r="J49" s="377"/>
      <c r="K49" s="378"/>
      <c r="L49" s="181"/>
    </row>
    <row r="50" spans="2:12" x14ac:dyDescent="0.25">
      <c r="C50" s="2"/>
      <c r="D50" s="47"/>
      <c r="E50" s="47"/>
      <c r="F50" s="47"/>
      <c r="G50" s="62"/>
      <c r="H50" s="47"/>
      <c r="I50" s="47"/>
      <c r="J50" s="47"/>
      <c r="K50" s="62"/>
    </row>
    <row r="53" spans="2:12" customFormat="1" x14ac:dyDescent="0.25">
      <c r="C53" s="2342"/>
    </row>
    <row r="54" spans="2:12" customFormat="1" x14ac:dyDescent="0.25">
      <c r="C54" s="2342"/>
    </row>
    <row r="55" spans="2:12" customFormat="1" x14ac:dyDescent="0.25">
      <c r="C55" s="2342"/>
    </row>
    <row r="56" spans="2:12" customFormat="1" x14ac:dyDescent="0.25">
      <c r="C56" s="2342"/>
    </row>
    <row r="57" spans="2:12" customFormat="1" x14ac:dyDescent="0.25">
      <c r="C57" s="2342"/>
    </row>
    <row r="58" spans="2:12" customFormat="1" x14ac:dyDescent="0.25">
      <c r="C58" s="2342"/>
    </row>
    <row r="59" spans="2:12" customFormat="1" x14ac:dyDescent="0.25">
      <c r="C59" s="2342"/>
    </row>
    <row r="60" spans="2:12" customFormat="1" x14ac:dyDescent="0.25">
      <c r="C60" s="2342"/>
    </row>
    <row r="61" spans="2:12" customFormat="1" x14ac:dyDescent="0.25">
      <c r="C61" s="2342"/>
    </row>
    <row r="62" spans="2:12" customFormat="1" x14ac:dyDescent="0.25">
      <c r="C62" s="2342"/>
    </row>
    <row r="63" spans="2:12" customFormat="1" x14ac:dyDescent="0.25">
      <c r="C63" s="2342"/>
    </row>
    <row r="64" spans="2:12" customFormat="1" x14ac:dyDescent="0.25">
      <c r="C64" s="2342"/>
    </row>
    <row r="65" spans="3:6" customFormat="1" x14ac:dyDescent="0.25">
      <c r="C65" s="2342"/>
    </row>
    <row r="66" spans="3:6" customFormat="1" x14ac:dyDescent="0.25">
      <c r="C66" s="2342"/>
    </row>
    <row r="67" spans="3:6" customFormat="1" x14ac:dyDescent="0.25">
      <c r="C67" s="2342"/>
    </row>
    <row r="68" spans="3:6" x14ac:dyDescent="0.25">
      <c r="C68" s="621"/>
      <c r="D68" s="255"/>
      <c r="E68"/>
      <c r="F68"/>
    </row>
    <row r="69" spans="3:6" x14ac:dyDescent="0.25">
      <c r="C69" s="621"/>
      <c r="D69" s="255"/>
      <c r="E69"/>
      <c r="F69"/>
    </row>
    <row r="70" spans="3:6" x14ac:dyDescent="0.25">
      <c r="C70" s="621"/>
      <c r="D70" s="255"/>
      <c r="E70"/>
      <c r="F70"/>
    </row>
    <row r="71" spans="3:6" x14ac:dyDescent="0.25">
      <c r="C71" s="621"/>
      <c r="D71" s="255"/>
      <c r="E71"/>
      <c r="F71"/>
    </row>
    <row r="72" spans="3:6" x14ac:dyDescent="0.25">
      <c r="C72" s="621"/>
      <c r="D72" s="255"/>
      <c r="E72"/>
      <c r="F72"/>
    </row>
    <row r="73" spans="3:6" x14ac:dyDescent="0.25">
      <c r="C73" s="621"/>
      <c r="D73" s="255"/>
      <c r="E73"/>
      <c r="F73"/>
    </row>
  </sheetData>
  <mergeCells count="24">
    <mergeCell ref="D44:E44"/>
    <mergeCell ref="G44:H44"/>
    <mergeCell ref="J44:K44"/>
    <mergeCell ref="B3:L3"/>
    <mergeCell ref="F6:G6"/>
    <mergeCell ref="E10:F10"/>
    <mergeCell ref="G10:H10"/>
    <mergeCell ref="D43:E43"/>
    <mergeCell ref="G43:H43"/>
    <mergeCell ref="J43:K43"/>
    <mergeCell ref="B4:L4"/>
    <mergeCell ref="B5:L5"/>
    <mergeCell ref="D47:E47"/>
    <mergeCell ref="G47:H47"/>
    <mergeCell ref="J47:K47"/>
    <mergeCell ref="D48:E48"/>
    <mergeCell ref="G48:H48"/>
    <mergeCell ref="J48:K48"/>
    <mergeCell ref="D45:E45"/>
    <mergeCell ref="G45:H45"/>
    <mergeCell ref="J45:K45"/>
    <mergeCell ref="D46:E46"/>
    <mergeCell ref="G46:H46"/>
    <mergeCell ref="J46:K46"/>
  </mergeCells>
  <pageMargins left="0.28000000000000003" right="0.17" top="0.47" bottom="0.36" header="0.33" footer="0.3"/>
  <pageSetup paperSize="5"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
  <sheetViews>
    <sheetView workbookViewId="0">
      <selection activeCell="D15" sqref="D15"/>
    </sheetView>
  </sheetViews>
  <sheetFormatPr baseColWidth="10" defaultRowHeight="15" x14ac:dyDescent="0.25"/>
  <cols>
    <col min="1" max="1" width="6" customWidth="1"/>
    <col min="2" max="4" width="13.140625" customWidth="1"/>
    <col min="5" max="5" width="27" customWidth="1"/>
    <col min="6" max="6" width="6.42578125" customWidth="1"/>
    <col min="7" max="7" width="7.7109375" customWidth="1"/>
    <col min="8" max="8" width="12.42578125" customWidth="1"/>
    <col min="9" max="9" width="15.28515625" customWidth="1"/>
    <col min="10" max="10" width="11.42578125" style="1625"/>
    <col min="12" max="12" width="13.5703125" customWidth="1"/>
  </cols>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A34" workbookViewId="0">
      <selection activeCell="K14" sqref="K14"/>
    </sheetView>
  </sheetViews>
  <sheetFormatPr baseColWidth="10" defaultRowHeight="15" x14ac:dyDescent="0.25"/>
  <cols>
    <col min="1" max="1" width="7" customWidth="1"/>
    <col min="2" max="2" width="14.7109375" customWidth="1"/>
    <col min="3" max="3" width="12.140625" customWidth="1"/>
    <col min="4" max="4" width="11.140625" customWidth="1"/>
    <col min="5" max="5" width="35.140625" customWidth="1"/>
    <col min="6" max="6" width="6.85546875" customWidth="1"/>
    <col min="7" max="7" width="8.42578125" customWidth="1"/>
    <col min="8" max="8" width="13.5703125" customWidth="1"/>
    <col min="9" max="9" width="17.85546875" customWidth="1"/>
  </cols>
  <sheetData>
    <row r="1" spans="1:10" ht="105.75" customHeight="1" x14ac:dyDescent="0.25">
      <c r="A1" s="2836"/>
      <c r="B1" s="2836"/>
      <c r="C1" s="2836"/>
      <c r="D1" s="2836"/>
      <c r="E1" s="2836"/>
      <c r="F1" s="2836"/>
      <c r="G1" s="2836"/>
      <c r="H1" s="2836"/>
      <c r="I1" s="2836"/>
    </row>
    <row r="2" spans="1:10" ht="21" x14ac:dyDescent="0.35">
      <c r="A2" s="2837" t="s">
        <v>1717</v>
      </c>
      <c r="B2" s="2837"/>
      <c r="C2" s="2837"/>
      <c r="D2" s="2837"/>
      <c r="E2" s="2837"/>
      <c r="F2" s="2837"/>
      <c r="G2" s="2837"/>
      <c r="H2" s="2837"/>
      <c r="I2" s="2837"/>
    </row>
    <row r="3" spans="1:10" ht="13.5" customHeight="1" x14ac:dyDescent="0.25">
      <c r="A3" s="2838" t="s">
        <v>1718</v>
      </c>
      <c r="B3" s="2838"/>
      <c r="C3" s="2838"/>
      <c r="D3" s="2838"/>
      <c r="E3" s="2838"/>
      <c r="F3" s="2838"/>
      <c r="G3" s="2838"/>
      <c r="H3" s="2838"/>
      <c r="I3" s="2838"/>
      <c r="J3" s="2223"/>
    </row>
    <row r="4" spans="1:10" ht="13.5" customHeight="1" x14ac:dyDescent="0.25">
      <c r="A4" s="2839" t="s">
        <v>1719</v>
      </c>
      <c r="B4" s="2839"/>
      <c r="C4" s="2839"/>
      <c r="D4" s="2839"/>
      <c r="E4" s="2839"/>
      <c r="F4" s="2839"/>
      <c r="G4" s="2839"/>
      <c r="H4" s="2839"/>
      <c r="I4" s="2839"/>
      <c r="J4" s="2223"/>
    </row>
    <row r="5" spans="1:10" ht="38.25" customHeight="1" x14ac:dyDescent="0.25">
      <c r="A5" s="2224" t="s">
        <v>1720</v>
      </c>
      <c r="B5" s="2225" t="s">
        <v>1721</v>
      </c>
      <c r="C5" s="2225" t="s">
        <v>1722</v>
      </c>
      <c r="D5" s="2226" t="s">
        <v>1723</v>
      </c>
      <c r="E5" s="2227" t="s">
        <v>1724</v>
      </c>
      <c r="F5" s="2840" t="s">
        <v>1725</v>
      </c>
      <c r="G5" s="2840"/>
      <c r="H5" s="2227" t="s">
        <v>1726</v>
      </c>
      <c r="I5" s="2228" t="s">
        <v>1727</v>
      </c>
    </row>
    <row r="6" spans="1:10" s="2223" customFormat="1" ht="17.25" customHeight="1" x14ac:dyDescent="0.25">
      <c r="A6" s="2229">
        <v>1</v>
      </c>
      <c r="B6" s="2230">
        <v>44922</v>
      </c>
      <c r="C6" s="2230">
        <v>44922</v>
      </c>
      <c r="D6" s="2231" t="s">
        <v>1728</v>
      </c>
      <c r="E6" s="2232" t="s">
        <v>1729</v>
      </c>
      <c r="F6" s="2233">
        <f>200-10-24-28-24-10-30</f>
        <v>74</v>
      </c>
      <c r="G6" s="2233" t="s">
        <v>1730</v>
      </c>
      <c r="H6" s="2233">
        <v>115.05</v>
      </c>
      <c r="I6" s="2234">
        <f>F6*H6</f>
        <v>8513.6999999999989</v>
      </c>
    </row>
    <row r="7" spans="1:10" s="2237" customFormat="1" ht="17.25" customHeight="1" x14ac:dyDescent="0.25">
      <c r="A7" s="2229">
        <v>2</v>
      </c>
      <c r="B7" s="2230">
        <v>44784</v>
      </c>
      <c r="C7" s="2230">
        <v>44784</v>
      </c>
      <c r="D7" s="2231" t="s">
        <v>1731</v>
      </c>
      <c r="E7" s="2235" t="s">
        <v>1732</v>
      </c>
      <c r="F7" s="2236">
        <f>50-20-9</f>
        <v>21</v>
      </c>
      <c r="G7" s="2236" t="s">
        <v>1733</v>
      </c>
      <c r="H7" s="2236">
        <v>1642.56</v>
      </c>
      <c r="I7" s="2234">
        <f>F7*H7</f>
        <v>34493.760000000002</v>
      </c>
    </row>
    <row r="8" spans="1:10" s="2223" customFormat="1" ht="14.25" customHeight="1" x14ac:dyDescent="0.25">
      <c r="A8" s="2238">
        <v>3</v>
      </c>
      <c r="B8" s="2230">
        <v>45105</v>
      </c>
      <c r="C8" s="2230">
        <v>45105</v>
      </c>
      <c r="D8" s="2231" t="s">
        <v>1728</v>
      </c>
      <c r="E8" s="2239" t="s">
        <v>1729</v>
      </c>
      <c r="F8" s="2236">
        <v>100</v>
      </c>
      <c r="G8" s="2236" t="s">
        <v>1730</v>
      </c>
      <c r="H8" s="2236">
        <v>124.018</v>
      </c>
      <c r="I8" s="2234">
        <f>F8*H8</f>
        <v>12401.8</v>
      </c>
    </row>
    <row r="9" spans="1:10" s="2237" customFormat="1" ht="17.25" customHeight="1" x14ac:dyDescent="0.25">
      <c r="A9" s="2229">
        <v>4</v>
      </c>
      <c r="B9" s="2230">
        <v>44918</v>
      </c>
      <c r="C9" s="2230">
        <v>44918</v>
      </c>
      <c r="D9" s="2231" t="s">
        <v>1731</v>
      </c>
      <c r="E9" s="2235" t="s">
        <v>1732</v>
      </c>
      <c r="F9" s="2236">
        <v>30</v>
      </c>
      <c r="G9" s="2236" t="s">
        <v>1733</v>
      </c>
      <c r="H9" s="2236">
        <v>1524.56</v>
      </c>
      <c r="I9" s="2234">
        <f>F9*H9</f>
        <v>45736.799999999996</v>
      </c>
    </row>
    <row r="10" spans="1:10" s="2241" customFormat="1" ht="15.75" x14ac:dyDescent="0.25">
      <c r="A10" s="2238">
        <v>5</v>
      </c>
      <c r="B10" s="2230">
        <v>44634</v>
      </c>
      <c r="C10" s="2230">
        <v>44634</v>
      </c>
      <c r="D10" s="2231" t="s">
        <v>1734</v>
      </c>
      <c r="E10" s="2240" t="s">
        <v>1735</v>
      </c>
      <c r="F10" s="2238">
        <f>100-1-1-26-16-21-16-2-2-5-1-2-2-2</f>
        <v>3</v>
      </c>
      <c r="G10" s="2238" t="s">
        <v>1736</v>
      </c>
      <c r="H10" s="2234">
        <v>295</v>
      </c>
      <c r="I10" s="2234">
        <f t="shared" ref="I10:I50" si="0">F10*H10</f>
        <v>885</v>
      </c>
    </row>
    <row r="11" spans="1:10" s="2237" customFormat="1" ht="15.75" x14ac:dyDescent="0.25">
      <c r="A11" s="2229">
        <v>6</v>
      </c>
      <c r="B11" s="2230">
        <v>44784</v>
      </c>
      <c r="C11" s="2230">
        <v>44784</v>
      </c>
      <c r="D11" s="2231" t="s">
        <v>1734</v>
      </c>
      <c r="E11" s="2240" t="s">
        <v>1737</v>
      </c>
      <c r="F11" s="2238">
        <v>100</v>
      </c>
      <c r="G11" s="2238" t="s">
        <v>1736</v>
      </c>
      <c r="H11" s="2234">
        <v>342.2</v>
      </c>
      <c r="I11" s="2234">
        <f t="shared" si="0"/>
        <v>34220</v>
      </c>
    </row>
    <row r="12" spans="1:10" s="2237" customFormat="1" ht="15.75" x14ac:dyDescent="0.25">
      <c r="A12" s="2238">
        <v>7</v>
      </c>
      <c r="B12" s="2230">
        <v>44922</v>
      </c>
      <c r="C12" s="2230">
        <v>44922</v>
      </c>
      <c r="D12" s="2231" t="s">
        <v>1734</v>
      </c>
      <c r="E12" s="2240" t="s">
        <v>1737</v>
      </c>
      <c r="F12" s="2238">
        <v>85</v>
      </c>
      <c r="G12" s="2238" t="s">
        <v>1736</v>
      </c>
      <c r="H12" s="2234">
        <v>62.658000000000001</v>
      </c>
      <c r="I12" s="2234">
        <f t="shared" si="0"/>
        <v>5325.93</v>
      </c>
    </row>
    <row r="13" spans="1:10" s="2237" customFormat="1" ht="15.75" x14ac:dyDescent="0.25">
      <c r="A13" s="2229">
        <v>8</v>
      </c>
      <c r="B13" s="2230">
        <v>44634</v>
      </c>
      <c r="C13" s="2230">
        <v>44634</v>
      </c>
      <c r="D13" s="2231" t="s">
        <v>1738</v>
      </c>
      <c r="E13" s="2240" t="s">
        <v>1739</v>
      </c>
      <c r="F13" s="2238">
        <f>100-2-11-7-4-15-2-6-5</f>
        <v>48</v>
      </c>
      <c r="G13" s="2238" t="s">
        <v>1730</v>
      </c>
      <c r="H13" s="2234">
        <v>127.44</v>
      </c>
      <c r="I13" s="2234">
        <f t="shared" si="0"/>
        <v>6117.12</v>
      </c>
    </row>
    <row r="14" spans="1:10" s="2237" customFormat="1" ht="15.75" x14ac:dyDescent="0.25">
      <c r="A14" s="2238">
        <v>9</v>
      </c>
      <c r="B14" s="2230">
        <v>44784</v>
      </c>
      <c r="C14" s="2230">
        <v>44784</v>
      </c>
      <c r="D14" s="2231" t="s">
        <v>1738</v>
      </c>
      <c r="E14" s="2240" t="s">
        <v>1739</v>
      </c>
      <c r="F14" s="2238">
        <v>100</v>
      </c>
      <c r="G14" s="2238" t="s">
        <v>1730</v>
      </c>
      <c r="H14" s="2234">
        <v>151.04</v>
      </c>
      <c r="I14" s="2234">
        <f t="shared" si="0"/>
        <v>15104</v>
      </c>
    </row>
    <row r="15" spans="1:10" s="2241" customFormat="1" ht="15.75" x14ac:dyDescent="0.25">
      <c r="A15" s="2229">
        <v>10</v>
      </c>
      <c r="B15" s="2230">
        <v>44634</v>
      </c>
      <c r="C15" s="2230">
        <v>44634</v>
      </c>
      <c r="D15" s="2231" t="s">
        <v>1740</v>
      </c>
      <c r="E15" s="2240" t="s">
        <v>1741</v>
      </c>
      <c r="F15" s="2238">
        <f>100-19-5-6-9-5-6</f>
        <v>50</v>
      </c>
      <c r="G15" s="2238" t="s">
        <v>1730</v>
      </c>
      <c r="H15" s="2234">
        <v>371.7</v>
      </c>
      <c r="I15" s="2234">
        <f t="shared" si="0"/>
        <v>18585</v>
      </c>
    </row>
    <row r="16" spans="1:10" s="2237" customFormat="1" ht="15.75" x14ac:dyDescent="0.25">
      <c r="A16" s="2238">
        <v>11</v>
      </c>
      <c r="B16" s="2230">
        <v>44784</v>
      </c>
      <c r="C16" s="2230">
        <v>44784</v>
      </c>
      <c r="D16" s="2231" t="s">
        <v>1740</v>
      </c>
      <c r="E16" s="2240" t="s">
        <v>1741</v>
      </c>
      <c r="F16" s="2238">
        <v>100</v>
      </c>
      <c r="G16" s="2238" t="s">
        <v>1730</v>
      </c>
      <c r="H16" s="2234">
        <v>407.1</v>
      </c>
      <c r="I16" s="2234">
        <f t="shared" si="0"/>
        <v>40710</v>
      </c>
    </row>
    <row r="17" spans="1:9" s="2241" customFormat="1" ht="15.75" x14ac:dyDescent="0.25">
      <c r="A17" s="2229">
        <v>12</v>
      </c>
      <c r="B17" s="2230">
        <v>44918</v>
      </c>
      <c r="C17" s="2230">
        <v>44918</v>
      </c>
      <c r="D17" s="2231" t="s">
        <v>1742</v>
      </c>
      <c r="E17" s="2240" t="s">
        <v>1743</v>
      </c>
      <c r="F17" s="2238">
        <f>200-14-30-45</f>
        <v>111</v>
      </c>
      <c r="G17" s="2238" t="s">
        <v>1744</v>
      </c>
      <c r="H17" s="2234">
        <v>141.6</v>
      </c>
      <c r="I17" s="2234">
        <f t="shared" si="0"/>
        <v>15717.599999999999</v>
      </c>
    </row>
    <row r="18" spans="1:9" s="2241" customFormat="1" ht="14.25" customHeight="1" x14ac:dyDescent="0.25">
      <c r="A18" s="2238">
        <v>13</v>
      </c>
      <c r="B18" s="2230">
        <v>45107</v>
      </c>
      <c r="C18" s="2230">
        <v>45107</v>
      </c>
      <c r="D18" s="2231" t="s">
        <v>1742</v>
      </c>
      <c r="E18" s="2240" t="s">
        <v>1745</v>
      </c>
      <c r="F18" s="2238">
        <v>300</v>
      </c>
      <c r="G18" s="2238" t="s">
        <v>1744</v>
      </c>
      <c r="H18" s="2234">
        <v>82.540999999999997</v>
      </c>
      <c r="I18" s="2234">
        <f t="shared" si="0"/>
        <v>24762.3</v>
      </c>
    </row>
    <row r="19" spans="1:9" s="2237" customFormat="1" ht="14.25" customHeight="1" x14ac:dyDescent="0.25">
      <c r="A19" s="2229">
        <v>14</v>
      </c>
      <c r="B19" s="2230">
        <v>45107</v>
      </c>
      <c r="C19" s="2230">
        <v>45107</v>
      </c>
      <c r="D19" s="2231" t="s">
        <v>1746</v>
      </c>
      <c r="E19" s="2240" t="s">
        <v>1747</v>
      </c>
      <c r="F19" s="2238">
        <v>150</v>
      </c>
      <c r="G19" s="2238" t="s">
        <v>1748</v>
      </c>
      <c r="H19" s="2234">
        <v>381.73</v>
      </c>
      <c r="I19" s="2234">
        <f t="shared" si="0"/>
        <v>57259.5</v>
      </c>
    </row>
    <row r="20" spans="1:9" s="2241" customFormat="1" ht="15.75" x14ac:dyDescent="0.25">
      <c r="A20" s="2238">
        <v>15</v>
      </c>
      <c r="B20" s="2230">
        <v>44918</v>
      </c>
      <c r="C20" s="2230">
        <v>44918</v>
      </c>
      <c r="D20" s="2231" t="s">
        <v>1749</v>
      </c>
      <c r="E20" s="2240" t="s">
        <v>1750</v>
      </c>
      <c r="F20" s="2238">
        <f>300-29-62-61</f>
        <v>148</v>
      </c>
      <c r="G20" s="2238" t="s">
        <v>1744</v>
      </c>
      <c r="H20" s="2234">
        <v>271.39999999999998</v>
      </c>
      <c r="I20" s="2234">
        <f t="shared" si="0"/>
        <v>40167.199999999997</v>
      </c>
    </row>
    <row r="21" spans="1:9" s="2241" customFormat="1" ht="14.25" customHeight="1" x14ac:dyDescent="0.25">
      <c r="A21" s="2229">
        <v>16</v>
      </c>
      <c r="B21" s="2230">
        <v>45107</v>
      </c>
      <c r="C21" s="2230">
        <v>45107</v>
      </c>
      <c r="D21" s="2231" t="s">
        <v>1749</v>
      </c>
      <c r="E21" s="2240" t="s">
        <v>1750</v>
      </c>
      <c r="F21" s="2238">
        <v>300</v>
      </c>
      <c r="G21" s="2238" t="s">
        <v>1744</v>
      </c>
      <c r="H21" s="2234">
        <v>114.224</v>
      </c>
      <c r="I21" s="2234">
        <f t="shared" si="0"/>
        <v>34267.200000000004</v>
      </c>
    </row>
    <row r="22" spans="1:9" s="2241" customFormat="1" ht="15.75" x14ac:dyDescent="0.25">
      <c r="A22" s="2238">
        <v>17</v>
      </c>
      <c r="B22" s="2230">
        <v>44540</v>
      </c>
      <c r="C22" s="2230">
        <v>44540</v>
      </c>
      <c r="D22" s="2231" t="s">
        <v>1751</v>
      </c>
      <c r="E22" s="2240" t="s">
        <v>1752</v>
      </c>
      <c r="F22" s="2238">
        <f>50-6-4-1-7-2-3-4-10-7</f>
        <v>6</v>
      </c>
      <c r="G22" s="2238" t="s">
        <v>1730</v>
      </c>
      <c r="H22" s="2234">
        <v>781.16</v>
      </c>
      <c r="I22" s="2234">
        <f t="shared" si="0"/>
        <v>4686.96</v>
      </c>
    </row>
    <row r="23" spans="1:9" s="2237" customFormat="1" ht="15.75" x14ac:dyDescent="0.25">
      <c r="A23" s="2229">
        <v>18</v>
      </c>
      <c r="B23" s="2230">
        <v>44634</v>
      </c>
      <c r="C23" s="2230">
        <v>44634</v>
      </c>
      <c r="D23" s="2231" t="s">
        <v>1751</v>
      </c>
      <c r="E23" s="2240" t="s">
        <v>1752</v>
      </c>
      <c r="F23" s="2238">
        <v>50</v>
      </c>
      <c r="G23" s="2238" t="s">
        <v>1730</v>
      </c>
      <c r="H23" s="2234">
        <v>934.56</v>
      </c>
      <c r="I23" s="2234">
        <f t="shared" si="0"/>
        <v>46728</v>
      </c>
    </row>
    <row r="24" spans="1:9" s="2237" customFormat="1" ht="15.75" x14ac:dyDescent="0.25">
      <c r="A24" s="2238">
        <v>19</v>
      </c>
      <c r="B24" s="2230">
        <v>44922</v>
      </c>
      <c r="C24" s="2230">
        <v>44922</v>
      </c>
      <c r="D24" s="2231" t="s">
        <v>1751</v>
      </c>
      <c r="E24" s="2240" t="s">
        <v>1752</v>
      </c>
      <c r="F24" s="2238">
        <v>20</v>
      </c>
      <c r="G24" s="2238" t="s">
        <v>1730</v>
      </c>
      <c r="H24" s="2234">
        <v>385.47</v>
      </c>
      <c r="I24" s="2234">
        <f t="shared" si="0"/>
        <v>7709.4000000000005</v>
      </c>
    </row>
    <row r="25" spans="1:9" s="2241" customFormat="1" ht="15.75" x14ac:dyDescent="0.25">
      <c r="A25" s="2229">
        <v>20</v>
      </c>
      <c r="B25" s="2230">
        <v>44183</v>
      </c>
      <c r="C25" s="2230">
        <v>44183</v>
      </c>
      <c r="D25" s="2231" t="s">
        <v>1753</v>
      </c>
      <c r="E25" s="2240" t="s">
        <v>1754</v>
      </c>
      <c r="F25" s="2238">
        <f>50-2-1-2-1-6-1-15-2-10-3-3</f>
        <v>4</v>
      </c>
      <c r="G25" s="2238" t="s">
        <v>1730</v>
      </c>
      <c r="H25" s="2234">
        <v>160.00800000000001</v>
      </c>
      <c r="I25" s="2234">
        <f t="shared" si="0"/>
        <v>640.03200000000004</v>
      </c>
    </row>
    <row r="26" spans="1:9" s="2241" customFormat="1" ht="14.25" customHeight="1" x14ac:dyDescent="0.25">
      <c r="A26" s="2238">
        <v>21</v>
      </c>
      <c r="B26" s="2230">
        <v>45106</v>
      </c>
      <c r="C26" s="2230">
        <v>45106</v>
      </c>
      <c r="D26" s="2231" t="s">
        <v>1753</v>
      </c>
      <c r="E26" s="2240" t="s">
        <v>1754</v>
      </c>
      <c r="F26" s="2238">
        <v>30</v>
      </c>
      <c r="G26" s="2238" t="s">
        <v>1730</v>
      </c>
      <c r="H26" s="2234">
        <v>96.500299999999996</v>
      </c>
      <c r="I26" s="2234">
        <f t="shared" si="0"/>
        <v>2895.009</v>
      </c>
    </row>
    <row r="27" spans="1:9" s="2237" customFormat="1" ht="15.75" x14ac:dyDescent="0.25">
      <c r="A27" s="2229">
        <v>22</v>
      </c>
      <c r="B27" s="2230">
        <v>44918</v>
      </c>
      <c r="C27" s="2230">
        <v>44918</v>
      </c>
      <c r="D27" s="2231" t="s">
        <v>1755</v>
      </c>
      <c r="E27" s="2240" t="s">
        <v>1756</v>
      </c>
      <c r="F27" s="2238">
        <f>85-1</f>
        <v>84</v>
      </c>
      <c r="G27" s="2238" t="s">
        <v>1730</v>
      </c>
      <c r="H27" s="2234">
        <v>295</v>
      </c>
      <c r="I27" s="2234">
        <f t="shared" si="0"/>
        <v>24780</v>
      </c>
    </row>
    <row r="28" spans="1:9" s="2241" customFormat="1" ht="14.25" customHeight="1" x14ac:dyDescent="0.25">
      <c r="A28" s="2238">
        <v>23</v>
      </c>
      <c r="B28" s="2230">
        <v>45107</v>
      </c>
      <c r="C28" s="2230">
        <v>45107</v>
      </c>
      <c r="D28" s="2231" t="s">
        <v>1755</v>
      </c>
      <c r="E28" s="2240" t="s">
        <v>1756</v>
      </c>
      <c r="F28" s="2238">
        <v>100</v>
      </c>
      <c r="G28" s="2238" t="s">
        <v>1730</v>
      </c>
      <c r="H28" s="2234">
        <v>177.23599999999999</v>
      </c>
      <c r="I28" s="2234">
        <f t="shared" si="0"/>
        <v>17723.599999999999</v>
      </c>
    </row>
    <row r="29" spans="1:9" s="2241" customFormat="1" ht="15.75" x14ac:dyDescent="0.25">
      <c r="A29" s="2229">
        <v>24</v>
      </c>
      <c r="B29" s="2230">
        <v>44540</v>
      </c>
      <c r="C29" s="2230">
        <v>44540</v>
      </c>
      <c r="D29" s="2231" t="s">
        <v>1757</v>
      </c>
      <c r="E29" s="2240" t="s">
        <v>1758</v>
      </c>
      <c r="F29" s="2238">
        <f>200-12-9-9-10-14-18</f>
        <v>128</v>
      </c>
      <c r="G29" s="2238" t="s">
        <v>1736</v>
      </c>
      <c r="H29" s="2234">
        <v>580.55999999999995</v>
      </c>
      <c r="I29" s="2234">
        <f t="shared" si="0"/>
        <v>74311.679999999993</v>
      </c>
    </row>
    <row r="30" spans="1:9" s="2241" customFormat="1" ht="15.75" x14ac:dyDescent="0.25">
      <c r="A30" s="2238">
        <v>25</v>
      </c>
      <c r="B30" s="2230">
        <v>44918</v>
      </c>
      <c r="C30" s="2230">
        <v>44918</v>
      </c>
      <c r="D30" s="2231" t="s">
        <v>1759</v>
      </c>
      <c r="E30" s="2240" t="s">
        <v>1760</v>
      </c>
      <c r="F30" s="2238">
        <f>200-25-10-53-32-11-45</f>
        <v>24</v>
      </c>
      <c r="G30" s="2238" t="s">
        <v>1761</v>
      </c>
      <c r="H30" s="2234">
        <v>230.1</v>
      </c>
      <c r="I30" s="2234">
        <f t="shared" si="0"/>
        <v>5522.4</v>
      </c>
    </row>
    <row r="31" spans="1:9" s="2241" customFormat="1" ht="14.25" customHeight="1" x14ac:dyDescent="0.25">
      <c r="A31" s="2229">
        <v>26</v>
      </c>
      <c r="B31" s="2230">
        <v>45107</v>
      </c>
      <c r="C31" s="2230">
        <v>45107</v>
      </c>
      <c r="D31" s="2231" t="s">
        <v>1759</v>
      </c>
      <c r="E31" s="2240" t="s">
        <v>1760</v>
      </c>
      <c r="F31" s="2238">
        <v>200</v>
      </c>
      <c r="G31" s="2238" t="s">
        <v>1761</v>
      </c>
      <c r="H31" s="2234">
        <v>99.71</v>
      </c>
      <c r="I31" s="2234">
        <f t="shared" si="0"/>
        <v>19942</v>
      </c>
    </row>
    <row r="32" spans="1:9" s="2241" customFormat="1" ht="15.75" x14ac:dyDescent="0.25">
      <c r="A32" s="2238">
        <v>27</v>
      </c>
      <c r="B32" s="2230">
        <v>44784</v>
      </c>
      <c r="C32" s="2230">
        <v>44784</v>
      </c>
      <c r="D32" s="2231" t="s">
        <v>1762</v>
      </c>
      <c r="E32" s="2240" t="s">
        <v>1763</v>
      </c>
      <c r="F32" s="2238">
        <f>180-13-37-40</f>
        <v>90</v>
      </c>
      <c r="G32" s="2238" t="s">
        <v>1744</v>
      </c>
      <c r="H32" s="2234">
        <v>348.1</v>
      </c>
      <c r="I32" s="2234">
        <f t="shared" si="0"/>
        <v>31329.000000000004</v>
      </c>
    </row>
    <row r="33" spans="1:9" s="2237" customFormat="1" ht="15.75" x14ac:dyDescent="0.25">
      <c r="A33" s="2229">
        <v>28</v>
      </c>
      <c r="B33" s="2230">
        <v>44918</v>
      </c>
      <c r="C33" s="2230">
        <v>44918</v>
      </c>
      <c r="D33" s="2231" t="s">
        <v>1762</v>
      </c>
      <c r="E33" s="2240" t="s">
        <v>1763</v>
      </c>
      <c r="F33" s="2238">
        <v>80</v>
      </c>
      <c r="G33" s="2238" t="s">
        <v>1744</v>
      </c>
      <c r="H33" s="2234">
        <v>336.3</v>
      </c>
      <c r="I33" s="2234">
        <f t="shared" si="0"/>
        <v>26904</v>
      </c>
    </row>
    <row r="34" spans="1:9" s="2237" customFormat="1" ht="14.25" customHeight="1" x14ac:dyDescent="0.25">
      <c r="A34" s="2238">
        <v>29</v>
      </c>
      <c r="B34" s="2230">
        <v>45107</v>
      </c>
      <c r="C34" s="2230">
        <v>45107</v>
      </c>
      <c r="D34" s="2231" t="s">
        <v>1762</v>
      </c>
      <c r="E34" s="2240" t="s">
        <v>1764</v>
      </c>
      <c r="F34" s="2238">
        <v>100</v>
      </c>
      <c r="G34" s="2238" t="s">
        <v>1744</v>
      </c>
      <c r="H34" s="2234">
        <v>224.2</v>
      </c>
      <c r="I34" s="2234">
        <f t="shared" si="0"/>
        <v>22420</v>
      </c>
    </row>
    <row r="35" spans="1:9" s="2241" customFormat="1" ht="15.75" x14ac:dyDescent="0.25">
      <c r="A35" s="2229">
        <v>30</v>
      </c>
      <c r="B35" s="2230">
        <v>44784</v>
      </c>
      <c r="C35" s="2230">
        <v>44784</v>
      </c>
      <c r="D35" s="2231" t="s">
        <v>1765</v>
      </c>
      <c r="E35" s="2240" t="s">
        <v>1766</v>
      </c>
      <c r="F35" s="2238">
        <f>200-2-32-29</f>
        <v>137</v>
      </c>
      <c r="G35" s="2238" t="s">
        <v>1767</v>
      </c>
      <c r="H35" s="2234">
        <v>230.1</v>
      </c>
      <c r="I35" s="2234">
        <f t="shared" si="0"/>
        <v>31523.7</v>
      </c>
    </row>
    <row r="36" spans="1:9" s="2241" customFormat="1" ht="14.25" customHeight="1" x14ac:dyDescent="0.25">
      <c r="A36" s="2238">
        <v>31</v>
      </c>
      <c r="B36" s="2230">
        <v>45106</v>
      </c>
      <c r="C36" s="2230">
        <v>45106</v>
      </c>
      <c r="D36" s="2231" t="s">
        <v>1765</v>
      </c>
      <c r="E36" s="2240" t="s">
        <v>1768</v>
      </c>
      <c r="F36" s="2238">
        <v>100</v>
      </c>
      <c r="G36" s="2238" t="s">
        <v>1767</v>
      </c>
      <c r="H36" s="2234">
        <v>49.595399999999998</v>
      </c>
      <c r="I36" s="2234">
        <f t="shared" si="0"/>
        <v>4959.54</v>
      </c>
    </row>
    <row r="37" spans="1:9" s="2237" customFormat="1" ht="15.75" x14ac:dyDescent="0.25">
      <c r="A37" s="2229">
        <v>32</v>
      </c>
      <c r="B37" s="2230">
        <v>44784</v>
      </c>
      <c r="C37" s="2230">
        <v>44784</v>
      </c>
      <c r="D37" s="2231" t="s">
        <v>1746</v>
      </c>
      <c r="E37" s="2240" t="s">
        <v>1769</v>
      </c>
      <c r="F37" s="2238">
        <f>100-2</f>
        <v>98</v>
      </c>
      <c r="G37" s="2238" t="s">
        <v>1744</v>
      </c>
      <c r="H37" s="2234">
        <v>348.1</v>
      </c>
      <c r="I37" s="2234">
        <f t="shared" si="0"/>
        <v>34113.800000000003</v>
      </c>
    </row>
    <row r="38" spans="1:9" s="2237" customFormat="1" ht="15.75" x14ac:dyDescent="0.25">
      <c r="A38" s="2238">
        <v>33</v>
      </c>
      <c r="B38" s="2230">
        <v>44918</v>
      </c>
      <c r="C38" s="2230">
        <v>44918</v>
      </c>
      <c r="D38" s="2231" t="s">
        <v>1746</v>
      </c>
      <c r="E38" s="2240" t="s">
        <v>1769</v>
      </c>
      <c r="F38" s="2238">
        <v>100</v>
      </c>
      <c r="G38" s="2238" t="s">
        <v>1744</v>
      </c>
      <c r="H38" s="2234">
        <v>358.13</v>
      </c>
      <c r="I38" s="2234">
        <f t="shared" si="0"/>
        <v>35813</v>
      </c>
    </row>
    <row r="39" spans="1:9" s="2237" customFormat="1" ht="15.75" x14ac:dyDescent="0.25">
      <c r="A39" s="2229">
        <v>34</v>
      </c>
      <c r="B39" s="2230">
        <v>44922</v>
      </c>
      <c r="C39" s="2230">
        <v>44922</v>
      </c>
      <c r="D39" s="2231" t="s">
        <v>1770</v>
      </c>
      <c r="E39" s="2240" t="s">
        <v>1771</v>
      </c>
      <c r="F39" s="2238">
        <f>49-4</f>
        <v>45</v>
      </c>
      <c r="G39" s="2238" t="s">
        <v>1736</v>
      </c>
      <c r="H39" s="2234">
        <v>2506.3200000000002</v>
      </c>
      <c r="I39" s="2234">
        <f>F39*H39</f>
        <v>112784.40000000001</v>
      </c>
    </row>
    <row r="40" spans="1:9" s="2241" customFormat="1" ht="14.25" customHeight="1" x14ac:dyDescent="0.25">
      <c r="A40" s="2238">
        <v>35</v>
      </c>
      <c r="B40" s="2230">
        <v>45106</v>
      </c>
      <c r="C40" s="2230">
        <v>45106</v>
      </c>
      <c r="D40" s="2231" t="s">
        <v>1770</v>
      </c>
      <c r="E40" s="2240" t="s">
        <v>1772</v>
      </c>
      <c r="F40" s="2238">
        <v>224</v>
      </c>
      <c r="G40" s="2238" t="s">
        <v>1736</v>
      </c>
      <c r="H40" s="2234">
        <v>744.14338999999995</v>
      </c>
      <c r="I40" s="2234">
        <f t="shared" si="0"/>
        <v>166688.11935999998</v>
      </c>
    </row>
    <row r="41" spans="1:9" s="2241" customFormat="1" ht="14.25" customHeight="1" x14ac:dyDescent="0.25">
      <c r="A41" s="2229">
        <v>36</v>
      </c>
      <c r="B41" s="2230">
        <v>45105</v>
      </c>
      <c r="C41" s="2230">
        <v>45105</v>
      </c>
      <c r="D41" s="2231" t="s">
        <v>1773</v>
      </c>
      <c r="E41" s="2240" t="s">
        <v>1774</v>
      </c>
      <c r="F41" s="2238">
        <f>230-10</f>
        <v>220</v>
      </c>
      <c r="G41" s="2238" t="s">
        <v>1736</v>
      </c>
      <c r="H41" s="2234">
        <v>824.23</v>
      </c>
      <c r="I41" s="2234">
        <f t="shared" si="0"/>
        <v>181330.6</v>
      </c>
    </row>
    <row r="42" spans="1:9" s="2241" customFormat="1" ht="15.75" x14ac:dyDescent="0.25">
      <c r="A42" s="2238">
        <v>37</v>
      </c>
      <c r="B42" s="2230">
        <v>44634</v>
      </c>
      <c r="C42" s="2230">
        <v>44634</v>
      </c>
      <c r="D42" s="2231" t="s">
        <v>1775</v>
      </c>
      <c r="E42" s="2240" t="s">
        <v>1776</v>
      </c>
      <c r="F42" s="2238">
        <f>25-8-3</f>
        <v>14</v>
      </c>
      <c r="G42" s="2238" t="s">
        <v>1730</v>
      </c>
      <c r="H42" s="2234">
        <v>231.28</v>
      </c>
      <c r="I42" s="2234">
        <f t="shared" si="0"/>
        <v>3237.92</v>
      </c>
    </row>
    <row r="43" spans="1:9" s="2237" customFormat="1" ht="15.75" x14ac:dyDescent="0.25">
      <c r="A43" s="2229">
        <v>38</v>
      </c>
      <c r="B43" s="2230">
        <v>44784</v>
      </c>
      <c r="C43" s="2230">
        <v>44784</v>
      </c>
      <c r="D43" s="2231" t="s">
        <v>1775</v>
      </c>
      <c r="E43" s="2240" t="s">
        <v>1776</v>
      </c>
      <c r="F43" s="2238">
        <v>25</v>
      </c>
      <c r="G43" s="2238" t="s">
        <v>1730</v>
      </c>
      <c r="H43" s="2234">
        <v>231.28</v>
      </c>
      <c r="I43" s="2234">
        <f t="shared" si="0"/>
        <v>5782</v>
      </c>
    </row>
    <row r="44" spans="1:9" s="2241" customFormat="1" ht="15.75" x14ac:dyDescent="0.25">
      <c r="A44" s="2238">
        <v>39</v>
      </c>
      <c r="B44" s="2230">
        <v>44784</v>
      </c>
      <c r="C44" s="2230">
        <v>44784</v>
      </c>
      <c r="D44" s="2231" t="s">
        <v>1777</v>
      </c>
      <c r="E44" s="2242" t="s">
        <v>1778</v>
      </c>
      <c r="F44" s="2238">
        <f>100-14-32-14-16</f>
        <v>24</v>
      </c>
      <c r="G44" s="2238" t="s">
        <v>1730</v>
      </c>
      <c r="H44" s="2234">
        <v>289.10000000000002</v>
      </c>
      <c r="I44" s="2234">
        <f t="shared" si="0"/>
        <v>6938.4000000000005</v>
      </c>
    </row>
    <row r="45" spans="1:9" s="2237" customFormat="1" ht="15.75" x14ac:dyDescent="0.25">
      <c r="A45" s="2229">
        <v>40</v>
      </c>
      <c r="B45" s="2230">
        <v>44918</v>
      </c>
      <c r="C45" s="2230">
        <v>44918</v>
      </c>
      <c r="D45" s="2231" t="s">
        <v>1777</v>
      </c>
      <c r="E45" s="2242" t="s">
        <v>1778</v>
      </c>
      <c r="F45" s="2238">
        <v>100</v>
      </c>
      <c r="G45" s="2238" t="s">
        <v>1730</v>
      </c>
      <c r="H45" s="2234">
        <v>300.89999999999998</v>
      </c>
      <c r="I45" s="2234">
        <f t="shared" si="0"/>
        <v>30089.999999999996</v>
      </c>
    </row>
    <row r="46" spans="1:9" s="2241" customFormat="1" ht="15.75" x14ac:dyDescent="0.25">
      <c r="A46" s="2238">
        <v>41</v>
      </c>
      <c r="B46" s="2230">
        <v>44183</v>
      </c>
      <c r="C46" s="2230">
        <v>44183</v>
      </c>
      <c r="D46" s="2231" t="s">
        <v>1779</v>
      </c>
      <c r="E46" s="2240" t="s">
        <v>1780</v>
      </c>
      <c r="F46" s="2238">
        <f>6750-145-139-189-159-178-150-181-213-224-197-187-189-141-192-226-250-227-280-255-260-303-284-345-120-233-170-285-238-285-305</f>
        <v>200</v>
      </c>
      <c r="G46" s="2238" t="s">
        <v>1736</v>
      </c>
      <c r="H46" s="2234">
        <v>42.244</v>
      </c>
      <c r="I46" s="2234">
        <f t="shared" si="0"/>
        <v>8448.7999999999993</v>
      </c>
    </row>
    <row r="47" spans="1:9" s="2241" customFormat="1" ht="14.25" customHeight="1" x14ac:dyDescent="0.25">
      <c r="A47" s="2229">
        <v>42</v>
      </c>
      <c r="B47" s="2230">
        <v>45107</v>
      </c>
      <c r="C47" s="2230">
        <v>45107</v>
      </c>
      <c r="D47" s="2231" t="s">
        <v>1781</v>
      </c>
      <c r="E47" s="2240" t="s">
        <v>1782</v>
      </c>
      <c r="F47" s="2238">
        <v>50</v>
      </c>
      <c r="G47" s="2238" t="s">
        <v>1730</v>
      </c>
      <c r="H47" s="2234">
        <v>1642.56</v>
      </c>
      <c r="I47" s="2234">
        <f t="shared" si="0"/>
        <v>82128</v>
      </c>
    </row>
    <row r="48" spans="1:9" s="2241" customFormat="1" ht="15.75" x14ac:dyDescent="0.25">
      <c r="A48" s="2238">
        <v>43</v>
      </c>
      <c r="B48" s="2230">
        <v>44918</v>
      </c>
      <c r="C48" s="2230">
        <v>44918</v>
      </c>
      <c r="D48" s="2231" t="s">
        <v>1781</v>
      </c>
      <c r="E48" s="2240" t="s">
        <v>1782</v>
      </c>
      <c r="F48" s="2238">
        <f>25-6-1-2-6</f>
        <v>10</v>
      </c>
      <c r="G48" s="2238" t="s">
        <v>1730</v>
      </c>
      <c r="H48" s="2234">
        <v>767</v>
      </c>
      <c r="I48" s="2234">
        <f t="shared" si="0"/>
        <v>7670</v>
      </c>
    </row>
    <row r="49" spans="1:10" s="2241" customFormat="1" ht="14.25" customHeight="1" x14ac:dyDescent="0.25">
      <c r="A49" s="2229">
        <v>44</v>
      </c>
      <c r="B49" s="2230">
        <v>45107</v>
      </c>
      <c r="C49" s="2230">
        <v>45107</v>
      </c>
      <c r="D49" s="2231" t="s">
        <v>1781</v>
      </c>
      <c r="E49" s="2240" t="s">
        <v>1783</v>
      </c>
      <c r="F49" s="2243">
        <v>50</v>
      </c>
      <c r="G49" s="2238" t="s">
        <v>1730</v>
      </c>
      <c r="H49" s="2244">
        <v>1038.4000000000001</v>
      </c>
      <c r="I49" s="2234">
        <f t="shared" si="0"/>
        <v>51920.000000000007</v>
      </c>
    </row>
    <row r="50" spans="1:10" s="2241" customFormat="1" ht="15.75" x14ac:dyDescent="0.25">
      <c r="A50" s="2238">
        <v>45</v>
      </c>
      <c r="B50" s="2230">
        <v>44918</v>
      </c>
      <c r="C50" s="2230">
        <v>44918</v>
      </c>
      <c r="D50" s="2231" t="s">
        <v>1781</v>
      </c>
      <c r="E50" s="2240" t="s">
        <v>1783</v>
      </c>
      <c r="F50" s="2243">
        <f>50-2-5-2</f>
        <v>41</v>
      </c>
      <c r="G50" s="2238" t="s">
        <v>1730</v>
      </c>
      <c r="H50" s="2244">
        <v>466.1</v>
      </c>
      <c r="I50" s="2234">
        <f t="shared" si="0"/>
        <v>19110.100000000002</v>
      </c>
    </row>
    <row r="51" spans="1:10" s="2245" customFormat="1" x14ac:dyDescent="0.25">
      <c r="H51" s="2246" t="s">
        <v>1784</v>
      </c>
      <c r="I51" s="2247">
        <f>SUM(I6:I50)</f>
        <v>1462397.3703600001</v>
      </c>
      <c r="J51" s="2248"/>
    </row>
    <row r="52" spans="1:10" s="2245" customFormat="1" x14ac:dyDescent="0.25">
      <c r="H52" s="2249"/>
      <c r="I52" s="2250"/>
      <c r="J52" s="2248"/>
    </row>
    <row r="53" spans="1:10" s="2245" customFormat="1" x14ac:dyDescent="0.25">
      <c r="H53" s="2249"/>
      <c r="I53" s="2250"/>
      <c r="J53" s="2248"/>
    </row>
    <row r="54" spans="1:10" s="2245" customFormat="1" x14ac:dyDescent="0.25"/>
    <row r="55" spans="1:10" x14ac:dyDescent="0.25">
      <c r="A55" s="2835" t="s">
        <v>1785</v>
      </c>
      <c r="B55" s="2835"/>
      <c r="C55" s="2835"/>
      <c r="D55" s="2835"/>
      <c r="E55" s="2835"/>
      <c r="F55" s="2835"/>
      <c r="G55" s="2835"/>
      <c r="H55" s="2835"/>
      <c r="I55" s="2835"/>
    </row>
    <row r="56" spans="1:10" ht="15.75" x14ac:dyDescent="0.25">
      <c r="A56" s="2842" t="s">
        <v>1786</v>
      </c>
      <c r="B56" s="2842"/>
      <c r="C56" s="2842"/>
      <c r="D56" s="2842"/>
      <c r="E56" s="2842"/>
      <c r="F56" s="2842"/>
      <c r="G56" s="2842"/>
      <c r="H56" s="2842"/>
      <c r="I56" s="2842"/>
    </row>
    <row r="57" spans="1:10" ht="15.75" x14ac:dyDescent="0.25">
      <c r="A57" s="2843" t="s">
        <v>1787</v>
      </c>
      <c r="B57" s="2843"/>
      <c r="C57" s="2843"/>
      <c r="D57" s="2843"/>
      <c r="E57" s="2843"/>
      <c r="F57" s="2843"/>
      <c r="G57" s="2843"/>
      <c r="H57" s="2843"/>
      <c r="I57" s="2843"/>
    </row>
    <row r="58" spans="1:10" ht="15.75" x14ac:dyDescent="0.25">
      <c r="A58" s="2843" t="s">
        <v>1788</v>
      </c>
      <c r="B58" s="2843"/>
      <c r="C58" s="2843"/>
      <c r="D58" s="2843"/>
      <c r="E58" s="2843"/>
      <c r="F58" s="2843"/>
      <c r="G58" s="2843"/>
      <c r="H58" s="2843"/>
      <c r="I58" s="2843"/>
    </row>
    <row r="59" spans="1:10" ht="14.25" customHeight="1" x14ac:dyDescent="0.25">
      <c r="A59" s="2037"/>
      <c r="B59" s="2844"/>
      <c r="C59" s="2844"/>
      <c r="D59" s="2844"/>
      <c r="E59" s="2844"/>
      <c r="F59" s="2844"/>
      <c r="G59" s="2251"/>
      <c r="H59" s="2252"/>
      <c r="I59" s="84"/>
    </row>
    <row r="60" spans="1:10" ht="12" customHeight="1" x14ac:dyDescent="0.25">
      <c r="A60" s="2253"/>
      <c r="B60" s="2845"/>
      <c r="C60" s="2845"/>
      <c r="D60" s="2845"/>
      <c r="E60" s="2846"/>
      <c r="F60" s="2846"/>
      <c r="G60" s="2254"/>
      <c r="H60" s="2847"/>
      <c r="I60" s="2847"/>
    </row>
    <row r="61" spans="1:10" ht="23.25" customHeight="1" x14ac:dyDescent="0.25">
      <c r="B61" s="2841"/>
      <c r="C61" s="2841"/>
      <c r="D61" s="2841"/>
      <c r="E61" s="2841"/>
      <c r="F61" s="2841"/>
      <c r="G61" s="2255"/>
      <c r="H61" s="2256"/>
      <c r="I61" s="2255"/>
    </row>
    <row r="62" spans="1:10" ht="16.5" customHeight="1" x14ac:dyDescent="0.25"/>
    <row r="63" spans="1:10" ht="11.25" customHeight="1" x14ac:dyDescent="0.25"/>
    <row r="64" spans="1:10" ht="15" customHeight="1" x14ac:dyDescent="0.25"/>
    <row r="65" ht="15" customHeight="1" x14ac:dyDescent="0.25"/>
    <row r="66" ht="11.25" customHeight="1" x14ac:dyDescent="0.25"/>
    <row r="67" ht="11.25" customHeight="1" x14ac:dyDescent="0.25"/>
  </sheetData>
  <mergeCells count="16">
    <mergeCell ref="B61:D61"/>
    <mergeCell ref="E61:F61"/>
    <mergeCell ref="A56:I56"/>
    <mergeCell ref="A57:I57"/>
    <mergeCell ref="A58:I58"/>
    <mergeCell ref="B59:D59"/>
    <mergeCell ref="E59:F59"/>
    <mergeCell ref="B60:D60"/>
    <mergeCell ref="E60:F60"/>
    <mergeCell ref="H60:I60"/>
    <mergeCell ref="A55:I55"/>
    <mergeCell ref="A1:I1"/>
    <mergeCell ref="A2:I2"/>
    <mergeCell ref="A3:I3"/>
    <mergeCell ref="A4:I4"/>
    <mergeCell ref="F5:G5"/>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65"/>
  <sheetViews>
    <sheetView topLeftCell="A85" workbookViewId="0">
      <selection activeCell="K19" sqref="K19"/>
    </sheetView>
  </sheetViews>
  <sheetFormatPr baseColWidth="10" defaultRowHeight="15" x14ac:dyDescent="0.25"/>
  <cols>
    <col min="1" max="1" width="6.28515625" customWidth="1"/>
    <col min="2" max="2" width="14.5703125" customWidth="1"/>
    <col min="3" max="3" width="12.85546875" customWidth="1"/>
    <col min="4" max="4" width="9.7109375" customWidth="1"/>
    <col min="5" max="5" width="30.42578125" customWidth="1"/>
    <col min="6" max="6" width="8.42578125" customWidth="1"/>
    <col min="7" max="7" width="8" customWidth="1"/>
    <col min="8" max="8" width="13.5703125" customWidth="1"/>
    <col min="9" max="9" width="17.28515625" customWidth="1"/>
    <col min="10" max="10" width="13.140625" bestFit="1" customWidth="1"/>
    <col min="11" max="11" width="12.42578125" bestFit="1" customWidth="1"/>
  </cols>
  <sheetData>
    <row r="2" spans="1:10" s="2245" customFormat="1" x14ac:dyDescent="0.25"/>
    <row r="3" spans="1:10" s="2245" customFormat="1" ht="48" customHeight="1" x14ac:dyDescent="0.25">
      <c r="A3" s="2848" t="s">
        <v>1789</v>
      </c>
      <c r="B3" s="2848"/>
      <c r="C3" s="2848"/>
      <c r="D3" s="2848"/>
      <c r="E3" s="2848"/>
      <c r="F3" s="2848"/>
      <c r="G3" s="2848"/>
      <c r="H3" s="2848"/>
      <c r="I3" s="2848"/>
    </row>
    <row r="4" spans="1:10" s="2245" customFormat="1" ht="15.75" customHeight="1" x14ac:dyDescent="0.3">
      <c r="A4" s="2849" t="s">
        <v>1717</v>
      </c>
      <c r="B4" s="2849"/>
      <c r="C4" s="2849"/>
      <c r="D4" s="2849"/>
      <c r="E4" s="2849"/>
      <c r="F4" s="2849"/>
      <c r="G4" s="2849"/>
      <c r="H4" s="2849"/>
      <c r="I4" s="2849"/>
    </row>
    <row r="5" spans="1:10" s="2245" customFormat="1" ht="12" customHeight="1" x14ac:dyDescent="0.25">
      <c r="A5" s="2850" t="s">
        <v>1790</v>
      </c>
      <c r="B5" s="2850"/>
      <c r="C5" s="2850"/>
      <c r="D5" s="2850"/>
      <c r="E5" s="2850"/>
      <c r="F5" s="2850"/>
      <c r="G5" s="2850"/>
      <c r="H5" s="2850"/>
      <c r="I5" s="2850"/>
    </row>
    <row r="6" spans="1:10" s="2245" customFormat="1" ht="15.75" customHeight="1" x14ac:dyDescent="0.25">
      <c r="A6" s="2839" t="s">
        <v>1719</v>
      </c>
      <c r="B6" s="2839"/>
      <c r="C6" s="2839"/>
      <c r="D6" s="2839"/>
      <c r="E6" s="2839"/>
      <c r="F6" s="2839"/>
      <c r="G6" s="2839"/>
      <c r="H6" s="2839"/>
      <c r="I6" s="2839"/>
    </row>
    <row r="7" spans="1:10" s="2265" customFormat="1" ht="41.25" customHeight="1" x14ac:dyDescent="0.25">
      <c r="A7" s="2257" t="s">
        <v>1720</v>
      </c>
      <c r="B7" s="2258" t="s">
        <v>1791</v>
      </c>
      <c r="C7" s="2259" t="s">
        <v>1722</v>
      </c>
      <c r="D7" s="2260" t="s">
        <v>1723</v>
      </c>
      <c r="E7" s="2261" t="s">
        <v>1724</v>
      </c>
      <c r="F7" s="2851" t="s">
        <v>1725</v>
      </c>
      <c r="G7" s="2852"/>
      <c r="H7" s="2262" t="s">
        <v>1792</v>
      </c>
      <c r="I7" s="2263" t="s">
        <v>1727</v>
      </c>
      <c r="J7" s="2264"/>
    </row>
    <row r="8" spans="1:10" s="2273" customFormat="1" ht="12.75" x14ac:dyDescent="0.2">
      <c r="A8" s="2266">
        <v>1</v>
      </c>
      <c r="B8" s="2267">
        <v>44748</v>
      </c>
      <c r="C8" s="2267">
        <v>44748</v>
      </c>
      <c r="D8" s="2268" t="s">
        <v>1793</v>
      </c>
      <c r="E8" s="2269" t="s">
        <v>1794</v>
      </c>
      <c r="F8" s="2266">
        <f>125-7-5-12-4-26-6-3-2-3-12-1</f>
        <v>44</v>
      </c>
      <c r="G8" s="2266" t="s">
        <v>1730</v>
      </c>
      <c r="H8" s="2270">
        <v>570.53</v>
      </c>
      <c r="I8" s="2271">
        <f t="shared" ref="I8:I12" si="0">+F8*H8</f>
        <v>25103.32</v>
      </c>
      <c r="J8" s="2272"/>
    </row>
    <row r="9" spans="1:10" s="2265" customFormat="1" ht="12.75" x14ac:dyDescent="0.2">
      <c r="A9" s="2266">
        <v>2</v>
      </c>
      <c r="B9" s="2267">
        <v>44748</v>
      </c>
      <c r="C9" s="2267">
        <v>44748</v>
      </c>
      <c r="D9" s="2268" t="s">
        <v>1793</v>
      </c>
      <c r="E9" s="2269" t="s">
        <v>1795</v>
      </c>
      <c r="F9" s="2266">
        <f>125-12-4-3-12</f>
        <v>94</v>
      </c>
      <c r="G9" s="2266" t="s">
        <v>1730</v>
      </c>
      <c r="H9" s="2270">
        <v>608.44344000000001</v>
      </c>
      <c r="I9" s="2271">
        <f t="shared" si="0"/>
        <v>57193.683360000003</v>
      </c>
      <c r="J9" s="2274"/>
    </row>
    <row r="10" spans="1:10" s="2276" customFormat="1" ht="12.75" x14ac:dyDescent="0.2">
      <c r="A10" s="2266">
        <v>3</v>
      </c>
      <c r="B10" s="2267">
        <v>44166</v>
      </c>
      <c r="C10" s="2267">
        <v>44166</v>
      </c>
      <c r="D10" s="2268" t="s">
        <v>1796</v>
      </c>
      <c r="E10" s="2269" t="s">
        <v>1797</v>
      </c>
      <c r="F10" s="2266">
        <v>50</v>
      </c>
      <c r="G10" s="2266" t="s">
        <v>1730</v>
      </c>
      <c r="H10" s="2270">
        <v>115.64</v>
      </c>
      <c r="I10" s="2271">
        <f t="shared" si="0"/>
        <v>5782</v>
      </c>
      <c r="J10" s="2275"/>
    </row>
    <row r="11" spans="1:10" s="2276" customFormat="1" ht="12.75" x14ac:dyDescent="0.2">
      <c r="A11" s="2266">
        <v>4</v>
      </c>
      <c r="B11" s="2267">
        <v>44551</v>
      </c>
      <c r="C11" s="2267">
        <v>44551</v>
      </c>
      <c r="D11" s="2268" t="s">
        <v>1798</v>
      </c>
      <c r="E11" s="2269" t="s">
        <v>1799</v>
      </c>
      <c r="F11" s="2266">
        <f>50-2-2-3-3-6-6-2-6-5-2-6-1</f>
        <v>6</v>
      </c>
      <c r="G11" s="2266" t="s">
        <v>1730</v>
      </c>
      <c r="H11" s="2270">
        <v>542.79999999999995</v>
      </c>
      <c r="I11" s="2271">
        <f t="shared" si="0"/>
        <v>3256.7999999999997</v>
      </c>
      <c r="J11" s="2275"/>
    </row>
    <row r="12" spans="1:10" s="2265" customFormat="1" ht="12.75" x14ac:dyDescent="0.2">
      <c r="A12" s="2266">
        <v>5</v>
      </c>
      <c r="B12" s="2267">
        <v>44796</v>
      </c>
      <c r="C12" s="2267">
        <v>44796</v>
      </c>
      <c r="D12" s="2268" t="s">
        <v>1800</v>
      </c>
      <c r="E12" s="2269" t="s">
        <v>1801</v>
      </c>
      <c r="F12" s="2266">
        <f>398-60-40-10-10-47-10</f>
        <v>221</v>
      </c>
      <c r="G12" s="2266" t="s">
        <v>1730</v>
      </c>
      <c r="H12" s="2270">
        <v>413</v>
      </c>
      <c r="I12" s="2271">
        <f t="shared" si="0"/>
        <v>91273</v>
      </c>
      <c r="J12" s="2274"/>
    </row>
    <row r="13" spans="1:10" s="2273" customFormat="1" ht="12.75" x14ac:dyDescent="0.2">
      <c r="A13" s="2266">
        <v>6</v>
      </c>
      <c r="B13" s="2267">
        <v>44748</v>
      </c>
      <c r="C13" s="2267">
        <v>44748</v>
      </c>
      <c r="D13" s="2268" t="s">
        <v>1802</v>
      </c>
      <c r="E13" s="2269" t="s">
        <v>1803</v>
      </c>
      <c r="F13" s="2266">
        <f>48-24</f>
        <v>24</v>
      </c>
      <c r="G13" s="2266" t="s">
        <v>1730</v>
      </c>
      <c r="H13" s="2270">
        <v>6.8958333333333304</v>
      </c>
      <c r="I13" s="2271">
        <f>F13*H13</f>
        <v>165.49999999999994</v>
      </c>
      <c r="J13" s="2272"/>
    </row>
    <row r="14" spans="1:10" s="2273" customFormat="1" ht="12.75" x14ac:dyDescent="0.2">
      <c r="A14" s="2266">
        <v>7</v>
      </c>
      <c r="B14" s="2267">
        <v>44753</v>
      </c>
      <c r="C14" s="2267">
        <v>44753</v>
      </c>
      <c r="D14" s="2268" t="s">
        <v>1804</v>
      </c>
      <c r="E14" s="2269" t="s">
        <v>1805</v>
      </c>
      <c r="F14" s="2266">
        <f>200-12</f>
        <v>188</v>
      </c>
      <c r="G14" s="2266" t="s">
        <v>1730</v>
      </c>
      <c r="H14" s="2270">
        <v>109.69</v>
      </c>
      <c r="I14" s="2271">
        <f>F14*H14</f>
        <v>20621.72</v>
      </c>
      <c r="J14" s="2272"/>
    </row>
    <row r="15" spans="1:10" s="2273" customFormat="1" ht="12.75" x14ac:dyDescent="0.2">
      <c r="A15" s="2266">
        <v>8</v>
      </c>
      <c r="B15" s="2267">
        <v>44748</v>
      </c>
      <c r="C15" s="2267">
        <v>44748</v>
      </c>
      <c r="D15" s="2268" t="s">
        <v>1806</v>
      </c>
      <c r="E15" s="2269" t="s">
        <v>1807</v>
      </c>
      <c r="F15" s="2266">
        <f>50-1-1-2-1-1-4-1-1-3-2-4</f>
        <v>29</v>
      </c>
      <c r="G15" s="2266" t="s">
        <v>1808</v>
      </c>
      <c r="H15" s="2270">
        <v>211.99879999999999</v>
      </c>
      <c r="I15" s="2271">
        <f>F15*H15</f>
        <v>6147.9651999999996</v>
      </c>
      <c r="J15" s="2272"/>
    </row>
    <row r="16" spans="1:10" s="2273" customFormat="1" ht="12.75" x14ac:dyDescent="0.2">
      <c r="A16" s="2266">
        <v>9</v>
      </c>
      <c r="B16" s="2267">
        <v>44748</v>
      </c>
      <c r="C16" s="2267">
        <v>44748</v>
      </c>
      <c r="D16" s="2268" t="s">
        <v>1809</v>
      </c>
      <c r="E16" s="2269" t="s">
        <v>1810</v>
      </c>
      <c r="F16" s="2266">
        <f>75-1-2</f>
        <v>72</v>
      </c>
      <c r="G16" s="2266" t="s">
        <v>1730</v>
      </c>
      <c r="H16" s="2277">
        <v>33.630000000000003</v>
      </c>
      <c r="I16" s="2271">
        <f t="shared" ref="I16:I47" si="1">+F16*H16</f>
        <v>2421.36</v>
      </c>
      <c r="J16" s="2272"/>
    </row>
    <row r="17" spans="1:10" s="2273" customFormat="1" ht="12.75" x14ac:dyDescent="0.2">
      <c r="A17" s="2266">
        <v>10</v>
      </c>
      <c r="B17" s="2267">
        <v>44748</v>
      </c>
      <c r="C17" s="2267">
        <v>44748</v>
      </c>
      <c r="D17" s="2278" t="s">
        <v>1811</v>
      </c>
      <c r="E17" s="2269" t="s">
        <v>1812</v>
      </c>
      <c r="F17" s="2266">
        <f>119-4</f>
        <v>115</v>
      </c>
      <c r="G17" s="2266" t="s">
        <v>1730</v>
      </c>
      <c r="H17" s="2270">
        <v>57.23</v>
      </c>
      <c r="I17" s="2271">
        <f t="shared" si="1"/>
        <v>6581.45</v>
      </c>
      <c r="J17" s="2272"/>
    </row>
    <row r="18" spans="1:10" s="2273" customFormat="1" ht="12.75" x14ac:dyDescent="0.2">
      <c r="A18" s="2266">
        <v>11</v>
      </c>
      <c r="B18" s="2267">
        <v>44753</v>
      </c>
      <c r="C18" s="2267">
        <v>44753</v>
      </c>
      <c r="D18" s="2278" t="s">
        <v>1811</v>
      </c>
      <c r="E18" s="2269" t="s">
        <v>1813</v>
      </c>
      <c r="F18" s="2266">
        <f>155-7-1</f>
        <v>147</v>
      </c>
      <c r="G18" s="2266" t="s">
        <v>1730</v>
      </c>
      <c r="H18" s="2270">
        <v>64.900000000000006</v>
      </c>
      <c r="I18" s="2271">
        <f t="shared" si="1"/>
        <v>9540.3000000000011</v>
      </c>
      <c r="J18" s="2272"/>
    </row>
    <row r="19" spans="1:10" s="2273" customFormat="1" ht="12.75" x14ac:dyDescent="0.2">
      <c r="A19" s="2266">
        <v>12</v>
      </c>
      <c r="B19" s="2267">
        <v>44551</v>
      </c>
      <c r="C19" s="2267">
        <v>44551</v>
      </c>
      <c r="D19" s="2268" t="s">
        <v>1814</v>
      </c>
      <c r="E19" s="2269" t="s">
        <v>1815</v>
      </c>
      <c r="F19" s="2266">
        <f>100-8-4-15-2-2</f>
        <v>69</v>
      </c>
      <c r="G19" s="2266" t="s">
        <v>1816</v>
      </c>
      <c r="H19" s="2279">
        <v>74.34</v>
      </c>
      <c r="I19" s="2271">
        <f t="shared" si="1"/>
        <v>5129.46</v>
      </c>
      <c r="J19" s="2272"/>
    </row>
    <row r="20" spans="1:10" s="2276" customFormat="1" ht="12.75" x14ac:dyDescent="0.2">
      <c r="A20" s="2266">
        <v>13</v>
      </c>
      <c r="B20" s="2267">
        <v>44753</v>
      </c>
      <c r="C20" s="2267">
        <v>44753</v>
      </c>
      <c r="D20" s="2268" t="s">
        <v>1814</v>
      </c>
      <c r="E20" s="2269" t="s">
        <v>1815</v>
      </c>
      <c r="F20" s="2266">
        <v>50</v>
      </c>
      <c r="G20" s="2266" t="s">
        <v>1816</v>
      </c>
      <c r="H20" s="2279">
        <v>44.073</v>
      </c>
      <c r="I20" s="2271">
        <f t="shared" si="1"/>
        <v>2203.65</v>
      </c>
      <c r="J20" s="2275"/>
    </row>
    <row r="21" spans="1:10" s="2265" customFormat="1" ht="12.75" x14ac:dyDescent="0.2">
      <c r="A21" s="2266">
        <v>14</v>
      </c>
      <c r="B21" s="2267">
        <v>44166</v>
      </c>
      <c r="C21" s="2267">
        <v>44166</v>
      </c>
      <c r="D21" s="2268" t="s">
        <v>1817</v>
      </c>
      <c r="E21" s="2269" t="s">
        <v>1818</v>
      </c>
      <c r="F21" s="2266">
        <v>184</v>
      </c>
      <c r="G21" s="2266" t="s">
        <v>1816</v>
      </c>
      <c r="H21" s="2279">
        <v>130.08320000000001</v>
      </c>
      <c r="I21" s="2271">
        <f t="shared" si="1"/>
        <v>23935.308800000003</v>
      </c>
      <c r="J21" s="2274"/>
    </row>
    <row r="22" spans="1:10" s="2265" customFormat="1" ht="12.75" x14ac:dyDescent="0.2">
      <c r="A22" s="2266">
        <v>15</v>
      </c>
      <c r="B22" s="2267">
        <v>44748</v>
      </c>
      <c r="C22" s="2267">
        <v>44748</v>
      </c>
      <c r="D22" s="2268" t="s">
        <v>1817</v>
      </c>
      <c r="E22" s="2269" t="s">
        <v>1818</v>
      </c>
      <c r="F22" s="2266">
        <v>225</v>
      </c>
      <c r="G22" s="2266" t="s">
        <v>1816</v>
      </c>
      <c r="H22" s="2270">
        <v>14.75</v>
      </c>
      <c r="I22" s="2271">
        <f t="shared" si="1"/>
        <v>3318.75</v>
      </c>
      <c r="J22" s="2274"/>
    </row>
    <row r="23" spans="1:10" s="2273" customFormat="1" ht="12.75" x14ac:dyDescent="0.2">
      <c r="A23" s="2266">
        <v>16</v>
      </c>
      <c r="B23" s="2267">
        <v>43826</v>
      </c>
      <c r="C23" s="2267">
        <v>43826</v>
      </c>
      <c r="D23" s="2268" t="s">
        <v>1819</v>
      </c>
      <c r="E23" s="2269" t="s">
        <v>1820</v>
      </c>
      <c r="F23" s="2266">
        <f>1179-36-1</f>
        <v>1142</v>
      </c>
      <c r="G23" s="2266" t="s">
        <v>1816</v>
      </c>
      <c r="H23" s="2270">
        <v>11.21</v>
      </c>
      <c r="I23" s="2271">
        <f t="shared" si="1"/>
        <v>12801.820000000002</v>
      </c>
      <c r="J23" s="2272"/>
    </row>
    <row r="24" spans="1:10" s="2273" customFormat="1" ht="12.75" x14ac:dyDescent="0.2">
      <c r="A24" s="2266">
        <v>17</v>
      </c>
      <c r="B24" s="2267">
        <v>43826</v>
      </c>
      <c r="C24" s="2267">
        <v>43826</v>
      </c>
      <c r="D24" s="2268" t="s">
        <v>1821</v>
      </c>
      <c r="E24" s="2269" t="s">
        <v>1822</v>
      </c>
      <c r="F24" s="2266">
        <f>386-18-5</f>
        <v>363</v>
      </c>
      <c r="G24" s="2266" t="s">
        <v>1816</v>
      </c>
      <c r="H24" s="2270">
        <v>31.329000000000001</v>
      </c>
      <c r="I24" s="2271">
        <f t="shared" si="1"/>
        <v>11372.427</v>
      </c>
      <c r="J24" s="2272"/>
    </row>
    <row r="25" spans="1:10" s="2273" customFormat="1" ht="12.75" x14ac:dyDescent="0.2">
      <c r="A25" s="2266">
        <v>18</v>
      </c>
      <c r="B25" s="2267">
        <v>44748</v>
      </c>
      <c r="C25" s="2267">
        <v>44748</v>
      </c>
      <c r="D25" s="2268" t="s">
        <v>1823</v>
      </c>
      <c r="E25" s="2269" t="s">
        <v>1824</v>
      </c>
      <c r="F25" s="2266">
        <f>156-2</f>
        <v>154</v>
      </c>
      <c r="G25" s="2266" t="s">
        <v>1816</v>
      </c>
      <c r="H25" s="2270">
        <v>34.101999999999997</v>
      </c>
      <c r="I25" s="2271">
        <f t="shared" si="1"/>
        <v>5251.7079999999996</v>
      </c>
      <c r="J25" s="2272"/>
    </row>
    <row r="26" spans="1:10" s="2273" customFormat="1" ht="12.75" x14ac:dyDescent="0.2">
      <c r="A26" s="2266">
        <v>19</v>
      </c>
      <c r="B26" s="2267">
        <v>43826</v>
      </c>
      <c r="C26" s="2267">
        <v>43826</v>
      </c>
      <c r="D26" s="2268" t="s">
        <v>1825</v>
      </c>
      <c r="E26" s="2269" t="s">
        <v>1826</v>
      </c>
      <c r="F26" s="2266">
        <f>196-1</f>
        <v>195</v>
      </c>
      <c r="G26" s="2266" t="s">
        <v>1816</v>
      </c>
      <c r="H26" s="2270">
        <v>277.3</v>
      </c>
      <c r="I26" s="2271">
        <f t="shared" si="1"/>
        <v>54073.5</v>
      </c>
      <c r="J26" s="2272"/>
    </row>
    <row r="27" spans="1:10" s="2265" customFormat="1" ht="12.75" x14ac:dyDescent="0.2">
      <c r="A27" s="2266">
        <v>20</v>
      </c>
      <c r="B27" s="2267">
        <v>44166</v>
      </c>
      <c r="C27" s="2267">
        <v>44166</v>
      </c>
      <c r="D27" s="2268" t="s">
        <v>1827</v>
      </c>
      <c r="E27" s="2269" t="s">
        <v>1828</v>
      </c>
      <c r="F27" s="2266">
        <f>250-1-2-9-3-5-8-2-2-9-2-5-10-10-5-25-10-9-4</f>
        <v>129</v>
      </c>
      <c r="G27" s="2266" t="s">
        <v>1816</v>
      </c>
      <c r="H27" s="2270">
        <v>141.6</v>
      </c>
      <c r="I27" s="2271">
        <f t="shared" si="1"/>
        <v>18266.399999999998</v>
      </c>
      <c r="J27" s="2274"/>
    </row>
    <row r="28" spans="1:10" s="2265" customFormat="1" ht="12.75" x14ac:dyDescent="0.2">
      <c r="A28" s="2266">
        <v>21</v>
      </c>
      <c r="B28" s="2267">
        <v>44748</v>
      </c>
      <c r="C28" s="2267">
        <v>44748</v>
      </c>
      <c r="D28" s="2268" t="s">
        <v>1827</v>
      </c>
      <c r="E28" s="2269" t="s">
        <v>1828</v>
      </c>
      <c r="F28" s="2266">
        <v>250</v>
      </c>
      <c r="G28" s="2266" t="s">
        <v>1816</v>
      </c>
      <c r="H28" s="2270">
        <v>160.36199999999999</v>
      </c>
      <c r="I28" s="2271">
        <f t="shared" si="1"/>
        <v>40090.5</v>
      </c>
      <c r="J28" s="2274"/>
    </row>
    <row r="29" spans="1:10" s="2273" customFormat="1" ht="12.75" x14ac:dyDescent="0.2">
      <c r="A29" s="2266">
        <v>22</v>
      </c>
      <c r="B29" s="2267">
        <v>43685</v>
      </c>
      <c r="C29" s="2267">
        <v>43685</v>
      </c>
      <c r="D29" s="2268" t="s">
        <v>1829</v>
      </c>
      <c r="E29" s="2269" t="s">
        <v>1830</v>
      </c>
      <c r="F29" s="2266">
        <f>117-4-2-1-3-1-6-1-2-1-1-1-1-5-1-1-1-3-2-6</f>
        <v>74</v>
      </c>
      <c r="G29" s="2266" t="s">
        <v>1730</v>
      </c>
      <c r="H29" s="2270">
        <v>259.60000000000002</v>
      </c>
      <c r="I29" s="2271">
        <f t="shared" si="1"/>
        <v>19210.400000000001</v>
      </c>
      <c r="J29" s="2272"/>
    </row>
    <row r="30" spans="1:10" s="2276" customFormat="1" ht="12.75" x14ac:dyDescent="0.2">
      <c r="A30" s="2266">
        <v>23</v>
      </c>
      <c r="B30" s="2267">
        <v>44748</v>
      </c>
      <c r="C30" s="2267">
        <v>44748</v>
      </c>
      <c r="D30" s="2268" t="s">
        <v>1829</v>
      </c>
      <c r="E30" s="2269" t="s">
        <v>1830</v>
      </c>
      <c r="F30" s="2266">
        <v>100</v>
      </c>
      <c r="G30" s="2266" t="s">
        <v>1730</v>
      </c>
      <c r="H30" s="2270">
        <v>130.38999999999999</v>
      </c>
      <c r="I30" s="2271">
        <f t="shared" si="1"/>
        <v>13038.999999999998</v>
      </c>
      <c r="J30" s="2275"/>
    </row>
    <row r="31" spans="1:10" s="2265" customFormat="1" ht="12.75" x14ac:dyDescent="0.2">
      <c r="A31" s="2266">
        <v>24</v>
      </c>
      <c r="B31" s="2267">
        <v>42312</v>
      </c>
      <c r="C31" s="2267">
        <v>42312</v>
      </c>
      <c r="D31" s="2268" t="s">
        <v>1831</v>
      </c>
      <c r="E31" s="2269" t="s">
        <v>1832</v>
      </c>
      <c r="F31" s="2266">
        <v>2</v>
      </c>
      <c r="G31" s="2266" t="s">
        <v>1816</v>
      </c>
      <c r="H31" s="2279">
        <v>660</v>
      </c>
      <c r="I31" s="2271">
        <f t="shared" si="1"/>
        <v>1320</v>
      </c>
      <c r="J31" s="2274"/>
    </row>
    <row r="32" spans="1:10" s="2273" customFormat="1" ht="12.75" x14ac:dyDescent="0.2">
      <c r="A32" s="2266">
        <v>25</v>
      </c>
      <c r="B32" s="2267">
        <v>44897</v>
      </c>
      <c r="C32" s="2267">
        <v>44897</v>
      </c>
      <c r="D32" s="2268" t="s">
        <v>1833</v>
      </c>
      <c r="E32" s="2269" t="s">
        <v>1834</v>
      </c>
      <c r="F32" s="2266">
        <f>675-13-42-20-30-21-21-14-2</f>
        <v>512</v>
      </c>
      <c r="G32" s="2266" t="s">
        <v>1816</v>
      </c>
      <c r="H32" s="2279">
        <v>490.29</v>
      </c>
      <c r="I32" s="2271">
        <f t="shared" si="1"/>
        <v>251028.48000000001</v>
      </c>
      <c r="J32" s="2272"/>
    </row>
    <row r="33" spans="1:10" s="2273" customFormat="1" ht="12.75" x14ac:dyDescent="0.2">
      <c r="A33" s="2266">
        <v>26</v>
      </c>
      <c r="B33" s="2267">
        <v>44897</v>
      </c>
      <c r="C33" s="2267">
        <v>44897</v>
      </c>
      <c r="D33" s="2268" t="s">
        <v>1835</v>
      </c>
      <c r="E33" s="2269" t="s">
        <v>1836</v>
      </c>
      <c r="F33" s="2266">
        <f>100-2-9-2-2-2-3</f>
        <v>80</v>
      </c>
      <c r="G33" s="2266" t="s">
        <v>1816</v>
      </c>
      <c r="H33" s="2279">
        <v>706.23</v>
      </c>
      <c r="I33" s="2271">
        <f t="shared" si="1"/>
        <v>56498.400000000001</v>
      </c>
      <c r="J33" s="2272"/>
    </row>
    <row r="34" spans="1:10" s="2276" customFormat="1" ht="12.75" x14ac:dyDescent="0.2">
      <c r="A34" s="2266">
        <v>27</v>
      </c>
      <c r="B34" s="2267">
        <v>44897</v>
      </c>
      <c r="C34" s="2267">
        <v>44897</v>
      </c>
      <c r="D34" s="2268" t="s">
        <v>1837</v>
      </c>
      <c r="E34" s="2269" t="s">
        <v>1838</v>
      </c>
      <c r="F34" s="2266">
        <f>1150-200</f>
        <v>950</v>
      </c>
      <c r="G34" s="2266" t="s">
        <v>1730</v>
      </c>
      <c r="H34" s="2279">
        <v>156.70400000000001</v>
      </c>
      <c r="I34" s="2271">
        <f t="shared" si="1"/>
        <v>148868.80000000002</v>
      </c>
      <c r="J34" s="2275"/>
    </row>
    <row r="35" spans="1:10" s="2276" customFormat="1" ht="12.75" x14ac:dyDescent="0.2">
      <c r="A35" s="2266">
        <v>28</v>
      </c>
      <c r="B35" s="2267">
        <v>44897</v>
      </c>
      <c r="C35" s="2267">
        <v>44897</v>
      </c>
      <c r="D35" s="2268" t="s">
        <v>1837</v>
      </c>
      <c r="E35" s="2269" t="s">
        <v>1839</v>
      </c>
      <c r="F35" s="2266">
        <f>1150-200</f>
        <v>950</v>
      </c>
      <c r="G35" s="2266" t="s">
        <v>1730</v>
      </c>
      <c r="H35" s="2279">
        <v>156.70400000000001</v>
      </c>
      <c r="I35" s="2271">
        <f t="shared" si="1"/>
        <v>148868.80000000002</v>
      </c>
      <c r="J35" s="2275"/>
    </row>
    <row r="36" spans="1:10" s="2265" customFormat="1" ht="12.75" x14ac:dyDescent="0.2">
      <c r="A36" s="2266">
        <v>29</v>
      </c>
      <c r="B36" s="2267">
        <v>42312</v>
      </c>
      <c r="C36" s="2267">
        <v>42312</v>
      </c>
      <c r="D36" s="2268" t="s">
        <v>1840</v>
      </c>
      <c r="E36" s="2269" t="s">
        <v>1841</v>
      </c>
      <c r="F36" s="2266">
        <v>15</v>
      </c>
      <c r="G36" s="2266" t="s">
        <v>1816</v>
      </c>
      <c r="H36" s="2279">
        <v>95.34</v>
      </c>
      <c r="I36" s="2271">
        <f t="shared" si="1"/>
        <v>1430.1000000000001</v>
      </c>
      <c r="J36" s="2274"/>
    </row>
    <row r="37" spans="1:10" s="2265" customFormat="1" ht="12.75" x14ac:dyDescent="0.2">
      <c r="A37" s="2266">
        <v>30</v>
      </c>
      <c r="B37" s="2280">
        <v>44551</v>
      </c>
      <c r="C37" s="2280">
        <v>44551</v>
      </c>
      <c r="D37" s="2268" t="s">
        <v>1842</v>
      </c>
      <c r="E37" s="2281" t="s">
        <v>1843</v>
      </c>
      <c r="F37" s="2282">
        <v>208</v>
      </c>
      <c r="G37" s="2282" t="s">
        <v>1816</v>
      </c>
      <c r="H37" s="2283">
        <v>67.260000000000005</v>
      </c>
      <c r="I37" s="2284">
        <f t="shared" si="1"/>
        <v>13990.080000000002</v>
      </c>
      <c r="J37" s="2274"/>
    </row>
    <row r="38" spans="1:10" s="2276" customFormat="1" ht="12.75" x14ac:dyDescent="0.2">
      <c r="A38" s="2266">
        <v>31</v>
      </c>
      <c r="B38" s="2280">
        <v>44748</v>
      </c>
      <c r="C38" s="2280">
        <v>44749</v>
      </c>
      <c r="D38" s="2268" t="s">
        <v>1842</v>
      </c>
      <c r="E38" s="2281" t="s">
        <v>1843</v>
      </c>
      <c r="F38" s="2282">
        <v>300</v>
      </c>
      <c r="G38" s="2282" t="s">
        <v>1816</v>
      </c>
      <c r="H38" s="2283">
        <v>44.25</v>
      </c>
      <c r="I38" s="2284">
        <f t="shared" si="1"/>
        <v>13275</v>
      </c>
      <c r="J38" s="2275"/>
    </row>
    <row r="39" spans="1:10" s="2265" customFormat="1" ht="12.75" x14ac:dyDescent="0.2">
      <c r="A39" s="2266">
        <v>32</v>
      </c>
      <c r="B39" s="2267">
        <v>44166</v>
      </c>
      <c r="C39" s="2267">
        <v>44166</v>
      </c>
      <c r="D39" s="2268" t="s">
        <v>1844</v>
      </c>
      <c r="E39" s="2269" t="s">
        <v>1845</v>
      </c>
      <c r="F39" s="2266">
        <v>8</v>
      </c>
      <c r="G39" s="2266" t="s">
        <v>1730</v>
      </c>
      <c r="H39" s="2279">
        <v>767</v>
      </c>
      <c r="I39" s="2271">
        <f t="shared" si="1"/>
        <v>6136</v>
      </c>
      <c r="J39" s="2274"/>
    </row>
    <row r="40" spans="1:10" s="2276" customFormat="1" ht="12.75" x14ac:dyDescent="0.2">
      <c r="A40" s="2266">
        <v>33</v>
      </c>
      <c r="B40" s="2267">
        <v>42312</v>
      </c>
      <c r="C40" s="2267">
        <v>42312</v>
      </c>
      <c r="D40" s="2268" t="s">
        <v>1842</v>
      </c>
      <c r="E40" s="2269" t="s">
        <v>1846</v>
      </c>
      <c r="F40" s="2266">
        <f>68-1-2-9-2-8-2-1</f>
        <v>43</v>
      </c>
      <c r="G40" s="2266" t="s">
        <v>1816</v>
      </c>
      <c r="H40" s="2279">
        <v>425.48</v>
      </c>
      <c r="I40" s="2271">
        <f t="shared" si="1"/>
        <v>18295.64</v>
      </c>
      <c r="J40" s="2275"/>
    </row>
    <row r="41" spans="1:10" s="2273" customFormat="1" ht="12.75" x14ac:dyDescent="0.2">
      <c r="A41" s="2266">
        <v>34</v>
      </c>
      <c r="B41" s="2267">
        <v>44753</v>
      </c>
      <c r="C41" s="2267">
        <v>44753</v>
      </c>
      <c r="D41" s="2268" t="s">
        <v>1847</v>
      </c>
      <c r="E41" s="2269" t="s">
        <v>1848</v>
      </c>
      <c r="F41" s="2266">
        <f>350-47-43-25-23-31-30-46-34-26-24-3</f>
        <v>18</v>
      </c>
      <c r="G41" s="2266" t="s">
        <v>1816</v>
      </c>
      <c r="H41" s="2270">
        <v>25.9954</v>
      </c>
      <c r="I41" s="2271">
        <f t="shared" si="1"/>
        <v>467.91719999999998</v>
      </c>
      <c r="J41" s="2272"/>
    </row>
    <row r="42" spans="1:10" s="2273" customFormat="1" ht="12.75" x14ac:dyDescent="0.2">
      <c r="A42" s="2266">
        <v>35</v>
      </c>
      <c r="B42" s="2267">
        <v>44748</v>
      </c>
      <c r="C42" s="2267">
        <v>44748</v>
      </c>
      <c r="D42" s="2268" t="s">
        <v>1849</v>
      </c>
      <c r="E42" s="2269" t="s">
        <v>1850</v>
      </c>
      <c r="F42" s="2266">
        <f>1227-99-14</f>
        <v>1114</v>
      </c>
      <c r="G42" s="2266" t="s">
        <v>1730</v>
      </c>
      <c r="H42" s="2270">
        <v>9.2083333333000006</v>
      </c>
      <c r="I42" s="2271">
        <f t="shared" si="1"/>
        <v>10258.083333296201</v>
      </c>
      <c r="J42" s="2272"/>
    </row>
    <row r="43" spans="1:10" s="2276" customFormat="1" ht="12.75" x14ac:dyDescent="0.2">
      <c r="A43" s="2266">
        <v>36</v>
      </c>
      <c r="B43" s="2267">
        <v>44748</v>
      </c>
      <c r="C43" s="2267">
        <v>44748</v>
      </c>
      <c r="D43" s="2268" t="s">
        <v>1851</v>
      </c>
      <c r="E43" s="2269" t="s">
        <v>1852</v>
      </c>
      <c r="F43" s="2266">
        <f>20-1-3-1</f>
        <v>15</v>
      </c>
      <c r="G43" s="2266" t="s">
        <v>1730</v>
      </c>
      <c r="H43" s="2270">
        <v>476.13</v>
      </c>
      <c r="I43" s="2271">
        <f t="shared" si="1"/>
        <v>7141.95</v>
      </c>
      <c r="J43" s="2275"/>
    </row>
    <row r="44" spans="1:10" s="2276" customFormat="1" ht="12.75" x14ac:dyDescent="0.2">
      <c r="A44" s="2266">
        <v>37</v>
      </c>
      <c r="B44" s="2267">
        <v>44166</v>
      </c>
      <c r="C44" s="2267">
        <v>44166</v>
      </c>
      <c r="D44" s="2268" t="s">
        <v>1853</v>
      </c>
      <c r="E44" s="2269" t="s">
        <v>1854</v>
      </c>
      <c r="F44" s="2266">
        <v>130</v>
      </c>
      <c r="G44" s="2266" t="s">
        <v>1730</v>
      </c>
      <c r="H44" s="2270">
        <v>218.3</v>
      </c>
      <c r="I44" s="2271">
        <f t="shared" si="1"/>
        <v>28379</v>
      </c>
      <c r="J44" s="2275"/>
    </row>
    <row r="45" spans="1:10" s="2273" customFormat="1" ht="12.75" x14ac:dyDescent="0.2">
      <c r="A45" s="2266">
        <v>38</v>
      </c>
      <c r="B45" s="2267">
        <v>44166</v>
      </c>
      <c r="C45" s="2267">
        <v>44166</v>
      </c>
      <c r="D45" s="2268" t="s">
        <v>1855</v>
      </c>
      <c r="E45" s="2269" t="s">
        <v>1856</v>
      </c>
      <c r="F45" s="2266">
        <f>1449-19-1</f>
        <v>1429</v>
      </c>
      <c r="G45" s="2266" t="s">
        <v>1730</v>
      </c>
      <c r="H45" s="2279">
        <v>78.666666000000006</v>
      </c>
      <c r="I45" s="2271">
        <f t="shared" si="1"/>
        <v>112414.665714</v>
      </c>
      <c r="J45" s="2272"/>
    </row>
    <row r="46" spans="1:10" s="2273" customFormat="1" ht="12.75" x14ac:dyDescent="0.2">
      <c r="A46" s="2266">
        <v>39</v>
      </c>
      <c r="B46" s="2267">
        <v>44551</v>
      </c>
      <c r="C46" s="2267">
        <v>44551</v>
      </c>
      <c r="D46" s="2278" t="s">
        <v>1857</v>
      </c>
      <c r="E46" s="2269" t="s">
        <v>1858</v>
      </c>
      <c r="F46" s="2266">
        <f>62-6</f>
        <v>56</v>
      </c>
      <c r="G46" s="2266" t="s">
        <v>1730</v>
      </c>
      <c r="H46" s="2270">
        <v>48.38</v>
      </c>
      <c r="I46" s="2271">
        <f t="shared" si="1"/>
        <v>2709.28</v>
      </c>
      <c r="J46" s="2272"/>
    </row>
    <row r="47" spans="1:10" s="2273" customFormat="1" ht="12.75" x14ac:dyDescent="0.2">
      <c r="A47" s="2266">
        <v>40</v>
      </c>
      <c r="B47" s="2267">
        <v>44753</v>
      </c>
      <c r="C47" s="2267">
        <v>44753</v>
      </c>
      <c r="D47" s="2268" t="s">
        <v>1859</v>
      </c>
      <c r="E47" s="2269" t="s">
        <v>1860</v>
      </c>
      <c r="F47" s="2266">
        <f>300-31-41-32-7</f>
        <v>189</v>
      </c>
      <c r="G47" s="2266" t="s">
        <v>1730</v>
      </c>
      <c r="H47" s="2270">
        <v>45.996400000000001</v>
      </c>
      <c r="I47" s="2271">
        <f t="shared" si="1"/>
        <v>8693.3196000000007</v>
      </c>
      <c r="J47" s="2272"/>
    </row>
    <row r="48" spans="1:10" s="2265" customFormat="1" ht="12.75" x14ac:dyDescent="0.2">
      <c r="A48" s="2266">
        <v>41</v>
      </c>
      <c r="B48" s="2267">
        <v>44518</v>
      </c>
      <c r="C48" s="2267">
        <v>44518</v>
      </c>
      <c r="D48" s="2268" t="s">
        <v>1861</v>
      </c>
      <c r="E48" s="2269" t="s">
        <v>1862</v>
      </c>
      <c r="F48" s="2266">
        <f>12-1-1-2-1-1-2</f>
        <v>4</v>
      </c>
      <c r="G48" s="2266" t="s">
        <v>1730</v>
      </c>
      <c r="H48" s="2270">
        <v>899.75</v>
      </c>
      <c r="I48" s="2271">
        <f>H48*F48</f>
        <v>3599</v>
      </c>
      <c r="J48" s="2274"/>
    </row>
    <row r="49" spans="1:10" s="2265" customFormat="1" ht="12.75" x14ac:dyDescent="0.2">
      <c r="A49" s="2266">
        <v>42</v>
      </c>
      <c r="B49" s="2267">
        <v>44518</v>
      </c>
      <c r="C49" s="2267">
        <v>44518</v>
      </c>
      <c r="D49" s="2268" t="s">
        <v>1861</v>
      </c>
      <c r="E49" s="2269" t="s">
        <v>1863</v>
      </c>
      <c r="F49" s="2266">
        <f>12-1-2-1-2</f>
        <v>6</v>
      </c>
      <c r="G49" s="2266" t="s">
        <v>1730</v>
      </c>
      <c r="H49" s="2270">
        <v>1172.625</v>
      </c>
      <c r="I49" s="2271">
        <f>H49*F49</f>
        <v>7035.75</v>
      </c>
      <c r="J49" s="2274"/>
    </row>
    <row r="50" spans="1:10" s="2276" customFormat="1" ht="12.75" x14ac:dyDescent="0.2">
      <c r="A50" s="2266">
        <v>43</v>
      </c>
      <c r="B50" s="2267">
        <v>43329</v>
      </c>
      <c r="C50" s="2267">
        <v>43329</v>
      </c>
      <c r="D50" s="2268" t="s">
        <v>1861</v>
      </c>
      <c r="E50" s="2269" t="s">
        <v>1864</v>
      </c>
      <c r="F50" s="2266">
        <f>36-1</f>
        <v>35</v>
      </c>
      <c r="G50" s="2266" t="s">
        <v>1865</v>
      </c>
      <c r="H50" s="2279">
        <v>283.91000000000003</v>
      </c>
      <c r="I50" s="2271">
        <f t="shared" ref="I50:I70" si="2">+F50*H50</f>
        <v>9936.85</v>
      </c>
      <c r="J50" s="2275"/>
    </row>
    <row r="51" spans="1:10" s="2273" customFormat="1" ht="12.75" x14ac:dyDescent="0.2">
      <c r="A51" s="2266">
        <v>44</v>
      </c>
      <c r="B51" s="2267">
        <v>45014</v>
      </c>
      <c r="C51" s="2267">
        <v>45014</v>
      </c>
      <c r="D51" s="2268" t="s">
        <v>1866</v>
      </c>
      <c r="E51" s="2269" t="s">
        <v>1867</v>
      </c>
      <c r="F51" s="2266">
        <f>5000-365-308-190-39</f>
        <v>4098</v>
      </c>
      <c r="G51" s="2266" t="s">
        <v>1865</v>
      </c>
      <c r="H51" s="2279">
        <v>299.36599999999999</v>
      </c>
      <c r="I51" s="2271">
        <f t="shared" si="2"/>
        <v>1226801.868</v>
      </c>
      <c r="J51" s="2272"/>
    </row>
    <row r="52" spans="1:10" s="2273" customFormat="1" ht="12.75" x14ac:dyDescent="0.2">
      <c r="A52" s="2266">
        <v>45</v>
      </c>
      <c r="B52" s="2267">
        <v>44518</v>
      </c>
      <c r="C52" s="2267">
        <v>44518</v>
      </c>
      <c r="D52" s="2268" t="s">
        <v>1868</v>
      </c>
      <c r="E52" s="2269" t="s">
        <v>1869</v>
      </c>
      <c r="F52" s="2266">
        <f>1000-25-21-16-30-36-24-18-42-22-27-32-28-44-19-69-30-99-41-46-33-4</f>
        <v>294</v>
      </c>
      <c r="G52" s="2266" t="s">
        <v>1865</v>
      </c>
      <c r="H52" s="2279">
        <v>295.88499999999999</v>
      </c>
      <c r="I52" s="2271">
        <f t="shared" si="2"/>
        <v>86990.19</v>
      </c>
      <c r="J52" s="2272"/>
    </row>
    <row r="53" spans="1:10" s="2265" customFormat="1" ht="12.75" x14ac:dyDescent="0.2">
      <c r="A53" s="2266">
        <v>46</v>
      </c>
      <c r="B53" s="2267">
        <v>44761</v>
      </c>
      <c r="C53" s="2267">
        <v>44761</v>
      </c>
      <c r="D53" s="2268" t="s">
        <v>1868</v>
      </c>
      <c r="E53" s="2269" t="s">
        <v>1869</v>
      </c>
      <c r="F53" s="2266">
        <v>1100</v>
      </c>
      <c r="G53" s="2266" t="s">
        <v>1865</v>
      </c>
      <c r="H53" s="2279">
        <v>402.99360000000001</v>
      </c>
      <c r="I53" s="2271">
        <f t="shared" si="2"/>
        <v>443292.96</v>
      </c>
      <c r="J53" s="2274"/>
    </row>
    <row r="54" spans="1:10" s="2273" customFormat="1" ht="12.75" x14ac:dyDescent="0.2">
      <c r="A54" s="2266">
        <v>47</v>
      </c>
      <c r="B54" s="2267">
        <v>44166</v>
      </c>
      <c r="C54" s="2267">
        <v>44166</v>
      </c>
      <c r="D54" s="2268" t="s">
        <v>1870</v>
      </c>
      <c r="E54" s="2269" t="s">
        <v>1871</v>
      </c>
      <c r="F54" s="2266">
        <f>250-9-4-3-2-3-3-2-2-2-2-8-3-5-1-5-1-6-3-2-1-3-32-4-5-2-3-2</f>
        <v>132</v>
      </c>
      <c r="G54" s="2266" t="s">
        <v>1730</v>
      </c>
      <c r="H54" s="2270">
        <v>436.6</v>
      </c>
      <c r="I54" s="2271">
        <f t="shared" si="2"/>
        <v>57631.200000000004</v>
      </c>
      <c r="J54" s="2272"/>
    </row>
    <row r="55" spans="1:10" s="2276" customFormat="1" ht="12.75" x14ac:dyDescent="0.2">
      <c r="A55" s="2266">
        <v>48</v>
      </c>
      <c r="B55" s="2267">
        <v>44748</v>
      </c>
      <c r="C55" s="2267">
        <v>44748</v>
      </c>
      <c r="D55" s="2268" t="s">
        <v>1870</v>
      </c>
      <c r="E55" s="2269" t="s">
        <v>1871</v>
      </c>
      <c r="F55" s="2266">
        <v>142</v>
      </c>
      <c r="G55" s="2266" t="s">
        <v>1730</v>
      </c>
      <c r="H55" s="2270">
        <v>305.02999999999997</v>
      </c>
      <c r="I55" s="2271">
        <f t="shared" si="2"/>
        <v>43314.259999999995</v>
      </c>
      <c r="J55" s="2275"/>
    </row>
    <row r="56" spans="1:10" s="2276" customFormat="1" ht="12.75" x14ac:dyDescent="0.2">
      <c r="A56" s="2266">
        <v>49</v>
      </c>
      <c r="B56" s="2267">
        <v>44166</v>
      </c>
      <c r="C56" s="2267">
        <v>44166</v>
      </c>
      <c r="D56" s="2268" t="s">
        <v>1872</v>
      </c>
      <c r="E56" s="2269" t="s">
        <v>1873</v>
      </c>
      <c r="F56" s="2266">
        <f>10-1</f>
        <v>9</v>
      </c>
      <c r="G56" s="2266" t="s">
        <v>1730</v>
      </c>
      <c r="H56" s="2270">
        <v>554.6</v>
      </c>
      <c r="I56" s="2271">
        <f t="shared" si="2"/>
        <v>4991.4000000000005</v>
      </c>
      <c r="J56" s="2275"/>
    </row>
    <row r="57" spans="1:10" s="2273" customFormat="1" ht="12.75" x14ac:dyDescent="0.2">
      <c r="A57" s="2266">
        <v>50</v>
      </c>
      <c r="B57" s="2267">
        <v>44166</v>
      </c>
      <c r="C57" s="2267">
        <v>44166</v>
      </c>
      <c r="D57" s="2268" t="s">
        <v>1874</v>
      </c>
      <c r="E57" s="2269" t="s">
        <v>1875</v>
      </c>
      <c r="F57" s="2266">
        <f>200-5-2-2-1-3-1-1-3-3-4-2-38-10-3-3-3</f>
        <v>116</v>
      </c>
      <c r="G57" s="2266" t="s">
        <v>1730</v>
      </c>
      <c r="H57" s="2270">
        <v>47.2</v>
      </c>
      <c r="I57" s="2271">
        <f t="shared" si="2"/>
        <v>5475.2000000000007</v>
      </c>
      <c r="J57" s="2272"/>
    </row>
    <row r="58" spans="1:10" s="2276" customFormat="1" ht="12.75" x14ac:dyDescent="0.2">
      <c r="A58" s="2266">
        <v>51</v>
      </c>
      <c r="B58" s="2267">
        <v>44748</v>
      </c>
      <c r="C58" s="2267">
        <v>44748</v>
      </c>
      <c r="D58" s="2268" t="s">
        <v>1874</v>
      </c>
      <c r="E58" s="2269" t="s">
        <v>1875</v>
      </c>
      <c r="F58" s="2266">
        <v>150</v>
      </c>
      <c r="G58" s="2266" t="s">
        <v>1730</v>
      </c>
      <c r="H58" s="2270">
        <v>40.71</v>
      </c>
      <c r="I58" s="2271">
        <f t="shared" si="2"/>
        <v>6106.5</v>
      </c>
      <c r="J58" s="2275"/>
    </row>
    <row r="59" spans="1:10" s="2273" customFormat="1" ht="12.75" x14ac:dyDescent="0.2">
      <c r="A59" s="2266">
        <v>52</v>
      </c>
      <c r="B59" s="2267">
        <v>44166</v>
      </c>
      <c r="C59" s="2267">
        <v>44166</v>
      </c>
      <c r="D59" s="2268" t="s">
        <v>1876</v>
      </c>
      <c r="E59" s="2269" t="s">
        <v>1877</v>
      </c>
      <c r="F59" s="2266">
        <f>200-1-2-4-8-5-1-5-1-5-3-1-2-2-4-9-4-4-9-5-7-3-3-58-10-5-1-1-2</f>
        <v>35</v>
      </c>
      <c r="G59" s="2266" t="s">
        <v>1730</v>
      </c>
      <c r="H59" s="2270">
        <v>100.3</v>
      </c>
      <c r="I59" s="2271">
        <f t="shared" si="2"/>
        <v>3510.5</v>
      </c>
      <c r="J59" s="2272"/>
    </row>
    <row r="60" spans="1:10" s="2276" customFormat="1" ht="12.75" x14ac:dyDescent="0.2">
      <c r="A60" s="2266">
        <v>53</v>
      </c>
      <c r="B60" s="2267">
        <v>44748</v>
      </c>
      <c r="C60" s="2267">
        <v>44748</v>
      </c>
      <c r="D60" s="2268" t="s">
        <v>1876</v>
      </c>
      <c r="E60" s="2269" t="s">
        <v>1877</v>
      </c>
      <c r="F60" s="2266">
        <v>150</v>
      </c>
      <c r="G60" s="2266" t="s">
        <v>1730</v>
      </c>
      <c r="H60" s="2270">
        <v>51.33</v>
      </c>
      <c r="I60" s="2271">
        <f t="shared" si="2"/>
        <v>7699.5</v>
      </c>
      <c r="J60" s="2275"/>
    </row>
    <row r="61" spans="1:10" s="2273" customFormat="1" ht="12.75" x14ac:dyDescent="0.2">
      <c r="A61" s="2266">
        <v>54</v>
      </c>
      <c r="B61" s="2267">
        <v>44166</v>
      </c>
      <c r="C61" s="2267">
        <v>44166</v>
      </c>
      <c r="D61" s="2268" t="s">
        <v>1878</v>
      </c>
      <c r="E61" s="2269" t="s">
        <v>1879</v>
      </c>
      <c r="F61" s="2266">
        <f>1200-7-28-9-9-10-15-17-11-10-40-30-17-10-6-39-20-21-18-13-7-30-22-37-7-89-50-43-66-70-5-2</f>
        <v>442</v>
      </c>
      <c r="G61" s="2266" t="s">
        <v>1730</v>
      </c>
      <c r="H61" s="2270">
        <v>47.9375</v>
      </c>
      <c r="I61" s="2271">
        <f t="shared" si="2"/>
        <v>21188.375</v>
      </c>
      <c r="J61" s="2272"/>
    </row>
    <row r="62" spans="1:10" s="2273" customFormat="1" ht="12.75" x14ac:dyDescent="0.2">
      <c r="A62" s="2266">
        <v>55</v>
      </c>
      <c r="B62" s="2267">
        <v>44748</v>
      </c>
      <c r="C62" s="2267">
        <v>44748</v>
      </c>
      <c r="D62" s="2268" t="s">
        <v>1880</v>
      </c>
      <c r="E62" s="2269" t="s">
        <v>1881</v>
      </c>
      <c r="F62" s="2266">
        <f>2039-63-8</f>
        <v>1968</v>
      </c>
      <c r="G62" s="2266" t="s">
        <v>1730</v>
      </c>
      <c r="H62" s="2270">
        <v>29.66</v>
      </c>
      <c r="I62" s="2271">
        <f t="shared" si="2"/>
        <v>58370.879999999997</v>
      </c>
      <c r="J62" s="2272"/>
    </row>
    <row r="63" spans="1:10" s="2276" customFormat="1" ht="12.75" x14ac:dyDescent="0.2">
      <c r="A63" s="2266">
        <v>56</v>
      </c>
      <c r="B63" s="2267">
        <v>44753</v>
      </c>
      <c r="C63" s="2267">
        <v>44753</v>
      </c>
      <c r="D63" s="2268" t="s">
        <v>1882</v>
      </c>
      <c r="E63" s="2269" t="s">
        <v>1883</v>
      </c>
      <c r="F63" s="2266">
        <f>300-51-27-25-34-15-15-41-2</f>
        <v>90</v>
      </c>
      <c r="G63" s="2266" t="s">
        <v>1730</v>
      </c>
      <c r="H63" s="2270">
        <v>22.372800000000002</v>
      </c>
      <c r="I63" s="2271">
        <f t="shared" si="2"/>
        <v>2013.5520000000001</v>
      </c>
      <c r="J63" s="2275"/>
    </row>
    <row r="64" spans="1:10" s="2273" customFormat="1" ht="12.75" x14ac:dyDescent="0.2">
      <c r="A64" s="2266">
        <v>57</v>
      </c>
      <c r="B64" s="2267">
        <v>44748</v>
      </c>
      <c r="C64" s="2267">
        <v>44748</v>
      </c>
      <c r="D64" s="2268" t="s">
        <v>1884</v>
      </c>
      <c r="E64" s="2269" t="s">
        <v>1885</v>
      </c>
      <c r="F64" s="2266">
        <f>75-2-5-7-3-7-3</f>
        <v>48</v>
      </c>
      <c r="G64" s="2266" t="s">
        <v>1730</v>
      </c>
      <c r="H64" s="2270">
        <v>30.443999999999999</v>
      </c>
      <c r="I64" s="2271">
        <f t="shared" si="2"/>
        <v>1461.3119999999999</v>
      </c>
      <c r="J64" s="2272"/>
    </row>
    <row r="65" spans="1:10" s="2273" customFormat="1" ht="12.75" x14ac:dyDescent="0.2">
      <c r="A65" s="2266">
        <v>58</v>
      </c>
      <c r="B65" s="2267">
        <v>44753</v>
      </c>
      <c r="C65" s="2267">
        <v>44753</v>
      </c>
      <c r="D65" s="2268" t="s">
        <v>1886</v>
      </c>
      <c r="E65" s="2269" t="s">
        <v>1887</v>
      </c>
      <c r="F65" s="2266">
        <f>100-3-2</f>
        <v>95</v>
      </c>
      <c r="G65" s="2266" t="s">
        <v>1730</v>
      </c>
      <c r="H65" s="2270">
        <v>17.640999999999998</v>
      </c>
      <c r="I65" s="2271">
        <f t="shared" si="2"/>
        <v>1675.8949999999998</v>
      </c>
      <c r="J65" s="2272"/>
    </row>
    <row r="66" spans="1:10" s="2273" customFormat="1" ht="12.75" x14ac:dyDescent="0.2">
      <c r="A66" s="2266">
        <v>59</v>
      </c>
      <c r="B66" s="2267">
        <v>44166</v>
      </c>
      <c r="C66" s="2267">
        <v>44166</v>
      </c>
      <c r="D66" s="2268" t="s">
        <v>1888</v>
      </c>
      <c r="E66" s="2269" t="s">
        <v>1889</v>
      </c>
      <c r="F66" s="2266">
        <f>310+24-6-3-9-2-8-11-3-5-6-5-25-13-22-28-15-4</f>
        <v>169</v>
      </c>
      <c r="G66" s="2266" t="s">
        <v>1730</v>
      </c>
      <c r="H66" s="2279">
        <v>5.9</v>
      </c>
      <c r="I66" s="2271">
        <f t="shared" si="2"/>
        <v>997.1</v>
      </c>
      <c r="J66" s="2272"/>
    </row>
    <row r="67" spans="1:10" s="2276" customFormat="1" ht="12.75" x14ac:dyDescent="0.2">
      <c r="A67" s="2266">
        <v>60</v>
      </c>
      <c r="B67" s="2267">
        <v>44748</v>
      </c>
      <c r="C67" s="2267">
        <v>44748</v>
      </c>
      <c r="D67" s="2268" t="s">
        <v>1888</v>
      </c>
      <c r="E67" s="2269" t="s">
        <v>1889</v>
      </c>
      <c r="F67" s="2266">
        <v>200</v>
      </c>
      <c r="G67" s="2266" t="s">
        <v>1730</v>
      </c>
      <c r="H67" s="2270">
        <v>5.31</v>
      </c>
      <c r="I67" s="2271">
        <f t="shared" si="2"/>
        <v>1062</v>
      </c>
      <c r="J67" s="2275"/>
    </row>
    <row r="68" spans="1:10" s="2273" customFormat="1" ht="12.75" x14ac:dyDescent="0.2">
      <c r="A68" s="2266">
        <v>61</v>
      </c>
      <c r="B68" s="2267">
        <v>44173</v>
      </c>
      <c r="C68" s="2267">
        <v>44173</v>
      </c>
      <c r="D68" s="2268" t="s">
        <v>1890</v>
      </c>
      <c r="E68" s="2269" t="s">
        <v>1891</v>
      </c>
      <c r="F68" s="2266">
        <f>5000-793-250</f>
        <v>3957</v>
      </c>
      <c r="G68" s="2266" t="s">
        <v>1730</v>
      </c>
      <c r="H68" s="2270">
        <v>4.8097000000000003</v>
      </c>
      <c r="I68" s="2271">
        <f t="shared" si="2"/>
        <v>19031.982900000003</v>
      </c>
      <c r="J68" s="2272"/>
    </row>
    <row r="69" spans="1:10" s="2273" customFormat="1" ht="12.75" x14ac:dyDescent="0.2">
      <c r="A69" s="2266">
        <v>62</v>
      </c>
      <c r="B69" s="2267">
        <v>44748</v>
      </c>
      <c r="C69" s="2267">
        <v>44749</v>
      </c>
      <c r="D69" s="2268" t="s">
        <v>1892</v>
      </c>
      <c r="E69" s="2269" t="s">
        <v>1893</v>
      </c>
      <c r="F69" s="2266">
        <f>100-8-6-3-11</f>
        <v>72</v>
      </c>
      <c r="G69" s="2266" t="s">
        <v>1730</v>
      </c>
      <c r="H69" s="2270">
        <v>395.89</v>
      </c>
      <c r="I69" s="2271">
        <f t="shared" si="2"/>
        <v>28504.079999999998</v>
      </c>
      <c r="J69" s="2272"/>
    </row>
    <row r="70" spans="1:10" s="2265" customFormat="1" ht="12.75" x14ac:dyDescent="0.2">
      <c r="A70" s="2266">
        <v>63</v>
      </c>
      <c r="B70" s="2267">
        <v>40500</v>
      </c>
      <c r="C70" s="2267">
        <v>40500</v>
      </c>
      <c r="D70" s="2268" t="s">
        <v>1894</v>
      </c>
      <c r="E70" s="2269" t="s">
        <v>1895</v>
      </c>
      <c r="F70" s="2266">
        <f>417-7-6-5-6-5-10-13-18-6-6-6-11-6-4-5-7-6-6-6-6-6-7-5-6-5-6-5-12-8</f>
        <v>212</v>
      </c>
      <c r="G70" s="2266" t="s">
        <v>1730</v>
      </c>
      <c r="H70" s="2270">
        <v>55</v>
      </c>
      <c r="I70" s="2271">
        <f t="shared" si="2"/>
        <v>11660</v>
      </c>
      <c r="J70" s="2274"/>
    </row>
    <row r="71" spans="1:10" s="2273" customFormat="1" ht="12.75" x14ac:dyDescent="0.2">
      <c r="A71" s="2266">
        <v>64</v>
      </c>
      <c r="B71" s="2267" t="s">
        <v>1896</v>
      </c>
      <c r="C71" s="2267" t="s">
        <v>1896</v>
      </c>
      <c r="D71" s="2268" t="s">
        <v>1897</v>
      </c>
      <c r="E71" s="2269" t="s">
        <v>1898</v>
      </c>
      <c r="F71" s="2266">
        <f>516-14-5-9-6-6-11-7-6-9-3-7-6-6-10-10-8-6-7-5-6-9-15-10-7-16-4-23-7-6-16-6-7-2</f>
        <v>241</v>
      </c>
      <c r="G71" s="2266" t="s">
        <v>1730</v>
      </c>
      <c r="H71" s="2270">
        <v>110.92</v>
      </c>
      <c r="I71" s="2271">
        <f>F71*H71</f>
        <v>26731.72</v>
      </c>
      <c r="J71" s="2272"/>
    </row>
    <row r="72" spans="1:10" s="2273" customFormat="1" ht="12.75" x14ac:dyDescent="0.2">
      <c r="A72" s="2266">
        <v>65</v>
      </c>
      <c r="B72" s="2267">
        <v>44748</v>
      </c>
      <c r="C72" s="2267">
        <v>44748</v>
      </c>
      <c r="D72" s="2268" t="s">
        <v>1899</v>
      </c>
      <c r="E72" s="2269" t="s">
        <v>1900</v>
      </c>
      <c r="F72" s="2266">
        <f>100-8-6-2-4</f>
        <v>80</v>
      </c>
      <c r="G72" s="2266" t="s">
        <v>1730</v>
      </c>
      <c r="H72" s="2270">
        <v>77.644000000000005</v>
      </c>
      <c r="I72" s="2271">
        <f>F72*H72</f>
        <v>6211.52</v>
      </c>
      <c r="J72" s="2272"/>
    </row>
    <row r="73" spans="1:10" s="2273" customFormat="1" ht="12.75" x14ac:dyDescent="0.2">
      <c r="A73" s="2266">
        <v>66</v>
      </c>
      <c r="B73" s="2267">
        <v>44753</v>
      </c>
      <c r="C73" s="2267">
        <v>44753</v>
      </c>
      <c r="D73" s="2268" t="s">
        <v>1901</v>
      </c>
      <c r="E73" s="2269" t="s">
        <v>1902</v>
      </c>
      <c r="F73" s="2266">
        <f>150-10-10-33-15-22-3-1-3</f>
        <v>53</v>
      </c>
      <c r="G73" s="2266" t="s">
        <v>1730</v>
      </c>
      <c r="H73" s="2270">
        <v>45.559800000000003</v>
      </c>
      <c r="I73" s="2271">
        <f>F73*H73</f>
        <v>2414.6694000000002</v>
      </c>
      <c r="J73" s="2272"/>
    </row>
    <row r="74" spans="1:10" s="2265" customFormat="1" ht="12.75" x14ac:dyDescent="0.2">
      <c r="A74" s="2266">
        <v>67</v>
      </c>
      <c r="B74" s="2267">
        <v>44921</v>
      </c>
      <c r="C74" s="2267">
        <v>44921</v>
      </c>
      <c r="D74" s="2268" t="s">
        <v>1903</v>
      </c>
      <c r="E74" s="2269" t="s">
        <v>1904</v>
      </c>
      <c r="F74" s="2266">
        <v>2</v>
      </c>
      <c r="G74" s="2266" t="s">
        <v>1730</v>
      </c>
      <c r="H74" s="2270">
        <v>4472.2</v>
      </c>
      <c r="I74" s="2271">
        <f t="shared" ref="I74:I114" si="3">F74*H74</f>
        <v>8944.4</v>
      </c>
      <c r="J74" s="2274"/>
    </row>
    <row r="75" spans="1:10" s="2265" customFormat="1" ht="12.75" x14ac:dyDescent="0.2">
      <c r="A75" s="2266">
        <v>68</v>
      </c>
      <c r="B75" s="2267">
        <v>44921</v>
      </c>
      <c r="C75" s="2267">
        <v>44921</v>
      </c>
      <c r="D75" s="2268" t="s">
        <v>1905</v>
      </c>
      <c r="E75" s="2269" t="s">
        <v>1906</v>
      </c>
      <c r="F75" s="2266">
        <v>2</v>
      </c>
      <c r="G75" s="2266" t="s">
        <v>1730</v>
      </c>
      <c r="H75" s="2270">
        <v>4472.2</v>
      </c>
      <c r="I75" s="2271">
        <f t="shared" si="3"/>
        <v>8944.4</v>
      </c>
      <c r="J75" s="2274"/>
    </row>
    <row r="76" spans="1:10" s="2265" customFormat="1" ht="12.75" x14ac:dyDescent="0.2">
      <c r="A76" s="2266">
        <v>69</v>
      </c>
      <c r="B76" s="2267">
        <v>44921</v>
      </c>
      <c r="C76" s="2267">
        <v>44921</v>
      </c>
      <c r="D76" s="2268" t="s">
        <v>1907</v>
      </c>
      <c r="E76" s="2269" t="s">
        <v>1908</v>
      </c>
      <c r="F76" s="2266">
        <v>2</v>
      </c>
      <c r="G76" s="2266" t="s">
        <v>1730</v>
      </c>
      <c r="H76" s="2270">
        <v>4472.2</v>
      </c>
      <c r="I76" s="2271">
        <f t="shared" si="3"/>
        <v>8944.4</v>
      </c>
      <c r="J76" s="2274"/>
    </row>
    <row r="77" spans="1:10" s="2273" customFormat="1" ht="12.75" x14ac:dyDescent="0.2">
      <c r="A77" s="2266">
        <v>70</v>
      </c>
      <c r="B77" s="2267">
        <v>44503</v>
      </c>
      <c r="C77" s="2267">
        <v>44503</v>
      </c>
      <c r="D77" s="2268" t="s">
        <v>1909</v>
      </c>
      <c r="E77" s="2269" t="s">
        <v>1910</v>
      </c>
      <c r="F77" s="2266">
        <f>30-2-2-2-3-2-2-1-1-2-2-2</f>
        <v>9</v>
      </c>
      <c r="G77" s="2266" t="s">
        <v>1730</v>
      </c>
      <c r="H77" s="2270">
        <v>3538.82</v>
      </c>
      <c r="I77" s="2271">
        <f t="shared" si="3"/>
        <v>31849.38</v>
      </c>
      <c r="J77" s="2272"/>
    </row>
    <row r="78" spans="1:10" s="2265" customFormat="1" ht="12.75" x14ac:dyDescent="0.2">
      <c r="A78" s="2266">
        <v>71</v>
      </c>
      <c r="B78" s="2267">
        <v>44707</v>
      </c>
      <c r="C78" s="2267">
        <v>44707</v>
      </c>
      <c r="D78" s="2268" t="s">
        <v>1909</v>
      </c>
      <c r="E78" s="2269" t="s">
        <v>1910</v>
      </c>
      <c r="F78" s="2266">
        <v>25</v>
      </c>
      <c r="G78" s="2266" t="s">
        <v>1730</v>
      </c>
      <c r="H78" s="2270">
        <v>4804.96</v>
      </c>
      <c r="I78" s="2271">
        <f t="shared" si="3"/>
        <v>120124</v>
      </c>
      <c r="J78" s="2274"/>
    </row>
    <row r="79" spans="1:10" s="2273" customFormat="1" ht="12.75" x14ac:dyDescent="0.2">
      <c r="A79" s="2266">
        <v>72</v>
      </c>
      <c r="B79" s="2267">
        <v>44503</v>
      </c>
      <c r="C79" s="2267">
        <v>44503</v>
      </c>
      <c r="D79" s="2267" t="s">
        <v>1911</v>
      </c>
      <c r="E79" s="2269" t="s">
        <v>1912</v>
      </c>
      <c r="F79" s="2266">
        <f>46-6-3-1-3-4-5-3-3-3-1-1</f>
        <v>13</v>
      </c>
      <c r="G79" s="2266" t="s">
        <v>1730</v>
      </c>
      <c r="H79" s="2270">
        <v>4468.66</v>
      </c>
      <c r="I79" s="2271">
        <f t="shared" si="3"/>
        <v>58092.58</v>
      </c>
      <c r="J79" s="2272"/>
    </row>
    <row r="80" spans="1:10" s="2265" customFormat="1" ht="12.75" x14ac:dyDescent="0.2">
      <c r="A80" s="2266">
        <v>73</v>
      </c>
      <c r="B80" s="2267">
        <v>44707</v>
      </c>
      <c r="C80" s="2267">
        <v>44707</v>
      </c>
      <c r="D80" s="2267" t="s">
        <v>1911</v>
      </c>
      <c r="E80" s="2269" t="s">
        <v>1912</v>
      </c>
      <c r="F80" s="2266">
        <v>48</v>
      </c>
      <c r="G80" s="2266" t="s">
        <v>1730</v>
      </c>
      <c r="H80" s="2270">
        <v>4472.2</v>
      </c>
      <c r="I80" s="2271">
        <f t="shared" si="3"/>
        <v>214665.59999999998</v>
      </c>
      <c r="J80" s="2274"/>
    </row>
    <row r="81" spans="1:10" s="2273" customFormat="1" ht="12.75" x14ac:dyDescent="0.2">
      <c r="A81" s="2266">
        <v>74</v>
      </c>
      <c r="B81" s="2267">
        <v>44503</v>
      </c>
      <c r="C81" s="2267">
        <v>44503</v>
      </c>
      <c r="D81" s="2267" t="s">
        <v>1913</v>
      </c>
      <c r="E81" s="2269" t="s">
        <v>1914</v>
      </c>
      <c r="F81" s="2266">
        <f>15-1-2-1-2-1-1-1-1</f>
        <v>5</v>
      </c>
      <c r="G81" s="2266" t="s">
        <v>1730</v>
      </c>
      <c r="H81" s="2270">
        <v>3557.7</v>
      </c>
      <c r="I81" s="2271">
        <f t="shared" si="3"/>
        <v>17788.5</v>
      </c>
      <c r="J81" s="2272"/>
    </row>
    <row r="82" spans="1:10" s="2265" customFormat="1" ht="12.75" x14ac:dyDescent="0.2">
      <c r="A82" s="2266">
        <v>75</v>
      </c>
      <c r="B82" s="2267">
        <v>44707</v>
      </c>
      <c r="C82" s="2267">
        <v>44707</v>
      </c>
      <c r="D82" s="2267" t="s">
        <v>1913</v>
      </c>
      <c r="E82" s="2269" t="s">
        <v>1914</v>
      </c>
      <c r="F82" s="2266">
        <v>12</v>
      </c>
      <c r="G82" s="2266" t="s">
        <v>1730</v>
      </c>
      <c r="H82" s="2270">
        <v>4487.54</v>
      </c>
      <c r="I82" s="2271">
        <f t="shared" si="3"/>
        <v>53850.479999999996</v>
      </c>
      <c r="J82" s="2274"/>
    </row>
    <row r="83" spans="1:10" s="2265" customFormat="1" ht="12.75" x14ac:dyDescent="0.2">
      <c r="A83" s="2266">
        <v>76</v>
      </c>
      <c r="B83" s="2267">
        <v>44707</v>
      </c>
      <c r="C83" s="2267">
        <v>44707</v>
      </c>
      <c r="D83" s="2267" t="s">
        <v>1915</v>
      </c>
      <c r="E83" s="2269" t="s">
        <v>1916</v>
      </c>
      <c r="F83" s="2266">
        <v>2</v>
      </c>
      <c r="G83" s="2266" t="s">
        <v>1730</v>
      </c>
      <c r="H83" s="2270">
        <v>4316.4399999999996</v>
      </c>
      <c r="I83" s="2271">
        <f t="shared" si="3"/>
        <v>8632.8799999999992</v>
      </c>
      <c r="J83" s="2274"/>
    </row>
    <row r="84" spans="1:10" s="2265" customFormat="1" ht="12.75" x14ac:dyDescent="0.2">
      <c r="A84" s="2266">
        <v>77</v>
      </c>
      <c r="B84" s="2267">
        <v>44921</v>
      </c>
      <c r="C84" s="2267">
        <v>44921</v>
      </c>
      <c r="D84" s="2267" t="s">
        <v>1915</v>
      </c>
      <c r="E84" s="2269" t="s">
        <v>1916</v>
      </c>
      <c r="F84" s="2266">
        <v>5</v>
      </c>
      <c r="G84" s="2266" t="s">
        <v>1730</v>
      </c>
      <c r="H84" s="2270">
        <v>7268.8</v>
      </c>
      <c r="I84" s="2271">
        <f t="shared" si="3"/>
        <v>36344</v>
      </c>
      <c r="J84" s="2274"/>
    </row>
    <row r="85" spans="1:10" s="2273" customFormat="1" ht="12.75" x14ac:dyDescent="0.2">
      <c r="A85" s="2266">
        <v>78</v>
      </c>
      <c r="B85" s="2267">
        <v>44921</v>
      </c>
      <c r="C85" s="2267">
        <v>44921</v>
      </c>
      <c r="D85" s="2267" t="s">
        <v>1917</v>
      </c>
      <c r="E85" s="2269" t="s">
        <v>1918</v>
      </c>
      <c r="F85" s="2266">
        <f>50-1-2-2-1-3-1</f>
        <v>40</v>
      </c>
      <c r="G85" s="2266" t="s">
        <v>1730</v>
      </c>
      <c r="H85" s="2270">
        <v>8602.2000000000007</v>
      </c>
      <c r="I85" s="2271">
        <f t="shared" si="3"/>
        <v>344088</v>
      </c>
      <c r="J85" s="2272"/>
    </row>
    <row r="86" spans="1:10" s="2273" customFormat="1" ht="12.75" x14ac:dyDescent="0.2">
      <c r="A86" s="2266">
        <v>79</v>
      </c>
      <c r="B86" s="2267">
        <v>44921</v>
      </c>
      <c r="C86" s="2267">
        <v>44921</v>
      </c>
      <c r="D86" s="2267" t="s">
        <v>1919</v>
      </c>
      <c r="E86" s="2269" t="s">
        <v>1920</v>
      </c>
      <c r="F86" s="2266">
        <f>15-1-1-1</f>
        <v>12</v>
      </c>
      <c r="G86" s="2266" t="s">
        <v>1730</v>
      </c>
      <c r="H86" s="2270">
        <v>11246.58</v>
      </c>
      <c r="I86" s="2271">
        <f t="shared" si="3"/>
        <v>134958.96</v>
      </c>
      <c r="J86" s="2272"/>
    </row>
    <row r="87" spans="1:10" s="2273" customFormat="1" ht="12.75" x14ac:dyDescent="0.2">
      <c r="A87" s="2266">
        <v>80</v>
      </c>
      <c r="B87" s="2267">
        <v>44921</v>
      </c>
      <c r="C87" s="2267">
        <v>44921</v>
      </c>
      <c r="D87" s="2268" t="s">
        <v>1921</v>
      </c>
      <c r="E87" s="2269" t="s">
        <v>1922</v>
      </c>
      <c r="F87" s="2266">
        <f>300-2-4-10-9-9-4-2-6</f>
        <v>254</v>
      </c>
      <c r="G87" s="2266" t="s">
        <v>1730</v>
      </c>
      <c r="H87" s="2270">
        <v>766.41</v>
      </c>
      <c r="I87" s="2271">
        <f t="shared" si="3"/>
        <v>194668.13999999998</v>
      </c>
      <c r="J87" s="2272"/>
    </row>
    <row r="88" spans="1:10" s="2273" customFormat="1" ht="12.75" x14ac:dyDescent="0.2">
      <c r="A88" s="2266">
        <v>81</v>
      </c>
      <c r="B88" s="2267">
        <v>44921</v>
      </c>
      <c r="C88" s="2267">
        <v>44921</v>
      </c>
      <c r="D88" s="2267" t="s">
        <v>1923</v>
      </c>
      <c r="E88" s="2269" t="s">
        <v>1924</v>
      </c>
      <c r="F88" s="2266">
        <f>79-1-5-6-3-3-1</f>
        <v>60</v>
      </c>
      <c r="G88" s="2266" t="s">
        <v>1730</v>
      </c>
      <c r="H88" s="2270">
        <v>766.41</v>
      </c>
      <c r="I88" s="2271">
        <f t="shared" si="3"/>
        <v>45984.6</v>
      </c>
      <c r="J88" s="2272"/>
    </row>
    <row r="89" spans="1:10" s="2273" customFormat="1" ht="12.75" x14ac:dyDescent="0.2">
      <c r="A89" s="2266">
        <v>82</v>
      </c>
      <c r="B89" s="2267">
        <v>44921</v>
      </c>
      <c r="C89" s="2267">
        <v>44921</v>
      </c>
      <c r="D89" s="2267" t="s">
        <v>1925</v>
      </c>
      <c r="E89" s="2269" t="s">
        <v>1926</v>
      </c>
      <c r="F89" s="2266">
        <f>79-1-5-6-3-3-1</f>
        <v>60</v>
      </c>
      <c r="G89" s="2266" t="s">
        <v>1730</v>
      </c>
      <c r="H89" s="2270">
        <v>766.41</v>
      </c>
      <c r="I89" s="2271">
        <f t="shared" si="3"/>
        <v>45984.6</v>
      </c>
      <c r="J89" s="2272"/>
    </row>
    <row r="90" spans="1:10" s="2273" customFormat="1" ht="12.75" x14ac:dyDescent="0.2">
      <c r="A90" s="2266">
        <v>83</v>
      </c>
      <c r="B90" s="2267">
        <v>44921</v>
      </c>
      <c r="C90" s="2267">
        <v>44921</v>
      </c>
      <c r="D90" s="2267" t="s">
        <v>1927</v>
      </c>
      <c r="E90" s="2269" t="s">
        <v>1928</v>
      </c>
      <c r="F90" s="2266">
        <f>79-1-5-6-3-3-1</f>
        <v>60</v>
      </c>
      <c r="G90" s="2266" t="s">
        <v>1730</v>
      </c>
      <c r="H90" s="2270">
        <v>766.41</v>
      </c>
      <c r="I90" s="2271">
        <f t="shared" si="3"/>
        <v>45984.6</v>
      </c>
      <c r="J90" s="2272"/>
    </row>
    <row r="91" spans="1:10" s="2273" customFormat="1" ht="12.75" x14ac:dyDescent="0.2">
      <c r="A91" s="2266">
        <v>84</v>
      </c>
      <c r="B91" s="2267">
        <v>44187</v>
      </c>
      <c r="C91" s="2267">
        <v>44187</v>
      </c>
      <c r="D91" s="2267" t="s">
        <v>1929</v>
      </c>
      <c r="E91" s="2269" t="s">
        <v>1930</v>
      </c>
      <c r="F91" s="2266">
        <f>25-2-1-1-1-2-1</f>
        <v>17</v>
      </c>
      <c r="G91" s="2266" t="s">
        <v>1730</v>
      </c>
      <c r="H91" s="2270">
        <v>607.70000000000005</v>
      </c>
      <c r="I91" s="2271">
        <f t="shared" si="3"/>
        <v>10330.900000000001</v>
      </c>
      <c r="J91" s="2272"/>
    </row>
    <row r="92" spans="1:10" s="2265" customFormat="1" ht="12.75" x14ac:dyDescent="0.2">
      <c r="A92" s="2266">
        <v>85</v>
      </c>
      <c r="B92" s="2267">
        <v>44533</v>
      </c>
      <c r="C92" s="2267">
        <v>44533</v>
      </c>
      <c r="D92" s="2267" t="s">
        <v>1929</v>
      </c>
      <c r="E92" s="2269" t="s">
        <v>1930</v>
      </c>
      <c r="F92" s="2266">
        <v>24</v>
      </c>
      <c r="G92" s="2266" t="s">
        <v>1730</v>
      </c>
      <c r="H92" s="2270">
        <v>572.29999999999995</v>
      </c>
      <c r="I92" s="2271">
        <f t="shared" si="3"/>
        <v>13735.199999999999</v>
      </c>
      <c r="J92" s="2274"/>
    </row>
    <row r="93" spans="1:10" s="2265" customFormat="1" ht="12.75" x14ac:dyDescent="0.2">
      <c r="A93" s="2266">
        <v>86</v>
      </c>
      <c r="B93" s="2267">
        <v>44707</v>
      </c>
      <c r="C93" s="2267">
        <v>44707</v>
      </c>
      <c r="D93" s="2267" t="s">
        <v>1929</v>
      </c>
      <c r="E93" s="2269" t="s">
        <v>1930</v>
      </c>
      <c r="F93" s="2266">
        <v>20</v>
      </c>
      <c r="G93" s="2266" t="s">
        <v>1730</v>
      </c>
      <c r="H93" s="2270">
        <v>601.79999999999995</v>
      </c>
      <c r="I93" s="2271">
        <f t="shared" si="3"/>
        <v>12036</v>
      </c>
      <c r="J93" s="2274"/>
    </row>
    <row r="94" spans="1:10" s="2273" customFormat="1" ht="12.75" x14ac:dyDescent="0.2">
      <c r="A94" s="2266">
        <v>87</v>
      </c>
      <c r="B94" s="2267">
        <v>44187</v>
      </c>
      <c r="C94" s="2267">
        <v>44187</v>
      </c>
      <c r="D94" s="2267" t="s">
        <v>1931</v>
      </c>
      <c r="E94" s="2269" t="s">
        <v>1932</v>
      </c>
      <c r="F94" s="2266">
        <f>15-1-1-2-1</f>
        <v>10</v>
      </c>
      <c r="G94" s="2266" t="s">
        <v>1730</v>
      </c>
      <c r="H94" s="2270">
        <v>607.70000000000005</v>
      </c>
      <c r="I94" s="2271">
        <f t="shared" si="3"/>
        <v>6077</v>
      </c>
      <c r="J94" s="2272"/>
    </row>
    <row r="95" spans="1:10" s="2265" customFormat="1" ht="12.75" x14ac:dyDescent="0.2">
      <c r="A95" s="2266">
        <v>88</v>
      </c>
      <c r="B95" s="2267">
        <v>44533</v>
      </c>
      <c r="C95" s="2267">
        <v>44533</v>
      </c>
      <c r="D95" s="2267" t="s">
        <v>1931</v>
      </c>
      <c r="E95" s="2269" t="s">
        <v>1932</v>
      </c>
      <c r="F95" s="2266">
        <v>16</v>
      </c>
      <c r="G95" s="2266" t="s">
        <v>1730</v>
      </c>
      <c r="H95" s="2270">
        <v>572.29999999999995</v>
      </c>
      <c r="I95" s="2271">
        <f t="shared" si="3"/>
        <v>9156.7999999999993</v>
      </c>
      <c r="J95" s="2274"/>
    </row>
    <row r="96" spans="1:10" s="2265" customFormat="1" ht="12.75" x14ac:dyDescent="0.2">
      <c r="A96" s="2266">
        <v>89</v>
      </c>
      <c r="B96" s="2267">
        <v>44707</v>
      </c>
      <c r="C96" s="2267">
        <v>44707</v>
      </c>
      <c r="D96" s="2267" t="s">
        <v>1931</v>
      </c>
      <c r="E96" s="2269" t="s">
        <v>1932</v>
      </c>
      <c r="F96" s="2266">
        <v>20</v>
      </c>
      <c r="G96" s="2266" t="s">
        <v>1730</v>
      </c>
      <c r="H96" s="2270">
        <v>601.79999999999995</v>
      </c>
      <c r="I96" s="2271">
        <f t="shared" si="3"/>
        <v>12036</v>
      </c>
      <c r="J96" s="2274"/>
    </row>
    <row r="97" spans="1:11" s="2273" customFormat="1" ht="12.75" x14ac:dyDescent="0.2">
      <c r="A97" s="2266">
        <v>90</v>
      </c>
      <c r="B97" s="2267">
        <v>44187</v>
      </c>
      <c r="C97" s="2267">
        <v>44187</v>
      </c>
      <c r="D97" s="2267" t="s">
        <v>1933</v>
      </c>
      <c r="E97" s="2269" t="s">
        <v>1934</v>
      </c>
      <c r="F97" s="2266">
        <f>15-1-1-2-1</f>
        <v>10</v>
      </c>
      <c r="G97" s="2266" t="s">
        <v>1730</v>
      </c>
      <c r="H97" s="2270">
        <v>607.70000000000005</v>
      </c>
      <c r="I97" s="2271">
        <f t="shared" si="3"/>
        <v>6077</v>
      </c>
      <c r="J97" s="2272"/>
    </row>
    <row r="98" spans="1:11" s="2265" customFormat="1" ht="12.75" x14ac:dyDescent="0.2">
      <c r="A98" s="2266">
        <v>91</v>
      </c>
      <c r="B98" s="2267">
        <v>44533</v>
      </c>
      <c r="C98" s="2267">
        <v>44533</v>
      </c>
      <c r="D98" s="2267" t="s">
        <v>1933</v>
      </c>
      <c r="E98" s="2269" t="s">
        <v>1934</v>
      </c>
      <c r="F98" s="2266">
        <v>16</v>
      </c>
      <c r="G98" s="2266" t="s">
        <v>1730</v>
      </c>
      <c r="H98" s="2270">
        <v>572.29999999999995</v>
      </c>
      <c r="I98" s="2271">
        <f t="shared" si="3"/>
        <v>9156.7999999999993</v>
      </c>
      <c r="J98" s="2274"/>
    </row>
    <row r="99" spans="1:11" s="2265" customFormat="1" ht="12.75" x14ac:dyDescent="0.2">
      <c r="A99" s="2266">
        <v>92</v>
      </c>
      <c r="B99" s="2267">
        <v>44707</v>
      </c>
      <c r="C99" s="2267">
        <v>44707</v>
      </c>
      <c r="D99" s="2267" t="s">
        <v>1933</v>
      </c>
      <c r="E99" s="2269" t="s">
        <v>1934</v>
      </c>
      <c r="F99" s="2266">
        <v>20</v>
      </c>
      <c r="G99" s="2266" t="s">
        <v>1730</v>
      </c>
      <c r="H99" s="2270">
        <v>601.79999999999995</v>
      </c>
      <c r="I99" s="2271">
        <f t="shared" si="3"/>
        <v>12036</v>
      </c>
      <c r="J99" s="2274"/>
    </row>
    <row r="100" spans="1:11" s="2273" customFormat="1" ht="12.75" x14ac:dyDescent="0.2">
      <c r="A100" s="2266">
        <v>93</v>
      </c>
      <c r="B100" s="2267">
        <v>44187</v>
      </c>
      <c r="C100" s="2267">
        <v>44187</v>
      </c>
      <c r="D100" s="2267" t="s">
        <v>1935</v>
      </c>
      <c r="E100" s="2269" t="s">
        <v>1936</v>
      </c>
      <c r="F100" s="2266">
        <f>15-1-1-2-1</f>
        <v>10</v>
      </c>
      <c r="G100" s="2266" t="s">
        <v>1730</v>
      </c>
      <c r="H100" s="2270">
        <v>607.70000000000005</v>
      </c>
      <c r="I100" s="2271">
        <f t="shared" si="3"/>
        <v>6077</v>
      </c>
      <c r="J100" s="2272"/>
      <c r="K100" s="2285"/>
    </row>
    <row r="101" spans="1:11" s="2265" customFormat="1" ht="12.75" x14ac:dyDescent="0.2">
      <c r="A101" s="2266">
        <v>94</v>
      </c>
      <c r="B101" s="2267">
        <v>44533</v>
      </c>
      <c r="C101" s="2267">
        <v>44533</v>
      </c>
      <c r="D101" s="2267" t="s">
        <v>1935</v>
      </c>
      <c r="E101" s="2269" t="s">
        <v>1936</v>
      </c>
      <c r="F101" s="2266">
        <v>16</v>
      </c>
      <c r="G101" s="2266" t="s">
        <v>1730</v>
      </c>
      <c r="H101" s="2270">
        <v>572.29999999999995</v>
      </c>
      <c r="I101" s="2271">
        <f t="shared" si="3"/>
        <v>9156.7999999999993</v>
      </c>
      <c r="J101" s="2274"/>
      <c r="K101" s="2286"/>
    </row>
    <row r="102" spans="1:11" s="2265" customFormat="1" ht="12.75" x14ac:dyDescent="0.2">
      <c r="A102" s="2266">
        <v>95</v>
      </c>
      <c r="B102" s="2267">
        <v>44707</v>
      </c>
      <c r="C102" s="2267">
        <v>44707</v>
      </c>
      <c r="D102" s="2267" t="s">
        <v>1935</v>
      </c>
      <c r="E102" s="2269" t="s">
        <v>1936</v>
      </c>
      <c r="F102" s="2266">
        <v>20</v>
      </c>
      <c r="G102" s="2266" t="s">
        <v>1730</v>
      </c>
      <c r="H102" s="2270">
        <v>601.79999999999995</v>
      </c>
      <c r="I102" s="2271">
        <f t="shared" si="3"/>
        <v>12036</v>
      </c>
      <c r="J102" s="2274"/>
      <c r="K102" s="2286"/>
    </row>
    <row r="103" spans="1:11" s="2265" customFormat="1" ht="12.75" x14ac:dyDescent="0.2">
      <c r="A103" s="2266">
        <v>96</v>
      </c>
      <c r="B103" s="2267">
        <v>44533</v>
      </c>
      <c r="C103" s="2267">
        <v>44533</v>
      </c>
      <c r="D103" s="2268" t="s">
        <v>1937</v>
      </c>
      <c r="E103" s="2269" t="s">
        <v>1938</v>
      </c>
      <c r="F103" s="2266">
        <f>50-3-2-1-2-1-3-3-1-1-1-1-4-1-1-2-2</f>
        <v>21</v>
      </c>
      <c r="G103" s="2266" t="s">
        <v>1730</v>
      </c>
      <c r="H103" s="2270">
        <v>1109.2</v>
      </c>
      <c r="I103" s="2271">
        <f t="shared" si="3"/>
        <v>23293.200000000001</v>
      </c>
      <c r="J103" s="2274"/>
      <c r="K103" s="2286"/>
    </row>
    <row r="104" spans="1:11" s="2265" customFormat="1" ht="12.75" x14ac:dyDescent="0.2">
      <c r="A104" s="2266">
        <v>97</v>
      </c>
      <c r="B104" s="2267">
        <v>44707</v>
      </c>
      <c r="C104" s="2267">
        <v>44707</v>
      </c>
      <c r="D104" s="2268" t="s">
        <v>1937</v>
      </c>
      <c r="E104" s="2269" t="s">
        <v>1938</v>
      </c>
      <c r="F104" s="2266">
        <v>40</v>
      </c>
      <c r="G104" s="2266" t="s">
        <v>1730</v>
      </c>
      <c r="H104" s="2270">
        <v>540.44000000000005</v>
      </c>
      <c r="I104" s="2271">
        <f t="shared" si="3"/>
        <v>21617.600000000002</v>
      </c>
      <c r="J104" s="2274"/>
      <c r="K104" s="2286"/>
    </row>
    <row r="105" spans="1:11" s="2265" customFormat="1" ht="12.75" x14ac:dyDescent="0.2">
      <c r="A105" s="2266">
        <v>98</v>
      </c>
      <c r="B105" s="2267">
        <v>44921</v>
      </c>
      <c r="C105" s="2267">
        <v>44921</v>
      </c>
      <c r="D105" s="2268" t="s">
        <v>1937</v>
      </c>
      <c r="E105" s="2269" t="s">
        <v>1938</v>
      </c>
      <c r="F105" s="2266">
        <v>50</v>
      </c>
      <c r="G105" s="2266" t="s">
        <v>1730</v>
      </c>
      <c r="H105" s="2270">
        <v>743.4</v>
      </c>
      <c r="I105" s="2271">
        <f t="shared" si="3"/>
        <v>37170</v>
      </c>
      <c r="J105" s="2274"/>
      <c r="K105" s="2286"/>
    </row>
    <row r="106" spans="1:11" s="2273" customFormat="1" ht="12.75" x14ac:dyDescent="0.2">
      <c r="A106" s="2266">
        <v>99</v>
      </c>
      <c r="B106" s="2267">
        <v>44533</v>
      </c>
      <c r="C106" s="2267">
        <v>44533</v>
      </c>
      <c r="D106" s="2268" t="s">
        <v>1939</v>
      </c>
      <c r="E106" s="2269" t="s">
        <v>1940</v>
      </c>
      <c r="F106" s="2266">
        <f>25-1-1-1-2-3-1-1-1-1-1-1-2</f>
        <v>9</v>
      </c>
      <c r="G106" s="2266" t="s">
        <v>1730</v>
      </c>
      <c r="H106" s="2270">
        <v>1433.7</v>
      </c>
      <c r="I106" s="2271">
        <f t="shared" si="3"/>
        <v>12903.300000000001</v>
      </c>
      <c r="J106" s="2272"/>
      <c r="K106" s="2286"/>
    </row>
    <row r="107" spans="1:11" s="2265" customFormat="1" ht="12.75" x14ac:dyDescent="0.2">
      <c r="A107" s="2266">
        <v>100</v>
      </c>
      <c r="B107" s="2267">
        <v>44707</v>
      </c>
      <c r="C107" s="2267">
        <v>44707</v>
      </c>
      <c r="D107" s="2268" t="s">
        <v>1939</v>
      </c>
      <c r="E107" s="2269" t="s">
        <v>1940</v>
      </c>
      <c r="F107" s="2266">
        <v>20</v>
      </c>
      <c r="G107" s="2266" t="s">
        <v>1730</v>
      </c>
      <c r="H107" s="2270">
        <v>469.64</v>
      </c>
      <c r="I107" s="2271">
        <f t="shared" si="3"/>
        <v>9392.7999999999993</v>
      </c>
      <c r="J107" s="2274"/>
      <c r="K107" s="2286"/>
    </row>
    <row r="108" spans="1:11" s="2265" customFormat="1" ht="12.75" x14ac:dyDescent="0.2">
      <c r="A108" s="2266">
        <v>101</v>
      </c>
      <c r="B108" s="2267">
        <v>44921</v>
      </c>
      <c r="C108" s="2267">
        <v>44921</v>
      </c>
      <c r="D108" s="2268" t="s">
        <v>1939</v>
      </c>
      <c r="E108" s="2269" t="s">
        <v>1940</v>
      </c>
      <c r="F108" s="2266">
        <v>25</v>
      </c>
      <c r="G108" s="2266" t="s">
        <v>1730</v>
      </c>
      <c r="H108" s="2270">
        <v>743.4</v>
      </c>
      <c r="I108" s="2271">
        <f t="shared" si="3"/>
        <v>18585</v>
      </c>
      <c r="J108" s="2274"/>
      <c r="K108" s="2286"/>
    </row>
    <row r="109" spans="1:11" s="2273" customFormat="1" ht="12.75" x14ac:dyDescent="0.2">
      <c r="A109" s="2266">
        <v>102</v>
      </c>
      <c r="B109" s="2267">
        <v>44533</v>
      </c>
      <c r="C109" s="2267">
        <v>44533</v>
      </c>
      <c r="D109" s="2268" t="s">
        <v>1941</v>
      </c>
      <c r="E109" s="2269" t="s">
        <v>1942</v>
      </c>
      <c r="F109" s="2266">
        <f>25-1-1-1-2-3-1-1-1-1-1-1-2</f>
        <v>9</v>
      </c>
      <c r="G109" s="2266" t="s">
        <v>1730</v>
      </c>
      <c r="H109" s="2270">
        <v>1109.2</v>
      </c>
      <c r="I109" s="2271">
        <f t="shared" si="3"/>
        <v>9982.8000000000011</v>
      </c>
      <c r="J109" s="2272"/>
      <c r="K109" s="2286"/>
    </row>
    <row r="110" spans="1:11" s="2265" customFormat="1" ht="12.75" x14ac:dyDescent="0.2">
      <c r="A110" s="2266">
        <v>103</v>
      </c>
      <c r="B110" s="2267">
        <v>44707</v>
      </c>
      <c r="C110" s="2267">
        <v>44707</v>
      </c>
      <c r="D110" s="2268" t="s">
        <v>1941</v>
      </c>
      <c r="E110" s="2269" t="s">
        <v>1942</v>
      </c>
      <c r="F110" s="2266">
        <v>20</v>
      </c>
      <c r="G110" s="2266" t="s">
        <v>1730</v>
      </c>
      <c r="H110" s="2270">
        <v>469.64</v>
      </c>
      <c r="I110" s="2271">
        <f t="shared" si="3"/>
        <v>9392.7999999999993</v>
      </c>
      <c r="J110" s="2274"/>
      <c r="K110" s="2286"/>
    </row>
    <row r="111" spans="1:11" s="2265" customFormat="1" ht="12.75" x14ac:dyDescent="0.2">
      <c r="A111" s="2266">
        <v>104</v>
      </c>
      <c r="B111" s="2267">
        <v>44921</v>
      </c>
      <c r="C111" s="2267">
        <v>44921</v>
      </c>
      <c r="D111" s="2268" t="s">
        <v>1941</v>
      </c>
      <c r="E111" s="2269" t="s">
        <v>1942</v>
      </c>
      <c r="F111" s="2266">
        <v>25</v>
      </c>
      <c r="G111" s="2266" t="s">
        <v>1730</v>
      </c>
      <c r="H111" s="2270">
        <v>743.4</v>
      </c>
      <c r="I111" s="2271">
        <f t="shared" si="3"/>
        <v>18585</v>
      </c>
      <c r="J111" s="2274"/>
      <c r="K111" s="2287"/>
    </row>
    <row r="112" spans="1:11" s="2273" customFormat="1" ht="12.75" x14ac:dyDescent="0.2">
      <c r="A112" s="2266">
        <v>105</v>
      </c>
      <c r="B112" s="2267">
        <v>44533</v>
      </c>
      <c r="C112" s="2267">
        <v>44533</v>
      </c>
      <c r="D112" s="2268" t="s">
        <v>1943</v>
      </c>
      <c r="E112" s="2269" t="s">
        <v>1944</v>
      </c>
      <c r="F112" s="2266">
        <f>25-1-1-1-2-3-1-1-1-1-1-1-2</f>
        <v>9</v>
      </c>
      <c r="G112" s="2266" t="s">
        <v>1730</v>
      </c>
      <c r="H112" s="2270">
        <v>1109.2</v>
      </c>
      <c r="I112" s="2271">
        <f t="shared" si="3"/>
        <v>9982.8000000000011</v>
      </c>
      <c r="J112" s="2272"/>
      <c r="K112" s="2285"/>
    </row>
    <row r="113" spans="1:11" s="2265" customFormat="1" ht="12.75" x14ac:dyDescent="0.2">
      <c r="A113" s="2266">
        <v>106</v>
      </c>
      <c r="B113" s="2267">
        <v>44707</v>
      </c>
      <c r="C113" s="2267">
        <v>44707</v>
      </c>
      <c r="D113" s="2268" t="s">
        <v>1943</v>
      </c>
      <c r="E113" s="2269" t="s">
        <v>1944</v>
      </c>
      <c r="F113" s="2266">
        <v>20</v>
      </c>
      <c r="G113" s="2266" t="s">
        <v>1730</v>
      </c>
      <c r="H113" s="2270">
        <v>469.64</v>
      </c>
      <c r="I113" s="2271">
        <f t="shared" si="3"/>
        <v>9392.7999999999993</v>
      </c>
      <c r="J113" s="2274"/>
    </row>
    <row r="114" spans="1:11" s="2265" customFormat="1" ht="12.75" x14ac:dyDescent="0.2">
      <c r="A114" s="2266">
        <v>107</v>
      </c>
      <c r="B114" s="2267">
        <v>44921</v>
      </c>
      <c r="C114" s="2267">
        <v>44921</v>
      </c>
      <c r="D114" s="2268" t="s">
        <v>1943</v>
      </c>
      <c r="E114" s="2269" t="s">
        <v>1944</v>
      </c>
      <c r="F114" s="2266">
        <v>25</v>
      </c>
      <c r="G114" s="2266" t="s">
        <v>1730</v>
      </c>
      <c r="H114" s="2270">
        <v>743.4</v>
      </c>
      <c r="I114" s="2271">
        <f t="shared" si="3"/>
        <v>18585</v>
      </c>
      <c r="J114" s="2274"/>
    </row>
    <row r="115" spans="1:11" s="2245" customFormat="1" x14ac:dyDescent="0.25">
      <c r="H115" s="2246" t="s">
        <v>1784</v>
      </c>
      <c r="I115" s="2288">
        <f>SUM(I8:I114)</f>
        <v>5050907.9225072945</v>
      </c>
      <c r="J115" s="2248"/>
      <c r="K115" s="2248"/>
    </row>
    <row r="116" spans="1:11" s="2245" customFormat="1" x14ac:dyDescent="0.25">
      <c r="H116" s="2249"/>
      <c r="I116" s="2289"/>
      <c r="J116" s="2248"/>
      <c r="K116" s="2248"/>
    </row>
    <row r="117" spans="1:11" s="2245" customFormat="1" x14ac:dyDescent="0.25">
      <c r="H117" s="2249"/>
      <c r="I117" s="2289"/>
      <c r="J117" s="2248"/>
      <c r="K117" s="2248"/>
    </row>
    <row r="118" spans="1:11" s="2245" customFormat="1" x14ac:dyDescent="0.25">
      <c r="H118" s="2249"/>
      <c r="I118" s="2289"/>
      <c r="J118" s="2248"/>
      <c r="K118" s="2248"/>
    </row>
    <row r="119" spans="1:11" x14ac:dyDescent="0.25">
      <c r="A119" s="2835" t="s">
        <v>1785</v>
      </c>
      <c r="B119" s="2835"/>
      <c r="C119" s="2835"/>
      <c r="D119" s="2835"/>
      <c r="E119" s="2835"/>
      <c r="F119" s="2835"/>
      <c r="G119" s="2835"/>
      <c r="H119" s="2835"/>
      <c r="I119" s="2835"/>
    </row>
    <row r="120" spans="1:11" x14ac:dyDescent="0.25">
      <c r="A120" s="2853" t="s">
        <v>1786</v>
      </c>
      <c r="B120" s="2853"/>
      <c r="C120" s="2853"/>
      <c r="D120" s="2853"/>
      <c r="E120" s="2853"/>
      <c r="F120" s="2853"/>
      <c r="G120" s="2853"/>
      <c r="H120" s="2853"/>
      <c r="I120" s="2853"/>
    </row>
    <row r="121" spans="1:11" x14ac:dyDescent="0.25">
      <c r="A121" s="2835" t="s">
        <v>1787</v>
      </c>
      <c r="B121" s="2835"/>
      <c r="C121" s="2835"/>
      <c r="D121" s="2835"/>
      <c r="E121" s="2835"/>
      <c r="F121" s="2835"/>
      <c r="G121" s="2835"/>
      <c r="H121" s="2835"/>
      <c r="I121" s="2835"/>
    </row>
    <row r="122" spans="1:11" x14ac:dyDescent="0.25">
      <c r="A122" s="2835" t="s">
        <v>1788</v>
      </c>
      <c r="B122" s="2835"/>
      <c r="C122" s="2835"/>
      <c r="D122" s="2835"/>
      <c r="E122" s="2835"/>
      <c r="F122" s="2835"/>
      <c r="G122" s="2835"/>
      <c r="H122" s="2835"/>
      <c r="I122" s="2835"/>
    </row>
    <row r="123" spans="1:11" s="2291" customFormat="1" ht="12.75" customHeight="1" x14ac:dyDescent="0.25">
      <c r="A123" s="2290"/>
      <c r="B123" s="2845"/>
      <c r="C123" s="2845"/>
      <c r="D123" s="2845"/>
      <c r="E123" s="2846"/>
      <c r="F123" s="2846"/>
      <c r="G123" s="2254"/>
      <c r="H123" s="2847"/>
      <c r="I123" s="2847"/>
    </row>
    <row r="124" spans="1:11" s="2291" customFormat="1" x14ac:dyDescent="0.25">
      <c r="A124" s="2037"/>
      <c r="B124" s="2841"/>
      <c r="C124" s="2841"/>
      <c r="D124" s="2841"/>
      <c r="E124" s="2841"/>
      <c r="F124" s="2841"/>
      <c r="G124" s="2255"/>
      <c r="H124" s="2256"/>
      <c r="I124" s="2255"/>
    </row>
    <row r="125" spans="1:11" s="2291" customFormat="1" x14ac:dyDescent="0.25">
      <c r="A125" s="2253"/>
      <c r="B125" s="2253"/>
      <c r="C125" s="2253"/>
      <c r="D125" s="2253"/>
      <c r="E125" s="2253"/>
      <c r="F125" s="2253"/>
      <c r="G125" s="2253"/>
      <c r="H125" s="2253"/>
      <c r="I125" s="2253"/>
    </row>
    <row r="126" spans="1:11" s="2291" customFormat="1" x14ac:dyDescent="0.25">
      <c r="A126" s="2292"/>
      <c r="B126" s="2292"/>
      <c r="C126" s="2292"/>
      <c r="D126" s="2292"/>
      <c r="E126" s="2292"/>
      <c r="F126" s="2292"/>
      <c r="G126" s="2292"/>
      <c r="H126" s="2292"/>
      <c r="I126" s="2292"/>
    </row>
    <row r="127" spans="1:11" x14ac:dyDescent="0.25">
      <c r="A127" s="2291"/>
      <c r="B127" s="2291"/>
      <c r="C127" s="2291"/>
      <c r="D127" s="2291"/>
      <c r="E127" s="2291"/>
      <c r="F127" s="2291"/>
      <c r="G127" s="2291"/>
      <c r="H127" s="2291"/>
      <c r="I127" s="2291"/>
    </row>
    <row r="128" spans="1:11" x14ac:dyDescent="0.25">
      <c r="A128" s="2855"/>
      <c r="B128" s="2855"/>
      <c r="C128" s="2855"/>
      <c r="D128" s="2855"/>
      <c r="E128" s="2855"/>
      <c r="F128" s="2855"/>
      <c r="G128" s="2855"/>
      <c r="H128" s="2855"/>
      <c r="I128" s="2855"/>
    </row>
    <row r="131" spans="1:10" s="2273" customFormat="1" ht="12.75" x14ac:dyDescent="0.2">
      <c r="J131" s="2272"/>
    </row>
    <row r="132" spans="1:10" s="2273" customFormat="1" ht="12.75" x14ac:dyDescent="0.2">
      <c r="J132" s="2272"/>
    </row>
    <row r="133" spans="1:10" s="1589" customFormat="1" x14ac:dyDescent="0.25"/>
    <row r="134" spans="1:10" s="1589" customFormat="1" x14ac:dyDescent="0.25"/>
    <row r="135" spans="1:10" s="1630" customFormat="1" ht="12.75" x14ac:dyDescent="0.2">
      <c r="A135" s="1627"/>
      <c r="B135" s="1628"/>
      <c r="C135" s="1628"/>
      <c r="D135" s="1629"/>
      <c r="F135" s="1627"/>
      <c r="G135" s="1627"/>
      <c r="H135" s="1631"/>
      <c r="I135" s="1632"/>
    </row>
    <row r="136" spans="1:10" s="1589" customFormat="1" x14ac:dyDescent="0.25"/>
    <row r="137" spans="1:10" s="1589" customFormat="1" x14ac:dyDescent="0.25"/>
    <row r="138" spans="1:10" s="1630" customFormat="1" ht="12.75" x14ac:dyDescent="0.2">
      <c r="A138" s="1627"/>
      <c r="B138" s="1628"/>
      <c r="C138" s="1628"/>
      <c r="D138" s="1628"/>
      <c r="F138" s="1627"/>
      <c r="G138" s="1627"/>
      <c r="H138" s="1631"/>
      <c r="I138" s="1632"/>
    </row>
    <row r="139" spans="1:10" s="1630" customFormat="1" ht="12.75" x14ac:dyDescent="0.2">
      <c r="A139" s="1627"/>
      <c r="B139" s="1628"/>
      <c r="C139" s="1628"/>
      <c r="D139" s="1628"/>
      <c r="F139" s="1627"/>
      <c r="G139" s="1627"/>
      <c r="H139" s="1631"/>
      <c r="I139" s="1632"/>
    </row>
    <row r="140" spans="1:10" s="1630" customFormat="1" ht="12.75" x14ac:dyDescent="0.2">
      <c r="A140" s="1627"/>
      <c r="B140" s="1628"/>
      <c r="C140" s="1628"/>
      <c r="D140" s="1628"/>
      <c r="F140" s="1627"/>
      <c r="G140" s="1627"/>
      <c r="H140" s="1631"/>
      <c r="I140" s="1632"/>
    </row>
    <row r="141" spans="1:10" s="1630" customFormat="1" ht="12.75" x14ac:dyDescent="0.2">
      <c r="A141" s="1627"/>
      <c r="B141" s="1628"/>
      <c r="C141" s="1628"/>
      <c r="D141" s="1628"/>
      <c r="F141" s="1627"/>
      <c r="G141" s="1627"/>
      <c r="H141" s="1631"/>
      <c r="I141" s="1632"/>
    </row>
    <row r="142" spans="1:10" s="1630" customFormat="1" ht="12.75" x14ac:dyDescent="0.2">
      <c r="A142" s="1627"/>
      <c r="B142" s="1628"/>
      <c r="C142" s="1628"/>
      <c r="D142" s="1629"/>
      <c r="F142" s="1627"/>
      <c r="G142" s="1627"/>
      <c r="H142" s="1631"/>
      <c r="I142" s="1632"/>
    </row>
    <row r="143" spans="1:10" s="1633" customFormat="1" x14ac:dyDescent="0.25">
      <c r="A143" s="1627"/>
      <c r="B143" s="1628"/>
      <c r="C143" s="1628"/>
      <c r="D143" s="1629"/>
      <c r="E143" s="1630"/>
      <c r="F143" s="1627"/>
      <c r="G143" s="1627"/>
      <c r="H143" s="1631"/>
      <c r="I143" s="1632"/>
    </row>
    <row r="144" spans="1:10" s="1630" customFormat="1" ht="12.75" x14ac:dyDescent="0.2">
      <c r="A144" s="1627"/>
      <c r="B144" s="1628"/>
      <c r="C144" s="1628"/>
      <c r="D144" s="1629"/>
      <c r="F144" s="1627"/>
      <c r="G144" s="1627"/>
      <c r="H144" s="1631"/>
      <c r="I144" s="1632"/>
    </row>
    <row r="145" spans="1:9" s="1630" customFormat="1" ht="12.75" x14ac:dyDescent="0.2">
      <c r="A145" s="1627"/>
      <c r="B145" s="1628"/>
      <c r="C145" s="1628"/>
      <c r="D145" s="1629"/>
      <c r="F145" s="1627"/>
      <c r="G145" s="1627"/>
      <c r="H145" s="1631"/>
      <c r="I145" s="1632"/>
    </row>
    <row r="146" spans="1:9" s="1630" customFormat="1" ht="12.75" x14ac:dyDescent="0.2">
      <c r="A146" s="1627"/>
      <c r="B146" s="1628"/>
      <c r="C146" s="1628"/>
      <c r="D146" s="1629"/>
      <c r="F146" s="1627"/>
      <c r="G146" s="1627"/>
      <c r="H146" s="1631"/>
      <c r="I146" s="1632"/>
    </row>
    <row r="147" spans="1:9" s="1630" customFormat="1" ht="12.75" x14ac:dyDescent="0.2">
      <c r="A147" s="1627"/>
      <c r="B147" s="1628"/>
      <c r="C147" s="1628"/>
      <c r="D147" s="1629"/>
      <c r="F147" s="1627"/>
      <c r="G147" s="1627"/>
      <c r="H147" s="1631"/>
      <c r="I147" s="1632"/>
    </row>
    <row r="148" spans="1:9" s="1630" customFormat="1" ht="12.75" x14ac:dyDescent="0.2">
      <c r="A148" s="1627"/>
      <c r="B148" s="1628"/>
      <c r="C148" s="1628"/>
      <c r="D148" s="1629"/>
      <c r="F148" s="1627"/>
      <c r="G148" s="1627"/>
      <c r="H148" s="1631"/>
      <c r="I148" s="1632"/>
    </row>
    <row r="149" spans="1:9" s="1630" customFormat="1" ht="12.75" x14ac:dyDescent="0.2">
      <c r="A149" s="1627"/>
      <c r="B149" s="1628"/>
      <c r="C149" s="1628"/>
      <c r="D149" s="1629"/>
      <c r="F149" s="1627"/>
      <c r="G149" s="1627"/>
      <c r="H149" s="1631"/>
      <c r="I149" s="1632"/>
    </row>
    <row r="150" spans="1:9" s="1630" customFormat="1" ht="12.75" x14ac:dyDescent="0.2">
      <c r="A150" s="1627"/>
      <c r="B150" s="1628"/>
      <c r="C150" s="1628"/>
      <c r="D150" s="1629"/>
      <c r="F150" s="1627"/>
      <c r="G150" s="1627"/>
      <c r="H150" s="1631"/>
      <c r="I150" s="1632"/>
    </row>
    <row r="151" spans="1:9" s="1630" customFormat="1" ht="12.75" x14ac:dyDescent="0.2">
      <c r="A151" s="1627"/>
      <c r="B151" s="1628"/>
      <c r="C151" s="1628"/>
      <c r="D151" s="1629"/>
      <c r="F151" s="1627"/>
      <c r="G151" s="1627"/>
      <c r="H151" s="1631"/>
      <c r="I151" s="1632"/>
    </row>
    <row r="152" spans="1:9" s="1630" customFormat="1" ht="12.75" x14ac:dyDescent="0.2">
      <c r="A152" s="1627"/>
      <c r="B152" s="1628"/>
      <c r="C152" s="1628"/>
      <c r="D152" s="1629"/>
      <c r="F152" s="1627"/>
      <c r="G152" s="1627"/>
      <c r="H152" s="1631"/>
      <c r="I152" s="1632"/>
    </row>
    <row r="153" spans="1:9" s="1630" customFormat="1" ht="12.75" x14ac:dyDescent="0.2">
      <c r="A153" s="1627"/>
      <c r="B153" s="1628"/>
      <c r="C153" s="1628"/>
      <c r="D153" s="1629"/>
      <c r="F153" s="1627"/>
      <c r="G153" s="1627"/>
      <c r="H153" s="1631"/>
      <c r="I153" s="1632"/>
    </row>
    <row r="154" spans="1:9" s="1630" customFormat="1" ht="12.75" x14ac:dyDescent="0.2">
      <c r="A154" s="1627"/>
      <c r="B154" s="1628"/>
      <c r="C154" s="1628"/>
      <c r="D154" s="1629"/>
      <c r="F154" s="1627"/>
      <c r="G154" s="1627"/>
      <c r="H154" s="1631"/>
      <c r="I154" s="1632"/>
    </row>
    <row r="155" spans="1:9" s="1589" customFormat="1" x14ac:dyDescent="0.25">
      <c r="I155" s="1634"/>
    </row>
    <row r="156" spans="1:9" s="1589" customFormat="1" x14ac:dyDescent="0.25"/>
    <row r="157" spans="1:9" s="1589" customFormat="1" x14ac:dyDescent="0.25"/>
    <row r="158" spans="1:9" s="1589" customFormat="1" x14ac:dyDescent="0.25"/>
    <row r="159" spans="1:9" s="1589" customFormat="1" x14ac:dyDescent="0.25"/>
    <row r="160" spans="1:9" s="1589" customFormat="1" x14ac:dyDescent="0.25">
      <c r="A160" s="2856"/>
      <c r="B160" s="2856"/>
      <c r="C160" s="2856"/>
      <c r="D160" s="2856"/>
      <c r="E160" s="2856"/>
      <c r="F160" s="2856"/>
      <c r="G160" s="2856"/>
      <c r="H160" s="2856"/>
      <c r="I160" s="2856"/>
    </row>
    <row r="161" spans="1:9" s="1589" customFormat="1" x14ac:dyDescent="0.25">
      <c r="A161" s="2857"/>
      <c r="B161" s="2857"/>
      <c r="C161" s="2857"/>
      <c r="D161" s="2857"/>
      <c r="E161" s="2857"/>
      <c r="F161" s="2857"/>
      <c r="G161" s="2857"/>
      <c r="H161" s="2857"/>
      <c r="I161" s="2857"/>
    </row>
    <row r="162" spans="1:9" s="1589" customFormat="1" x14ac:dyDescent="0.25">
      <c r="A162" s="2854"/>
      <c r="B162" s="2854"/>
      <c r="C162" s="2854"/>
      <c r="D162" s="2854"/>
      <c r="E162" s="2854"/>
      <c r="F162" s="2854"/>
      <c r="G162" s="2854"/>
      <c r="H162" s="2854"/>
      <c r="I162" s="2854"/>
    </row>
    <row r="163" spans="1:9" s="1589" customFormat="1" ht="17.25" customHeight="1" x14ac:dyDescent="0.25">
      <c r="A163" s="2854"/>
      <c r="B163" s="2854"/>
      <c r="C163" s="2854"/>
      <c r="D163" s="2854"/>
      <c r="E163" s="2854"/>
      <c r="F163" s="2854"/>
      <c r="G163" s="2854"/>
      <c r="H163" s="2854"/>
      <c r="I163" s="2854"/>
    </row>
    <row r="164" spans="1:9" s="1589" customFormat="1" ht="17.25" customHeight="1" x14ac:dyDescent="0.25">
      <c r="A164" s="1633"/>
      <c r="B164" s="1633"/>
      <c r="C164" s="1633"/>
      <c r="D164" s="1633"/>
      <c r="E164" s="1633"/>
      <c r="F164" s="1633"/>
      <c r="G164" s="1633"/>
      <c r="H164" s="1633"/>
      <c r="I164" s="1633"/>
    </row>
    <row r="165" spans="1:9" ht="14.25" customHeight="1" x14ac:dyDescent="0.25"/>
  </sheetData>
  <mergeCells count="19">
    <mergeCell ref="A162:I162"/>
    <mergeCell ref="A163:I163"/>
    <mergeCell ref="B124:D124"/>
    <mergeCell ref="E124:F124"/>
    <mergeCell ref="A128:I128"/>
    <mergeCell ref="A160:I160"/>
    <mergeCell ref="A161:I161"/>
    <mergeCell ref="A119:I119"/>
    <mergeCell ref="A120:I120"/>
    <mergeCell ref="A121:I121"/>
    <mergeCell ref="A122:I122"/>
    <mergeCell ref="B123:D123"/>
    <mergeCell ref="E123:F123"/>
    <mergeCell ref="H123:I123"/>
    <mergeCell ref="A3:I3"/>
    <mergeCell ref="A4:I4"/>
    <mergeCell ref="A5:I5"/>
    <mergeCell ref="A6:I6"/>
    <mergeCell ref="F7:G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opLeftCell="A25" workbookViewId="0">
      <selection activeCell="J20" sqref="J20"/>
    </sheetView>
  </sheetViews>
  <sheetFormatPr baseColWidth="10" defaultRowHeight="15" x14ac:dyDescent="0.25"/>
  <cols>
    <col min="1" max="1" width="5.5703125" customWidth="1"/>
    <col min="2" max="2" width="13" style="1635" customWidth="1"/>
    <col min="3" max="3" width="10.28515625" style="1635" customWidth="1"/>
    <col min="4" max="4" width="8.7109375" style="1636" customWidth="1"/>
    <col min="5" max="5" width="38.5703125" customWidth="1"/>
    <col min="6" max="6" width="6.42578125" style="1635" customWidth="1"/>
    <col min="7" max="7" width="5.5703125" customWidth="1"/>
    <col min="8" max="8" width="13" style="1635" customWidth="1"/>
    <col min="9" max="9" width="19.140625" customWidth="1"/>
    <col min="10" max="11" width="15" bestFit="1" customWidth="1"/>
  </cols>
  <sheetData>
    <row r="1" spans="1:10" s="2245" customFormat="1" ht="98.25" customHeight="1" x14ac:dyDescent="0.25">
      <c r="A1" s="2848" t="s">
        <v>1945</v>
      </c>
      <c r="B1" s="2848"/>
      <c r="C1" s="2848"/>
      <c r="D1" s="2848"/>
      <c r="E1" s="2848"/>
      <c r="F1" s="2848"/>
      <c r="G1" s="2848"/>
      <c r="H1" s="2848"/>
      <c r="I1" s="2848"/>
    </row>
    <row r="2" spans="1:10" s="2293" customFormat="1" ht="15.75" customHeight="1" x14ac:dyDescent="0.3">
      <c r="A2" s="2849" t="s">
        <v>1717</v>
      </c>
      <c r="B2" s="2849"/>
      <c r="C2" s="2849"/>
      <c r="D2" s="2849"/>
      <c r="E2" s="2849"/>
      <c r="F2" s="2849"/>
      <c r="G2" s="2849"/>
      <c r="H2" s="2849"/>
      <c r="I2" s="2849"/>
    </row>
    <row r="3" spans="1:10" s="2245" customFormat="1" ht="13.5" customHeight="1" x14ac:dyDescent="0.25">
      <c r="A3" s="2850" t="s">
        <v>1946</v>
      </c>
      <c r="B3" s="2850"/>
      <c r="C3" s="2850"/>
      <c r="D3" s="2850"/>
      <c r="E3" s="2850"/>
      <c r="F3" s="2850"/>
      <c r="G3" s="2850"/>
      <c r="H3" s="2850"/>
      <c r="I3" s="2850"/>
    </row>
    <row r="4" spans="1:10" s="2245" customFormat="1" ht="17.25" customHeight="1" x14ac:dyDescent="0.25">
      <c r="A4" s="2839" t="s">
        <v>1719</v>
      </c>
      <c r="B4" s="2839"/>
      <c r="C4" s="2839"/>
      <c r="D4" s="2839"/>
      <c r="E4" s="2839"/>
      <c r="F4" s="2839"/>
      <c r="G4" s="2839"/>
      <c r="H4" s="2839"/>
      <c r="I4" s="2839"/>
    </row>
    <row r="5" spans="1:10" s="2245" customFormat="1" ht="48.75" customHeight="1" x14ac:dyDescent="0.25">
      <c r="A5" s="2236" t="s">
        <v>1947</v>
      </c>
      <c r="B5" s="2294" t="s">
        <v>1948</v>
      </c>
      <c r="C5" s="2259" t="s">
        <v>1722</v>
      </c>
      <c r="D5" s="2295" t="s">
        <v>1723</v>
      </c>
      <c r="E5" s="2296" t="s">
        <v>1724</v>
      </c>
      <c r="F5" s="2858" t="s">
        <v>1725</v>
      </c>
      <c r="G5" s="2859"/>
      <c r="H5" s="2294" t="s">
        <v>1949</v>
      </c>
      <c r="I5" s="2297" t="s">
        <v>1727</v>
      </c>
    </row>
    <row r="6" spans="1:10" s="2276" customFormat="1" ht="11.25" customHeight="1" x14ac:dyDescent="0.2">
      <c r="A6" s="2266">
        <v>1</v>
      </c>
      <c r="B6" s="2298">
        <v>44271</v>
      </c>
      <c r="C6" s="2298">
        <v>44271</v>
      </c>
      <c r="D6" s="2268" t="s">
        <v>1950</v>
      </c>
      <c r="E6" s="2299" t="s">
        <v>1951</v>
      </c>
      <c r="F6" s="2300">
        <f>35-21</f>
        <v>14</v>
      </c>
      <c r="G6" s="2266" t="s">
        <v>1730</v>
      </c>
      <c r="H6" s="2301">
        <v>28143</v>
      </c>
      <c r="I6" s="2302">
        <f t="shared" ref="I6:I12" si="0">F6*H6</f>
        <v>394002</v>
      </c>
    </row>
    <row r="7" spans="1:10" s="2273" customFormat="1" ht="12" customHeight="1" x14ac:dyDescent="0.2">
      <c r="A7" s="2266">
        <v>2</v>
      </c>
      <c r="B7" s="2298">
        <v>43504</v>
      </c>
      <c r="C7" s="2298">
        <v>43504</v>
      </c>
      <c r="D7" s="2268" t="s">
        <v>1952</v>
      </c>
      <c r="E7" s="2299" t="s">
        <v>1953</v>
      </c>
      <c r="F7" s="2300">
        <f>112-1-4-1-1-5-1-11-2-1-1-3-2-2-3-3-7-3-7-2-3-10-2-3-4-2-3-11-1-5</f>
        <v>8</v>
      </c>
      <c r="G7" s="2266" t="s">
        <v>1730</v>
      </c>
      <c r="H7" s="2270">
        <v>1800</v>
      </c>
      <c r="I7" s="2302">
        <f t="shared" si="0"/>
        <v>14400</v>
      </c>
    </row>
    <row r="8" spans="1:10" s="2276" customFormat="1" ht="11.25" customHeight="1" x14ac:dyDescent="0.2">
      <c r="A8" s="2266">
        <v>3</v>
      </c>
      <c r="B8" s="2298">
        <v>44557</v>
      </c>
      <c r="C8" s="2298">
        <v>44557</v>
      </c>
      <c r="D8" s="2268" t="s">
        <v>1952</v>
      </c>
      <c r="E8" s="2299" t="s">
        <v>1953</v>
      </c>
      <c r="F8" s="2300">
        <v>17</v>
      </c>
      <c r="G8" s="2266" t="s">
        <v>1730</v>
      </c>
      <c r="H8" s="2270">
        <v>5428</v>
      </c>
      <c r="I8" s="2302">
        <f t="shared" si="0"/>
        <v>92276</v>
      </c>
    </row>
    <row r="9" spans="1:10" s="2273" customFormat="1" ht="11.25" customHeight="1" x14ac:dyDescent="0.2">
      <c r="A9" s="2266">
        <v>4</v>
      </c>
      <c r="B9" s="2298">
        <v>44824</v>
      </c>
      <c r="C9" s="2298">
        <v>44824</v>
      </c>
      <c r="D9" s="2268" t="s">
        <v>1954</v>
      </c>
      <c r="E9" s="2299" t="s">
        <v>1955</v>
      </c>
      <c r="F9" s="2300">
        <f>93-1-2-2-6-2-3-11-1-5</f>
        <v>60</v>
      </c>
      <c r="G9" s="2266" t="s">
        <v>1730</v>
      </c>
      <c r="H9" s="2270">
        <v>1770</v>
      </c>
      <c r="I9" s="2302">
        <f t="shared" si="0"/>
        <v>106200</v>
      </c>
    </row>
    <row r="10" spans="1:10" s="2273" customFormat="1" ht="11.25" customHeight="1" x14ac:dyDescent="0.2">
      <c r="A10" s="2266">
        <v>5</v>
      </c>
      <c r="B10" s="2298">
        <v>44911</v>
      </c>
      <c r="C10" s="2298">
        <v>44911</v>
      </c>
      <c r="D10" s="2268" t="s">
        <v>1956</v>
      </c>
      <c r="E10" s="2299" t="s">
        <v>1957</v>
      </c>
      <c r="F10" s="2300">
        <f>725-25-121-174-273-72-12-3-9-6</f>
        <v>30</v>
      </c>
      <c r="G10" s="2266" t="s">
        <v>1730</v>
      </c>
      <c r="H10" s="2270">
        <v>3938.25</v>
      </c>
      <c r="I10" s="2302">
        <f t="shared" si="0"/>
        <v>118147.5</v>
      </c>
    </row>
    <row r="11" spans="1:10" s="2276" customFormat="1" ht="11.25" customHeight="1" x14ac:dyDescent="0.2">
      <c r="A11" s="2266">
        <v>6</v>
      </c>
      <c r="B11" s="2298">
        <v>44999</v>
      </c>
      <c r="C11" s="2298">
        <v>44999</v>
      </c>
      <c r="D11" s="2268" t="s">
        <v>1956</v>
      </c>
      <c r="E11" s="2299" t="s">
        <v>1957</v>
      </c>
      <c r="F11" s="2300">
        <v>211</v>
      </c>
      <c r="G11" s="2266" t="s">
        <v>1730</v>
      </c>
      <c r="H11" s="2270">
        <v>3953</v>
      </c>
      <c r="I11" s="2302">
        <f t="shared" si="0"/>
        <v>834083</v>
      </c>
    </row>
    <row r="12" spans="1:10" s="2276" customFormat="1" ht="11.25" customHeight="1" x14ac:dyDescent="0.2">
      <c r="A12" s="2266">
        <v>7</v>
      </c>
      <c r="B12" s="2298">
        <v>45000</v>
      </c>
      <c r="C12" s="2298">
        <v>45000</v>
      </c>
      <c r="D12" s="2268" t="s">
        <v>1956</v>
      </c>
      <c r="E12" s="2299" t="s">
        <v>1958</v>
      </c>
      <c r="F12" s="2300">
        <v>25</v>
      </c>
      <c r="G12" s="2266" t="s">
        <v>1730</v>
      </c>
      <c r="H12" s="2270">
        <v>28314.1</v>
      </c>
      <c r="I12" s="2302">
        <f t="shared" si="0"/>
        <v>707852.5</v>
      </c>
      <c r="J12" s="2303"/>
    </row>
    <row r="13" spans="1:10" s="2273" customFormat="1" ht="12.75" customHeight="1" x14ac:dyDescent="0.2">
      <c r="A13" s="2266">
        <v>8</v>
      </c>
      <c r="B13" s="2298">
        <v>44923</v>
      </c>
      <c r="C13" s="2298">
        <v>44923</v>
      </c>
      <c r="D13" s="2268" t="s">
        <v>1959</v>
      </c>
      <c r="E13" s="2299" t="s">
        <v>1960</v>
      </c>
      <c r="F13" s="2300">
        <f>3060-914-493-716-155-51-23-44-29</f>
        <v>635</v>
      </c>
      <c r="G13" s="2266" t="s">
        <v>1730</v>
      </c>
      <c r="H13" s="2270">
        <v>989</v>
      </c>
      <c r="I13" s="2302">
        <f>F13*H13</f>
        <v>628015</v>
      </c>
      <c r="J13" s="2304"/>
    </row>
    <row r="14" spans="1:10" s="2273" customFormat="1" ht="12.75" customHeight="1" x14ac:dyDescent="0.2">
      <c r="A14" s="2266">
        <v>9</v>
      </c>
      <c r="B14" s="2298">
        <v>45100</v>
      </c>
      <c r="C14" s="2298">
        <v>45100</v>
      </c>
      <c r="D14" s="2268" t="s">
        <v>1959</v>
      </c>
      <c r="E14" s="2299" t="s">
        <v>1960</v>
      </c>
      <c r="F14" s="2300">
        <v>1923</v>
      </c>
      <c r="G14" s="2266" t="s">
        <v>1730</v>
      </c>
      <c r="H14" s="2270">
        <v>988.25</v>
      </c>
      <c r="I14" s="2302">
        <f>F14*H14</f>
        <v>1900404.75</v>
      </c>
      <c r="J14" s="2304"/>
    </row>
    <row r="15" spans="1:10" s="2273" customFormat="1" ht="12.75" customHeight="1" x14ac:dyDescent="0.2">
      <c r="A15" s="2266">
        <v>10</v>
      </c>
      <c r="B15" s="2298">
        <v>45106</v>
      </c>
      <c r="C15" s="2298">
        <v>45106</v>
      </c>
      <c r="D15" s="2268" t="s">
        <v>1961</v>
      </c>
      <c r="E15" s="2299" t="s">
        <v>1962</v>
      </c>
      <c r="F15" s="2300">
        <f>250-152</f>
        <v>98</v>
      </c>
      <c r="G15" s="2266" t="s">
        <v>1730</v>
      </c>
      <c r="H15" s="2270">
        <v>1319.83</v>
      </c>
      <c r="I15" s="2302">
        <f>F15*H15</f>
        <v>129343.34</v>
      </c>
      <c r="J15" s="2304"/>
    </row>
    <row r="16" spans="1:10" s="2273" customFormat="1" ht="12.75" customHeight="1" x14ac:dyDescent="0.2">
      <c r="A16" s="2266">
        <v>11</v>
      </c>
      <c r="B16" s="2298">
        <v>44662</v>
      </c>
      <c r="C16" s="2298">
        <v>44663</v>
      </c>
      <c r="D16" s="2268" t="s">
        <v>1963</v>
      </c>
      <c r="E16" s="2299" t="s">
        <v>1964</v>
      </c>
      <c r="F16" s="2300">
        <f>5990-713-1937-644-350-500-75-269-620-174-389-4-10-2-2-2</f>
        <v>299</v>
      </c>
      <c r="G16" s="2266" t="s">
        <v>1730</v>
      </c>
      <c r="H16" s="2270">
        <v>160.06700000000001</v>
      </c>
      <c r="I16" s="2302">
        <f t="shared" ref="I16:I18" si="1">F16*H16</f>
        <v>47860.033000000003</v>
      </c>
      <c r="J16" s="2304"/>
    </row>
    <row r="17" spans="1:10" s="2273" customFormat="1" ht="12.75" customHeight="1" x14ac:dyDescent="0.2">
      <c r="A17" s="2266">
        <v>12</v>
      </c>
      <c r="B17" s="2298">
        <v>44917</v>
      </c>
      <c r="C17" s="2298">
        <v>44917</v>
      </c>
      <c r="D17" s="2268" t="s">
        <v>1965</v>
      </c>
      <c r="E17" s="2299" t="s">
        <v>1966</v>
      </c>
      <c r="F17" s="2300">
        <f>30-4-4-9-3</f>
        <v>10</v>
      </c>
      <c r="G17" s="2266" t="s">
        <v>1730</v>
      </c>
      <c r="H17" s="2270">
        <v>2971.8772100000001</v>
      </c>
      <c r="I17" s="2302">
        <f t="shared" si="1"/>
        <v>29718.772100000002</v>
      </c>
      <c r="J17" s="2305"/>
    </row>
    <row r="18" spans="1:10" s="2265" customFormat="1" ht="13.5" customHeight="1" x14ac:dyDescent="0.2">
      <c r="A18" s="2266">
        <v>13</v>
      </c>
      <c r="B18" s="2298">
        <v>44729</v>
      </c>
      <c r="C18" s="2298">
        <v>44729</v>
      </c>
      <c r="D18" s="2268" t="s">
        <v>1967</v>
      </c>
      <c r="E18" s="2299" t="s">
        <v>1968</v>
      </c>
      <c r="F18" s="2306">
        <f>297-43-30-10-15</f>
        <v>199</v>
      </c>
      <c r="G18" s="2266" t="s">
        <v>1730</v>
      </c>
      <c r="H18" s="2270">
        <v>4165.3999999999996</v>
      </c>
      <c r="I18" s="2279">
        <f t="shared" si="1"/>
        <v>828914.6</v>
      </c>
    </row>
    <row r="19" spans="1:10" s="2265" customFormat="1" ht="13.5" customHeight="1" x14ac:dyDescent="0.2">
      <c r="A19" s="2266">
        <v>14</v>
      </c>
      <c r="B19" s="2298">
        <v>41992</v>
      </c>
      <c r="C19" s="2298">
        <v>41992</v>
      </c>
      <c r="D19" s="2268" t="s">
        <v>1969</v>
      </c>
      <c r="E19" s="2299" t="s">
        <v>1970</v>
      </c>
      <c r="F19" s="2300">
        <f>194-17</f>
        <v>177</v>
      </c>
      <c r="G19" s="2266" t="s">
        <v>1730</v>
      </c>
      <c r="H19" s="2270">
        <v>110</v>
      </c>
      <c r="I19" s="2302">
        <f t="shared" ref="I19:I21" si="2">+F19*H19</f>
        <v>19470</v>
      </c>
    </row>
    <row r="20" spans="1:10" s="2273" customFormat="1" ht="15.75" customHeight="1" x14ac:dyDescent="0.2">
      <c r="A20" s="2266">
        <v>15</v>
      </c>
      <c r="B20" s="2298">
        <v>44707</v>
      </c>
      <c r="C20" s="2298">
        <v>44707</v>
      </c>
      <c r="D20" s="2268" t="s">
        <v>1971</v>
      </c>
      <c r="E20" s="2299" t="s">
        <v>1972</v>
      </c>
      <c r="F20" s="2300">
        <f>3430-572-224-80-125-23-111-474-323-342-72-20-10-21-12</f>
        <v>1021</v>
      </c>
      <c r="G20" s="2266" t="s">
        <v>1730</v>
      </c>
      <c r="H20" s="2270">
        <v>247.8</v>
      </c>
      <c r="I20" s="2302">
        <f t="shared" si="2"/>
        <v>253003.80000000002</v>
      </c>
    </row>
    <row r="21" spans="1:10" s="2265" customFormat="1" ht="13.5" customHeight="1" x14ac:dyDescent="0.2">
      <c r="A21" s="2266">
        <v>16</v>
      </c>
      <c r="B21" s="2298">
        <v>42362</v>
      </c>
      <c r="C21" s="2298">
        <v>42362</v>
      </c>
      <c r="D21" s="2268" t="s">
        <v>1973</v>
      </c>
      <c r="E21" s="2299" t="s">
        <v>1974</v>
      </c>
      <c r="F21" s="2300">
        <f>844-7-1-2</f>
        <v>834</v>
      </c>
      <c r="G21" s="2266" t="s">
        <v>1730</v>
      </c>
      <c r="H21" s="2270">
        <v>100</v>
      </c>
      <c r="I21" s="2302">
        <f t="shared" si="2"/>
        <v>83400</v>
      </c>
    </row>
    <row r="22" spans="1:10" s="2307" customFormat="1" ht="13.5" customHeight="1" x14ac:dyDescent="0.2">
      <c r="A22" s="2266">
        <v>17</v>
      </c>
      <c r="B22" s="2298">
        <v>45063</v>
      </c>
      <c r="C22" s="2298">
        <v>45063</v>
      </c>
      <c r="D22" s="2268" t="s">
        <v>1975</v>
      </c>
      <c r="E22" s="2299" t="s">
        <v>1976</v>
      </c>
      <c r="F22" s="2300">
        <f>623-80</f>
        <v>543</v>
      </c>
      <c r="G22" s="2266" t="s">
        <v>1730</v>
      </c>
      <c r="H22" s="2270">
        <v>1829</v>
      </c>
      <c r="I22" s="2302">
        <f>F22*H22</f>
        <v>993147</v>
      </c>
    </row>
    <row r="23" spans="1:10" s="2265" customFormat="1" ht="18.75" customHeight="1" x14ac:dyDescent="0.2">
      <c r="A23" s="2266">
        <v>18</v>
      </c>
      <c r="B23" s="2298">
        <v>45091</v>
      </c>
      <c r="C23" s="2298">
        <v>45091</v>
      </c>
      <c r="D23" s="2268" t="s">
        <v>1977</v>
      </c>
      <c r="E23" s="2299" t="s">
        <v>1978</v>
      </c>
      <c r="F23" s="2300">
        <f>1687-61-15-8</f>
        <v>1603</v>
      </c>
      <c r="G23" s="2266" t="s">
        <v>1730</v>
      </c>
      <c r="H23" s="2270">
        <v>896.8</v>
      </c>
      <c r="I23" s="2302">
        <f>F23*H23</f>
        <v>1437570.4</v>
      </c>
    </row>
    <row r="24" spans="1:10" s="2273" customFormat="1" ht="15.75" customHeight="1" x14ac:dyDescent="0.2">
      <c r="A24" s="2266">
        <v>19</v>
      </c>
      <c r="B24" s="2298">
        <v>44909</v>
      </c>
      <c r="C24" s="2298">
        <v>44909</v>
      </c>
      <c r="D24" s="2268" t="s">
        <v>1979</v>
      </c>
      <c r="E24" s="2299" t="s">
        <v>1980</v>
      </c>
      <c r="F24" s="2300">
        <f>180-4-1</f>
        <v>175</v>
      </c>
      <c r="G24" s="2266" t="s">
        <v>1730</v>
      </c>
      <c r="H24" s="2270">
        <v>4159.5</v>
      </c>
      <c r="I24" s="2302">
        <f>+F24*H24</f>
        <v>727912.5</v>
      </c>
    </row>
    <row r="25" spans="1:10" s="2276" customFormat="1" ht="15" customHeight="1" x14ac:dyDescent="0.2">
      <c r="A25" s="2266">
        <v>20</v>
      </c>
      <c r="B25" s="2298">
        <v>42777</v>
      </c>
      <c r="C25" s="2298">
        <v>42777</v>
      </c>
      <c r="D25" s="2268" t="s">
        <v>1981</v>
      </c>
      <c r="E25" s="2299" t="s">
        <v>1982</v>
      </c>
      <c r="F25" s="2300">
        <f>125-2-4-1-2-2-3-2-1-1-10-1</f>
        <v>96</v>
      </c>
      <c r="G25" s="2266" t="s">
        <v>1730</v>
      </c>
      <c r="H25" s="2270">
        <v>2400</v>
      </c>
      <c r="I25" s="2302">
        <f>+F25*H25</f>
        <v>230400</v>
      </c>
    </row>
    <row r="26" spans="1:10" s="2273" customFormat="1" ht="15" customHeight="1" x14ac:dyDescent="0.2">
      <c r="A26" s="2266">
        <v>21</v>
      </c>
      <c r="B26" s="2298">
        <v>45077</v>
      </c>
      <c r="C26" s="2298">
        <v>45077</v>
      </c>
      <c r="D26" s="2268" t="s">
        <v>1983</v>
      </c>
      <c r="E26" s="2299" t="s">
        <v>1984</v>
      </c>
      <c r="F26" s="2300">
        <f>4100-53-14</f>
        <v>4033</v>
      </c>
      <c r="G26" s="2266" t="s">
        <v>1730</v>
      </c>
      <c r="H26" s="2300">
        <v>374.06</v>
      </c>
      <c r="I26" s="2302">
        <f t="shared" ref="I26:I31" si="3">F26*H26</f>
        <v>1508583.98</v>
      </c>
    </row>
    <row r="27" spans="1:10" s="2237" customFormat="1" ht="15" customHeight="1" x14ac:dyDescent="0.25">
      <c r="A27" s="2266">
        <v>22</v>
      </c>
      <c r="B27" s="2308">
        <v>44538</v>
      </c>
      <c r="C27" s="2308">
        <v>44538</v>
      </c>
      <c r="D27" s="2309" t="s">
        <v>1985</v>
      </c>
      <c r="E27" s="2258" t="s">
        <v>1986</v>
      </c>
      <c r="F27" s="2243">
        <f>650-388-22-9-15-25-39</f>
        <v>152</v>
      </c>
      <c r="G27" s="2257" t="s">
        <v>1730</v>
      </c>
      <c r="H27" s="2310">
        <v>808.3</v>
      </c>
      <c r="I27" s="2311">
        <f t="shared" si="3"/>
        <v>122861.59999999999</v>
      </c>
    </row>
    <row r="28" spans="1:10" s="2273" customFormat="1" ht="11.25" customHeight="1" x14ac:dyDescent="0.2">
      <c r="A28" s="2266">
        <v>23</v>
      </c>
      <c r="B28" s="2298">
        <v>44866</v>
      </c>
      <c r="C28" s="2298">
        <v>44866</v>
      </c>
      <c r="D28" s="2268" t="s">
        <v>1987</v>
      </c>
      <c r="E28" s="2299" t="s">
        <v>1988</v>
      </c>
      <c r="F28" s="2300">
        <f>300-191-4-31-12-9-1-10</f>
        <v>42</v>
      </c>
      <c r="G28" s="2266" t="s">
        <v>1730</v>
      </c>
      <c r="H28" s="2270">
        <v>3763.61</v>
      </c>
      <c r="I28" s="2302">
        <f t="shared" si="3"/>
        <v>158071.62</v>
      </c>
    </row>
    <row r="29" spans="1:10" s="2241" customFormat="1" ht="24.75" customHeight="1" x14ac:dyDescent="0.25">
      <c r="A29" s="2266">
        <v>24</v>
      </c>
      <c r="B29" s="2298">
        <v>44923</v>
      </c>
      <c r="C29" s="2298">
        <v>44923</v>
      </c>
      <c r="D29" s="2268" t="s">
        <v>1989</v>
      </c>
      <c r="E29" s="2299" t="s">
        <v>1990</v>
      </c>
      <c r="F29" s="2243">
        <f>3100-727-496-786-156-53-22-43</f>
        <v>817</v>
      </c>
      <c r="G29" s="2266" t="s">
        <v>1730</v>
      </c>
      <c r="H29" s="2261">
        <v>720</v>
      </c>
      <c r="I29" s="2302">
        <f t="shared" si="3"/>
        <v>588240</v>
      </c>
    </row>
    <row r="30" spans="1:10" s="2241" customFormat="1" ht="24.75" customHeight="1" x14ac:dyDescent="0.25">
      <c r="A30" s="2266">
        <v>25</v>
      </c>
      <c r="B30" s="2298">
        <v>45100</v>
      </c>
      <c r="C30" s="2298">
        <v>45100</v>
      </c>
      <c r="D30" s="2268" t="s">
        <v>1989</v>
      </c>
      <c r="E30" s="2299" t="s">
        <v>1990</v>
      </c>
      <c r="F30" s="2243">
        <v>1923</v>
      </c>
      <c r="G30" s="2266" t="s">
        <v>1730</v>
      </c>
      <c r="H30" s="2261">
        <v>720.51</v>
      </c>
      <c r="I30" s="2302">
        <f t="shared" si="3"/>
        <v>1385540.73</v>
      </c>
    </row>
    <row r="31" spans="1:10" s="2241" customFormat="1" ht="20.25" customHeight="1" x14ac:dyDescent="0.25">
      <c r="A31" s="2266">
        <v>26</v>
      </c>
      <c r="B31" s="2298">
        <v>44921</v>
      </c>
      <c r="C31" s="2298">
        <v>44921</v>
      </c>
      <c r="D31" s="2268" t="s">
        <v>1991</v>
      </c>
      <c r="E31" s="2299" t="s">
        <v>1992</v>
      </c>
      <c r="F31" s="2243">
        <f>835-3-6-9-25-46-9-41-19-6</f>
        <v>671</v>
      </c>
      <c r="G31" s="2266" t="s">
        <v>1730</v>
      </c>
      <c r="H31" s="2312">
        <v>1475</v>
      </c>
      <c r="I31" s="2302">
        <f t="shared" si="3"/>
        <v>989725</v>
      </c>
      <c r="J31" s="2313"/>
    </row>
    <row r="32" spans="1:10" s="2241" customFormat="1" x14ac:dyDescent="0.25">
      <c r="A32" s="2266">
        <v>27</v>
      </c>
      <c r="B32" s="2298">
        <v>44774</v>
      </c>
      <c r="C32" s="2298">
        <v>44774</v>
      </c>
      <c r="D32" s="2268" t="s">
        <v>1993</v>
      </c>
      <c r="E32" s="2299" t="s">
        <v>1994</v>
      </c>
      <c r="F32" s="2300">
        <f>1150-455-44-257-46-9-5-8-6</f>
        <v>320</v>
      </c>
      <c r="G32" s="2266" t="s">
        <v>1730</v>
      </c>
      <c r="H32" s="2270">
        <v>1073.8</v>
      </c>
      <c r="I32" s="2302">
        <f t="shared" ref="I32" si="4">+F32*H32</f>
        <v>343616</v>
      </c>
    </row>
    <row r="33" spans="1:11" s="2245" customFormat="1" x14ac:dyDescent="0.25">
      <c r="A33" s="2266">
        <v>28</v>
      </c>
      <c r="B33" s="2298">
        <v>44736</v>
      </c>
      <c r="C33" s="2298">
        <v>44736</v>
      </c>
      <c r="D33" s="2268" t="s">
        <v>1995</v>
      </c>
      <c r="E33" s="2299" t="s">
        <v>1996</v>
      </c>
      <c r="F33" s="2300">
        <f>217.3-43.3-3-30</f>
        <v>141</v>
      </c>
      <c r="G33" s="2266" t="s">
        <v>1997</v>
      </c>
      <c r="H33" s="2314">
        <v>5654.2797975100002</v>
      </c>
      <c r="I33" s="2302">
        <f>+F33*H33</f>
        <v>797253.45144891005</v>
      </c>
    </row>
    <row r="34" spans="1:11" s="2241" customFormat="1" ht="23.25" customHeight="1" x14ac:dyDescent="0.25">
      <c r="A34" s="2266">
        <v>29</v>
      </c>
      <c r="B34" s="2298">
        <v>44352</v>
      </c>
      <c r="C34" s="2298">
        <v>44352</v>
      </c>
      <c r="D34" s="2268" t="s">
        <v>1998</v>
      </c>
      <c r="E34" s="2299" t="s">
        <v>1999</v>
      </c>
      <c r="F34" s="2300">
        <f>75-8-12-4-2-2-5-12-2-8-5-3</f>
        <v>12</v>
      </c>
      <c r="G34" s="2266" t="s">
        <v>1730</v>
      </c>
      <c r="H34" s="2270">
        <v>336.3</v>
      </c>
      <c r="I34" s="2302">
        <f t="shared" ref="I34:I38" si="5">F34*H34</f>
        <v>4035.6000000000004</v>
      </c>
    </row>
    <row r="35" spans="1:11" s="2241" customFormat="1" x14ac:dyDescent="0.25">
      <c r="A35" s="2266">
        <v>30</v>
      </c>
      <c r="B35" s="2298">
        <v>44548</v>
      </c>
      <c r="C35" s="2298">
        <v>44548</v>
      </c>
      <c r="D35" s="2268" t="s">
        <v>2000</v>
      </c>
      <c r="E35" s="2299" t="s">
        <v>2001</v>
      </c>
      <c r="F35" s="2300">
        <f>591-4-2-2-10-12-90-110-28-94-7-9</f>
        <v>223</v>
      </c>
      <c r="G35" s="2266" t="s">
        <v>1730</v>
      </c>
      <c r="H35" s="2270">
        <v>1006.54</v>
      </c>
      <c r="I35" s="2302">
        <f t="shared" si="5"/>
        <v>224458.41999999998</v>
      </c>
    </row>
    <row r="36" spans="1:11" s="2237" customFormat="1" x14ac:dyDescent="0.25">
      <c r="A36" s="2266">
        <v>31</v>
      </c>
      <c r="B36" s="2298">
        <v>44714</v>
      </c>
      <c r="C36" s="2298">
        <v>44714</v>
      </c>
      <c r="D36" s="2268" t="s">
        <v>2000</v>
      </c>
      <c r="E36" s="2299" t="s">
        <v>2001</v>
      </c>
      <c r="F36" s="2300">
        <v>625</v>
      </c>
      <c r="G36" s="2266" t="s">
        <v>1730</v>
      </c>
      <c r="H36" s="2270">
        <v>1185.9000000000001</v>
      </c>
      <c r="I36" s="2302">
        <f t="shared" si="5"/>
        <v>741187.5</v>
      </c>
    </row>
    <row r="37" spans="1:11" s="2241" customFormat="1" ht="21.75" customHeight="1" x14ac:dyDescent="0.25">
      <c r="A37" s="2266">
        <v>32</v>
      </c>
      <c r="B37" s="2298">
        <v>44548</v>
      </c>
      <c r="C37" s="2298">
        <v>44548</v>
      </c>
      <c r="D37" s="2268" t="s">
        <v>2002</v>
      </c>
      <c r="E37" s="2299" t="s">
        <v>2003</v>
      </c>
      <c r="F37" s="2300">
        <f>565-1-4-24-5-98-5-9</f>
        <v>419</v>
      </c>
      <c r="G37" s="2266" t="s">
        <v>1730</v>
      </c>
      <c r="H37" s="2270">
        <v>690.3</v>
      </c>
      <c r="I37" s="2302">
        <f t="shared" si="5"/>
        <v>289235.69999999995</v>
      </c>
      <c r="J37" s="2315"/>
      <c r="K37" s="2315"/>
    </row>
    <row r="38" spans="1:11" s="2237" customFormat="1" ht="21.75" customHeight="1" x14ac:dyDescent="0.25">
      <c r="A38" s="2266">
        <v>33</v>
      </c>
      <c r="B38" s="2298">
        <v>44714</v>
      </c>
      <c r="C38" s="2298">
        <v>44714</v>
      </c>
      <c r="D38" s="2268" t="s">
        <v>2002</v>
      </c>
      <c r="E38" s="2299" t="s">
        <v>2003</v>
      </c>
      <c r="F38" s="2300">
        <v>625</v>
      </c>
      <c r="G38" s="2266" t="s">
        <v>1730</v>
      </c>
      <c r="H38" s="2270">
        <v>759.92</v>
      </c>
      <c r="I38" s="2302">
        <f t="shared" si="5"/>
        <v>474950</v>
      </c>
      <c r="J38" s="2316"/>
      <c r="K38" s="2316"/>
    </row>
    <row r="39" spans="1:11" s="2318" customFormat="1" ht="15.75" customHeight="1" x14ac:dyDescent="0.25">
      <c r="A39" s="2317"/>
      <c r="E39" s="2317"/>
      <c r="G39" s="2317"/>
      <c r="H39" s="2319" t="s">
        <v>1784</v>
      </c>
      <c r="I39" s="2320">
        <f>SUM(I6:I38)</f>
        <v>17203880.796548907</v>
      </c>
      <c r="J39" s="2317"/>
      <c r="K39" s="2317"/>
    </row>
    <row r="40" spans="1:11" s="2318" customFormat="1" ht="15.75" customHeight="1" x14ac:dyDescent="0.25">
      <c r="E40" s="2317"/>
      <c r="G40" s="2317"/>
      <c r="H40" s="2321"/>
      <c r="I40" s="2322"/>
      <c r="J40" s="2317"/>
      <c r="K40" s="2317"/>
    </row>
    <row r="41" spans="1:11" s="2318" customFormat="1" ht="15.75" customHeight="1" x14ac:dyDescent="0.25">
      <c r="E41" s="2317"/>
      <c r="G41" s="2317"/>
      <c r="H41" s="2321"/>
      <c r="I41" s="2322"/>
      <c r="J41" s="2317"/>
      <c r="K41" s="2317"/>
    </row>
    <row r="42" spans="1:11" s="2318" customFormat="1" ht="15.75" customHeight="1" x14ac:dyDescent="0.25">
      <c r="E42" s="2317"/>
      <c r="G42" s="2317"/>
      <c r="H42" s="2321"/>
      <c r="I42" s="2322"/>
      <c r="J42" s="2317"/>
      <c r="K42" s="2317"/>
    </row>
    <row r="43" spans="1:11" x14ac:dyDescent="0.25">
      <c r="A43" s="2835" t="s">
        <v>1785</v>
      </c>
      <c r="B43" s="2835"/>
      <c r="C43" s="2835"/>
      <c r="D43" s="2835"/>
      <c r="E43" s="2835"/>
      <c r="F43" s="2835"/>
      <c r="G43" s="2835"/>
      <c r="H43" s="2835"/>
      <c r="I43" s="2835"/>
    </row>
    <row r="44" spans="1:11" x14ac:dyDescent="0.25">
      <c r="A44" s="2853" t="s">
        <v>1786</v>
      </c>
      <c r="B44" s="2853"/>
      <c r="C44" s="2853"/>
      <c r="D44" s="2853"/>
      <c r="E44" s="2853"/>
      <c r="F44" s="2853"/>
      <c r="G44" s="2853"/>
      <c r="H44" s="2853"/>
      <c r="I44" s="2853"/>
    </row>
    <row r="45" spans="1:11" x14ac:dyDescent="0.25">
      <c r="A45" s="2835" t="s">
        <v>1787</v>
      </c>
      <c r="B45" s="2835"/>
      <c r="C45" s="2835"/>
      <c r="D45" s="2835"/>
      <c r="E45" s="2835"/>
      <c r="F45" s="2835"/>
      <c r="G45" s="2835"/>
      <c r="H45" s="2835"/>
      <c r="I45" s="2835"/>
    </row>
    <row r="46" spans="1:11" x14ac:dyDescent="0.25">
      <c r="A46" s="2835" t="s">
        <v>1788</v>
      </c>
      <c r="B46" s="2835"/>
      <c r="C46" s="2835"/>
      <c r="D46" s="2835"/>
      <c r="E46" s="2835"/>
      <c r="F46" s="2835"/>
      <c r="G46" s="2835"/>
      <c r="H46" s="2835"/>
      <c r="I46" s="2835"/>
    </row>
    <row r="47" spans="1:11" s="81" customFormat="1" x14ac:dyDescent="0.25">
      <c r="A47" s="2323"/>
      <c r="B47" s="2845"/>
      <c r="C47" s="2845"/>
      <c r="D47" s="2845"/>
      <c r="E47" s="2846"/>
      <c r="F47" s="2846"/>
      <c r="G47" s="2324"/>
      <c r="H47" s="2847"/>
      <c r="I47" s="2847"/>
    </row>
    <row r="48" spans="1:11" s="81" customFormat="1" x14ac:dyDescent="0.25">
      <c r="A48" s="2323"/>
      <c r="B48" s="2860"/>
      <c r="C48" s="2860"/>
      <c r="D48" s="2860"/>
      <c r="E48" s="2860"/>
      <c r="F48" s="2860"/>
      <c r="G48" s="96"/>
      <c r="H48" s="2325"/>
      <c r="I48" s="96"/>
    </row>
    <row r="49" spans="1:11" s="81" customFormat="1" x14ac:dyDescent="0.25">
      <c r="A49" s="2861"/>
      <c r="B49" s="2861"/>
      <c r="C49" s="2861"/>
      <c r="D49" s="2861"/>
      <c r="E49" s="2861"/>
      <c r="F49" s="2861"/>
      <c r="G49" s="2861"/>
      <c r="H49" s="2861"/>
      <c r="I49" s="2861"/>
    </row>
    <row r="50" spans="1:11" s="1637" customFormat="1" ht="15.75" customHeight="1" x14ac:dyDescent="0.25">
      <c r="E50"/>
      <c r="F50" s="1635"/>
      <c r="G50"/>
      <c r="H50" s="1635"/>
      <c r="I50"/>
      <c r="J50"/>
      <c r="K50"/>
    </row>
    <row r="51" spans="1:11" s="1637" customFormat="1" ht="14.25" customHeight="1" x14ac:dyDescent="0.25">
      <c r="F51" s="1635"/>
      <c r="G51"/>
      <c r="H51" s="1635"/>
      <c r="I51"/>
      <c r="J51"/>
      <c r="K51"/>
    </row>
    <row r="52" spans="1:11" s="1637" customFormat="1" ht="14.25" customHeight="1" x14ac:dyDescent="0.25">
      <c r="B52" s="995"/>
      <c r="C52" s="995"/>
      <c r="D52" s="995"/>
      <c r="E52" s="995"/>
      <c r="F52" s="2326"/>
      <c r="G52"/>
      <c r="H52" s="1635"/>
      <c r="I52"/>
      <c r="J52"/>
      <c r="K52"/>
    </row>
    <row r="53" spans="1:11" s="1637" customFormat="1" ht="14.25" customHeight="1" x14ac:dyDescent="0.25">
      <c r="A53"/>
      <c r="B53" s="2037"/>
      <c r="C53" s="2037"/>
      <c r="D53" s="2037"/>
      <c r="E53" s="2037"/>
      <c r="F53" s="2037"/>
      <c r="G53"/>
      <c r="H53" s="1635"/>
      <c r="I53" s="2241"/>
      <c r="J53"/>
      <c r="K53"/>
    </row>
    <row r="54" spans="1:11" x14ac:dyDescent="0.25">
      <c r="B54" s="995"/>
      <c r="C54" s="995"/>
      <c r="D54" s="995"/>
      <c r="E54" s="995"/>
      <c r="F54" s="995"/>
      <c r="G54" s="2327"/>
    </row>
    <row r="55" spans="1:11" x14ac:dyDescent="0.25">
      <c r="B55" s="995"/>
      <c r="C55" s="995"/>
      <c r="D55" s="995"/>
      <c r="E55" s="995"/>
      <c r="F55" s="995"/>
      <c r="G55" s="995"/>
      <c r="H55" s="995"/>
    </row>
    <row r="56" spans="1:11" x14ac:dyDescent="0.25">
      <c r="B56" s="995"/>
      <c r="C56" s="995"/>
      <c r="D56" s="995"/>
      <c r="E56" s="995"/>
      <c r="F56" s="995"/>
      <c r="G56" s="995"/>
      <c r="H56" s="995"/>
      <c r="I56" s="2302"/>
    </row>
    <row r="60" spans="1:11" x14ac:dyDescent="0.25">
      <c r="I60" s="1626"/>
    </row>
    <row r="61" spans="1:11" x14ac:dyDescent="0.25">
      <c r="H61" s="1638"/>
      <c r="I61" s="81"/>
    </row>
    <row r="62" spans="1:11" x14ac:dyDescent="0.25">
      <c r="H62" s="1639"/>
      <c r="I62" s="81"/>
    </row>
    <row r="63" spans="1:11" x14ac:dyDescent="0.25">
      <c r="H63" s="1639"/>
      <c r="I63" s="81"/>
    </row>
    <row r="64" spans="1:11" x14ac:dyDescent="0.25">
      <c r="H64" s="1639"/>
      <c r="I64" s="81"/>
    </row>
    <row r="139" spans="5:5" ht="15.75" x14ac:dyDescent="0.25">
      <c r="E139" s="1640" t="s">
        <v>602</v>
      </c>
    </row>
  </sheetData>
  <mergeCells count="15">
    <mergeCell ref="B48:D48"/>
    <mergeCell ref="E48:F48"/>
    <mergeCell ref="A49:I49"/>
    <mergeCell ref="A44:I44"/>
    <mergeCell ref="A45:I45"/>
    <mergeCell ref="A46:I46"/>
    <mergeCell ref="B47:D47"/>
    <mergeCell ref="E47:F47"/>
    <mergeCell ref="H47:I47"/>
    <mergeCell ref="A43:I43"/>
    <mergeCell ref="A1:I1"/>
    <mergeCell ref="A2:I2"/>
    <mergeCell ref="A3:I3"/>
    <mergeCell ref="A4:I4"/>
    <mergeCell ref="F5:G5"/>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F4" sqref="F4"/>
    </sheetView>
  </sheetViews>
  <sheetFormatPr baseColWidth="10" defaultRowHeight="15" x14ac:dyDescent="0.25"/>
  <cols>
    <col min="1" max="1" width="6.42578125" customWidth="1"/>
    <col min="2" max="2" width="15.28515625" customWidth="1"/>
    <col min="3" max="3" width="14" customWidth="1"/>
    <col min="4" max="4" width="11.42578125" customWidth="1"/>
    <col min="5" max="5" width="25.28515625" customWidth="1"/>
    <col min="6" max="6" width="6.85546875" customWidth="1"/>
    <col min="7" max="7" width="7.42578125" customWidth="1"/>
    <col min="8" max="8" width="12.28515625" customWidth="1"/>
    <col min="9" max="9" width="15.7109375" customWidth="1"/>
    <col min="10" max="10" width="12.28515625" customWidth="1"/>
  </cols>
  <sheetData>
    <row r="1" spans="1:11" x14ac:dyDescent="0.25">
      <c r="A1" s="2835"/>
      <c r="B1" s="2835"/>
      <c r="C1" s="2835"/>
      <c r="D1" s="2835"/>
      <c r="E1" s="2835"/>
      <c r="F1" s="2835"/>
      <c r="G1" s="2835"/>
      <c r="H1" s="2835"/>
      <c r="I1" s="2835"/>
    </row>
    <row r="7" spans="1:11" ht="18.75" x14ac:dyDescent="0.3">
      <c r="A7" s="2862" t="s">
        <v>1717</v>
      </c>
      <c r="B7" s="2862"/>
      <c r="C7" s="2862"/>
      <c r="D7" s="2862"/>
      <c r="E7" s="2862"/>
      <c r="F7" s="2862"/>
      <c r="G7" s="2862"/>
      <c r="H7" s="2862"/>
      <c r="I7" s="2862"/>
    </row>
    <row r="8" spans="1:11" ht="15.75" x14ac:dyDescent="0.25">
      <c r="A8" s="2838" t="s">
        <v>2004</v>
      </c>
      <c r="B8" s="2838"/>
      <c r="C8" s="2838"/>
      <c r="D8" s="2838"/>
      <c r="E8" s="2838"/>
      <c r="F8" s="2838"/>
      <c r="G8" s="2838"/>
      <c r="H8" s="2838"/>
      <c r="I8" s="2838"/>
    </row>
    <row r="9" spans="1:11" ht="15.75" x14ac:dyDescent="0.25">
      <c r="A9" s="2839" t="s">
        <v>1719</v>
      </c>
      <c r="B9" s="2839"/>
      <c r="C9" s="2839"/>
      <c r="D9" s="2839"/>
      <c r="E9" s="2839"/>
      <c r="F9" s="2839"/>
      <c r="G9" s="2839"/>
      <c r="H9" s="2839"/>
      <c r="I9" s="2839"/>
    </row>
    <row r="10" spans="1:11" ht="47.25" x14ac:dyDescent="0.25">
      <c r="A10" s="2328" t="s">
        <v>1720</v>
      </c>
      <c r="B10" s="2329" t="s">
        <v>1721</v>
      </c>
      <c r="C10" s="2329" t="s">
        <v>1722</v>
      </c>
      <c r="D10" s="2329" t="s">
        <v>1723</v>
      </c>
      <c r="E10" s="2330" t="s">
        <v>1724</v>
      </c>
      <c r="F10" s="2863" t="s">
        <v>1725</v>
      </c>
      <c r="G10" s="2864"/>
      <c r="H10" s="2329" t="s">
        <v>1949</v>
      </c>
      <c r="I10" s="2331" t="s">
        <v>1727</v>
      </c>
      <c r="J10" s="2264"/>
    </row>
    <row r="11" spans="1:11" s="2241" customFormat="1" ht="15.75" x14ac:dyDescent="0.25">
      <c r="A11" s="2238">
        <v>1</v>
      </c>
      <c r="B11" s="2230">
        <v>44183</v>
      </c>
      <c r="C11" s="2230">
        <v>44183</v>
      </c>
      <c r="D11" s="2332" t="s">
        <v>1773</v>
      </c>
      <c r="E11" s="2240" t="s">
        <v>2005</v>
      </c>
      <c r="F11" s="2238">
        <f>435-14-5-3-10-16-24-14-11-14-9-7-8-15-5-19-8-7-6-10-9-20-18-19-7-44-12-18-10-12-6-3</f>
        <v>52</v>
      </c>
      <c r="G11" s="2238" t="s">
        <v>1744</v>
      </c>
      <c r="H11" s="2234">
        <v>559</v>
      </c>
      <c r="I11" s="2234">
        <f>+F11*H11</f>
        <v>29068</v>
      </c>
      <c r="J11" s="2333"/>
    </row>
    <row r="12" spans="1:11" s="2241" customFormat="1" ht="15.75" x14ac:dyDescent="0.25">
      <c r="A12" s="2238">
        <v>2</v>
      </c>
      <c r="B12" s="2230">
        <v>44183</v>
      </c>
      <c r="C12" s="2230">
        <v>44183</v>
      </c>
      <c r="D12" s="2332" t="s">
        <v>1765</v>
      </c>
      <c r="E12" s="2240" t="s">
        <v>2006</v>
      </c>
      <c r="F12" s="2238">
        <f>435-11-10-11-9-11-2-9-5-3-5-2-1-8-3-1-40-5-14-6-38-10-7-5-8-5</f>
        <v>206</v>
      </c>
      <c r="G12" s="2238" t="s">
        <v>1744</v>
      </c>
      <c r="H12" s="2234">
        <v>527.46</v>
      </c>
      <c r="I12" s="2234">
        <f>+F12*H12</f>
        <v>108656.76000000001</v>
      </c>
      <c r="J12" s="2333"/>
    </row>
    <row r="13" spans="1:11" x14ac:dyDescent="0.25">
      <c r="H13" s="2334" t="s">
        <v>1784</v>
      </c>
      <c r="I13" s="2335">
        <f>SUM(I11:I12)</f>
        <v>137724.76</v>
      </c>
      <c r="J13" s="1626"/>
      <c r="K13" s="1626"/>
    </row>
    <row r="14" spans="1:11" x14ac:dyDescent="0.25">
      <c r="H14" s="2336"/>
      <c r="I14" s="2337"/>
      <c r="J14" s="1626"/>
      <c r="K14" s="1626"/>
    </row>
    <row r="15" spans="1:11" x14ac:dyDescent="0.25">
      <c r="H15" s="2336"/>
      <c r="I15" s="2337"/>
      <c r="J15" s="1626"/>
      <c r="K15" s="1626"/>
    </row>
    <row r="16" spans="1:11" x14ac:dyDescent="0.25">
      <c r="H16" s="2336"/>
      <c r="I16" s="2337"/>
      <c r="J16" s="1626"/>
      <c r="K16" s="1626"/>
    </row>
    <row r="17" spans="1:9" x14ac:dyDescent="0.25">
      <c r="A17" s="2835" t="s">
        <v>1785</v>
      </c>
      <c r="B17" s="2835"/>
      <c r="C17" s="2835"/>
      <c r="D17" s="2835"/>
      <c r="E17" s="2835"/>
      <c r="F17" s="2835"/>
      <c r="G17" s="2835"/>
      <c r="H17" s="2835"/>
      <c r="I17" s="2835"/>
    </row>
    <row r="18" spans="1:9" x14ac:dyDescent="0.25">
      <c r="A18" s="2853" t="s">
        <v>1786</v>
      </c>
      <c r="B18" s="2853"/>
      <c r="C18" s="2853"/>
      <c r="D18" s="2853"/>
      <c r="E18" s="2853"/>
      <c r="F18" s="2853"/>
      <c r="G18" s="2853"/>
      <c r="H18" s="2853"/>
      <c r="I18" s="2853"/>
    </row>
    <row r="19" spans="1:9" x14ac:dyDescent="0.25">
      <c r="A19" s="2835" t="s">
        <v>1787</v>
      </c>
      <c r="B19" s="2835"/>
      <c r="C19" s="2835"/>
      <c r="D19" s="2835"/>
      <c r="E19" s="2835"/>
      <c r="F19" s="2835"/>
      <c r="G19" s="2835"/>
      <c r="H19" s="2835"/>
      <c r="I19" s="2835"/>
    </row>
    <row r="20" spans="1:9" x14ac:dyDescent="0.25">
      <c r="A20" s="2835" t="s">
        <v>1788</v>
      </c>
      <c r="B20" s="2835"/>
      <c r="C20" s="2835"/>
      <c r="D20" s="2835"/>
      <c r="E20" s="2835"/>
      <c r="F20" s="2835"/>
      <c r="G20" s="2835"/>
      <c r="H20" s="2835"/>
      <c r="I20" s="2835"/>
    </row>
    <row r="21" spans="1:9" x14ac:dyDescent="0.25">
      <c r="A21" s="2845"/>
      <c r="B21" s="2845"/>
      <c r="C21" s="2845"/>
      <c r="D21" s="2846"/>
      <c r="E21" s="2846"/>
      <c r="F21" s="2254"/>
      <c r="G21" s="2847"/>
      <c r="H21" s="2847"/>
    </row>
    <row r="22" spans="1:9" x14ac:dyDescent="0.25">
      <c r="A22" s="2841"/>
      <c r="B22" s="2841"/>
      <c r="C22" s="2841"/>
      <c r="D22" s="2841"/>
      <c r="E22" s="2841"/>
      <c r="F22" s="2255"/>
      <c r="G22" s="2256"/>
      <c r="H22" s="2255"/>
    </row>
    <row r="23" spans="1:9" x14ac:dyDescent="0.25">
      <c r="A23" s="2835"/>
      <c r="B23" s="2835"/>
      <c r="C23" s="2835"/>
      <c r="D23" s="2835"/>
      <c r="E23" s="2835"/>
      <c r="F23" s="2835"/>
      <c r="G23" s="2835"/>
      <c r="H23" s="2835"/>
      <c r="I23" s="2835"/>
    </row>
    <row r="24" spans="1:9" x14ac:dyDescent="0.25">
      <c r="A24" s="2853"/>
      <c r="B24" s="2853"/>
      <c r="C24" s="2853"/>
      <c r="D24" s="2853"/>
      <c r="E24" s="2853"/>
      <c r="F24" s="2853"/>
      <c r="G24" s="2853"/>
      <c r="H24" s="2853"/>
      <c r="I24" s="2853"/>
    </row>
    <row r="25" spans="1:9" x14ac:dyDescent="0.25">
      <c r="A25" s="2835"/>
      <c r="B25" s="2835"/>
      <c r="C25" s="2835"/>
      <c r="D25" s="2835"/>
      <c r="E25" s="2835"/>
      <c r="F25" s="2835"/>
      <c r="G25" s="2835"/>
      <c r="H25" s="2835"/>
      <c r="I25" s="2835"/>
    </row>
    <row r="26" spans="1:9" x14ac:dyDescent="0.25">
      <c r="A26" s="2865"/>
      <c r="B26" s="2865"/>
      <c r="C26" s="2865"/>
      <c r="D26" s="2865"/>
      <c r="E26" s="2865"/>
      <c r="F26" s="2865"/>
      <c r="G26" s="2865"/>
      <c r="H26" s="2865"/>
      <c r="I26" s="2865"/>
    </row>
  </sheetData>
  <mergeCells count="18">
    <mergeCell ref="A26:I26"/>
    <mergeCell ref="A18:I18"/>
    <mergeCell ref="A19:I19"/>
    <mergeCell ref="A20:I20"/>
    <mergeCell ref="A21:C21"/>
    <mergeCell ref="D21:E21"/>
    <mergeCell ref="G21:H21"/>
    <mergeCell ref="A22:C22"/>
    <mergeCell ref="D22:E22"/>
    <mergeCell ref="A23:I23"/>
    <mergeCell ref="A24:I24"/>
    <mergeCell ref="A25:I25"/>
    <mergeCell ref="A17:I17"/>
    <mergeCell ref="A1:I1"/>
    <mergeCell ref="A7:I7"/>
    <mergeCell ref="A8:I8"/>
    <mergeCell ref="A9:I9"/>
    <mergeCell ref="F10:G10"/>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topLeftCell="A4" zoomScaleNormal="100" zoomScaleSheetLayoutView="100" workbookViewId="0">
      <selection activeCell="Q13" sqref="Q13"/>
    </sheetView>
  </sheetViews>
  <sheetFormatPr baseColWidth="10" defaultColWidth="11.42578125" defaultRowHeight="15" x14ac:dyDescent="0.25"/>
  <cols>
    <col min="1" max="1" width="4" style="98" customWidth="1"/>
    <col min="2" max="2" width="1.28515625" style="16" customWidth="1"/>
    <col min="3" max="3" width="4.140625" style="815" customWidth="1"/>
    <col min="4" max="4" width="8.7109375" style="815" customWidth="1"/>
    <col min="5" max="5" width="22.42578125" style="815" customWidth="1"/>
    <col min="6" max="6" width="19.85546875" style="16" customWidth="1"/>
    <col min="7" max="7" width="12" style="16" bestFit="1" customWidth="1"/>
    <col min="8" max="8" width="13.42578125" style="16" customWidth="1"/>
    <col min="9" max="9" width="13" style="16" customWidth="1"/>
    <col min="10" max="10" width="12" style="16" customWidth="1"/>
    <col min="11" max="11" width="11.7109375" style="16" customWidth="1"/>
    <col min="12" max="12" width="9.28515625" style="16" customWidth="1"/>
    <col min="13" max="13" width="13.28515625" style="16" customWidth="1"/>
    <col min="14" max="14" width="10.5703125" style="16" customWidth="1"/>
    <col min="15" max="15" width="24.5703125" style="16" customWidth="1"/>
    <col min="16" max="16" width="2.140625" style="16" customWidth="1"/>
    <col min="17" max="29" width="11.42578125" style="16"/>
    <col min="30" max="16384" width="11.42578125" style="98"/>
  </cols>
  <sheetData>
    <row r="1" spans="2:29" x14ac:dyDescent="0.25">
      <c r="B1" s="343"/>
      <c r="C1" s="811"/>
      <c r="D1" s="811"/>
      <c r="E1" s="811"/>
      <c r="F1" s="344"/>
      <c r="G1" s="344"/>
      <c r="H1" s="344"/>
      <c r="I1" s="344"/>
      <c r="J1" s="344"/>
      <c r="K1" s="344"/>
      <c r="L1" s="344"/>
      <c r="M1" s="344"/>
      <c r="N1" s="344"/>
      <c r="O1" s="344"/>
      <c r="P1" s="345"/>
    </row>
    <row r="2" spans="2:29" x14ac:dyDescent="0.25">
      <c r="B2" s="346"/>
      <c r="C2" s="812"/>
      <c r="D2" s="812"/>
      <c r="E2" s="812"/>
      <c r="F2" s="14"/>
      <c r="G2" s="14"/>
      <c r="H2" s="14"/>
      <c r="I2" s="14"/>
      <c r="J2" s="14"/>
      <c r="K2" s="14"/>
      <c r="L2" s="14"/>
      <c r="M2" s="14"/>
      <c r="N2" s="14"/>
      <c r="O2" s="14"/>
      <c r="P2" s="219"/>
    </row>
    <row r="3" spans="2:29" ht="15" customHeight="1" x14ac:dyDescent="0.25">
      <c r="B3" s="2872" t="s">
        <v>414</v>
      </c>
      <c r="C3" s="2741"/>
      <c r="D3" s="2741"/>
      <c r="E3" s="2741"/>
      <c r="F3" s="2741"/>
      <c r="G3" s="2741"/>
      <c r="H3" s="2741"/>
      <c r="I3" s="2741"/>
      <c r="J3" s="2741"/>
      <c r="K3" s="2741"/>
      <c r="L3" s="2741"/>
      <c r="M3" s="2741"/>
      <c r="N3" s="2741"/>
      <c r="O3" s="2741"/>
      <c r="P3" s="2873"/>
    </row>
    <row r="4" spans="2:29" ht="15" customHeight="1" x14ac:dyDescent="0.25">
      <c r="B4" s="2872"/>
      <c r="C4" s="2741"/>
      <c r="D4" s="2741"/>
      <c r="E4" s="2741"/>
      <c r="F4" s="2741"/>
      <c r="G4" s="2741"/>
      <c r="H4" s="2741"/>
      <c r="I4" s="2741"/>
      <c r="J4" s="2741"/>
      <c r="K4" s="2741"/>
      <c r="L4" s="2741"/>
      <c r="M4" s="2741"/>
      <c r="N4" s="2741"/>
      <c r="O4" s="2741"/>
      <c r="P4" s="2873"/>
    </row>
    <row r="5" spans="2:29" x14ac:dyDescent="0.25">
      <c r="B5" s="2872"/>
      <c r="C5" s="2741"/>
      <c r="D5" s="2741"/>
      <c r="E5" s="2741"/>
      <c r="F5" s="2741"/>
      <c r="G5" s="2741"/>
      <c r="H5" s="2741"/>
      <c r="I5" s="2741"/>
      <c r="J5" s="2741"/>
      <c r="K5" s="2741"/>
      <c r="L5" s="2741"/>
      <c r="M5" s="2741"/>
      <c r="N5" s="2741"/>
      <c r="O5" s="2741"/>
      <c r="P5" s="2873"/>
    </row>
    <row r="6" spans="2:29" ht="15.75" x14ac:dyDescent="0.25">
      <c r="B6" s="2874" t="s">
        <v>79</v>
      </c>
      <c r="C6" s="2875"/>
      <c r="D6" s="2875"/>
      <c r="E6" s="2875"/>
      <c r="F6" s="2875"/>
      <c r="G6" s="2875"/>
      <c r="H6" s="2875"/>
      <c r="I6" s="2875"/>
      <c r="J6" s="2875"/>
      <c r="K6" s="2875"/>
      <c r="L6" s="2875"/>
      <c r="M6" s="2875"/>
      <c r="N6" s="2875"/>
      <c r="O6" s="2875"/>
      <c r="P6" s="2876"/>
    </row>
    <row r="7" spans="2:29" ht="15.75" x14ac:dyDescent="0.25">
      <c r="B7" s="2877" t="s">
        <v>158</v>
      </c>
      <c r="C7" s="2878"/>
      <c r="D7" s="2878"/>
      <c r="E7" s="2878"/>
      <c r="F7" s="2878"/>
      <c r="G7" s="2878"/>
      <c r="H7" s="2878"/>
      <c r="I7" s="2878"/>
      <c r="J7" s="2878"/>
      <c r="K7" s="2878"/>
      <c r="L7" s="2878"/>
      <c r="M7" s="2878"/>
      <c r="N7" s="2878"/>
      <c r="O7" s="2878"/>
      <c r="P7" s="2879"/>
    </row>
    <row r="8" spans="2:29" x14ac:dyDescent="0.25">
      <c r="B8" s="346"/>
      <c r="C8" s="812"/>
      <c r="D8" s="812"/>
      <c r="E8" s="812"/>
      <c r="F8" s="14"/>
      <c r="G8" s="14"/>
      <c r="H8" s="777"/>
      <c r="I8" s="777"/>
      <c r="J8" s="777"/>
      <c r="K8" s="875"/>
      <c r="L8" s="777"/>
      <c r="M8" s="777"/>
      <c r="N8" s="777"/>
      <c r="O8" s="777"/>
      <c r="P8" s="219"/>
    </row>
    <row r="9" spans="2:29" x14ac:dyDescent="0.25">
      <c r="B9" s="346"/>
      <c r="C9" s="812"/>
      <c r="D9" s="58" t="s">
        <v>253</v>
      </c>
      <c r="E9" s="1005">
        <f>+'Datos Generales'!C6</f>
        <v>45107</v>
      </c>
      <c r="F9" s="14"/>
      <c r="G9" s="14"/>
      <c r="I9" s="58" t="s">
        <v>16</v>
      </c>
      <c r="J9" s="342" t="str">
        <f>+'Datos Generales'!C8</f>
        <v>0202</v>
      </c>
      <c r="K9" s="212"/>
      <c r="M9" s="58" t="s">
        <v>268</v>
      </c>
      <c r="N9" s="342" t="str">
        <f>+'Datos Generales'!C10</f>
        <v>01</v>
      </c>
      <c r="P9" s="219"/>
    </row>
    <row r="10" spans="2:29" x14ac:dyDescent="0.25">
      <c r="B10" s="346"/>
      <c r="C10" s="812"/>
      <c r="D10" s="58" t="s">
        <v>34</v>
      </c>
      <c r="E10" s="2880" t="str">
        <f>+'Datos Generales'!C7</f>
        <v>DIGESETT</v>
      </c>
      <c r="F10" s="2881"/>
      <c r="G10" s="2882"/>
      <c r="I10" s="58" t="s">
        <v>267</v>
      </c>
      <c r="J10" s="342" t="str">
        <f>+'Datos Generales'!C9</f>
        <v>02</v>
      </c>
      <c r="K10" s="212"/>
      <c r="M10" s="58" t="s">
        <v>22</v>
      </c>
      <c r="N10" s="342" t="str">
        <f>+'Datos Generales'!C11</f>
        <v>0005</v>
      </c>
      <c r="P10" s="219"/>
    </row>
    <row r="11" spans="2:29" x14ac:dyDescent="0.25">
      <c r="B11" s="346"/>
      <c r="C11" s="812"/>
      <c r="D11" s="812"/>
      <c r="E11" s="812"/>
      <c r="F11" s="58"/>
      <c r="G11" s="347"/>
      <c r="H11" s="273"/>
      <c r="I11" s="14"/>
      <c r="J11" s="14"/>
      <c r="K11" s="14"/>
      <c r="L11" s="58"/>
      <c r="M11" s="14"/>
      <c r="N11" s="58"/>
      <c r="O11" s="13"/>
      <c r="P11" s="219"/>
    </row>
    <row r="12" spans="2:29" s="99" customFormat="1" ht="69" customHeight="1" x14ac:dyDescent="0.2">
      <c r="B12" s="348"/>
      <c r="C12" s="1010" t="s">
        <v>104</v>
      </c>
      <c r="D12" s="1010" t="s">
        <v>443</v>
      </c>
      <c r="E12" s="1010" t="s">
        <v>439</v>
      </c>
      <c r="F12" s="1010" t="s">
        <v>82</v>
      </c>
      <c r="G12" s="1010" t="s">
        <v>270</v>
      </c>
      <c r="H12" s="1010" t="s">
        <v>83</v>
      </c>
      <c r="I12" s="1010" t="s">
        <v>367</v>
      </c>
      <c r="J12" s="1010" t="s">
        <v>84</v>
      </c>
      <c r="K12" s="1010" t="s">
        <v>444</v>
      </c>
      <c r="L12" s="1010" t="s">
        <v>85</v>
      </c>
      <c r="M12" s="1010" t="s">
        <v>86</v>
      </c>
      <c r="N12" s="1010" t="s">
        <v>314</v>
      </c>
      <c r="O12" s="1010" t="s">
        <v>87</v>
      </c>
      <c r="P12" s="349"/>
      <c r="Q12" s="42"/>
      <c r="R12" s="42"/>
      <c r="S12" s="42"/>
      <c r="T12" s="42"/>
      <c r="U12" s="42"/>
      <c r="V12" s="42"/>
      <c r="W12" s="42"/>
      <c r="X12" s="42"/>
      <c r="Y12" s="42"/>
      <c r="Z12" s="42"/>
      <c r="AA12" s="42"/>
      <c r="AB12" s="42"/>
      <c r="AC12" s="42"/>
    </row>
    <row r="13" spans="2:29" s="100" customFormat="1" ht="90" x14ac:dyDescent="0.25">
      <c r="B13" s="810"/>
      <c r="C13" s="1163">
        <v>1</v>
      </c>
      <c r="D13" s="1164"/>
      <c r="E13" s="963" t="s">
        <v>554</v>
      </c>
      <c r="F13" s="963" t="s">
        <v>691</v>
      </c>
      <c r="G13" s="1396" t="s">
        <v>508</v>
      </c>
      <c r="H13" s="1165">
        <v>5381437.5</v>
      </c>
      <c r="I13" s="1166">
        <v>38558</v>
      </c>
      <c r="J13" s="1165"/>
      <c r="K13" s="963"/>
      <c r="L13" s="1165"/>
      <c r="M13" s="1165">
        <v>37324826</v>
      </c>
      <c r="N13" s="1166">
        <v>38558</v>
      </c>
      <c r="O13" s="963" t="s">
        <v>509</v>
      </c>
      <c r="P13" s="350"/>
      <c r="Q13" s="65"/>
      <c r="R13" s="65"/>
      <c r="S13" s="65"/>
      <c r="T13" s="65"/>
      <c r="U13" s="65"/>
      <c r="V13" s="65"/>
      <c r="W13" s="65"/>
      <c r="X13" s="65"/>
      <c r="Y13" s="65"/>
      <c r="Z13" s="65"/>
      <c r="AA13" s="65"/>
      <c r="AB13" s="65"/>
      <c r="AC13" s="65"/>
    </row>
    <row r="14" spans="2:29" s="100" customFormat="1" x14ac:dyDescent="0.25">
      <c r="B14" s="810"/>
      <c r="C14" s="1163">
        <v>2</v>
      </c>
      <c r="D14" s="1164"/>
      <c r="E14" s="1164"/>
      <c r="F14" s="963"/>
      <c r="G14" s="963"/>
      <c r="H14" s="1165"/>
      <c r="I14" s="1166"/>
      <c r="J14" s="1165"/>
      <c r="K14" s="963"/>
      <c r="L14" s="1165"/>
      <c r="M14" s="1165"/>
      <c r="N14" s="1166"/>
      <c r="O14" s="963"/>
      <c r="P14" s="350"/>
      <c r="Q14" s="65"/>
      <c r="R14" s="65"/>
      <c r="S14" s="65"/>
      <c r="T14" s="65"/>
      <c r="U14" s="65"/>
      <c r="V14" s="65"/>
      <c r="W14" s="65"/>
      <c r="X14" s="65"/>
      <c r="Y14" s="65"/>
      <c r="Z14" s="65"/>
      <c r="AA14" s="65"/>
      <c r="AB14" s="65"/>
      <c r="AC14" s="65"/>
    </row>
    <row r="15" spans="2:29" s="100" customFormat="1" x14ac:dyDescent="0.25">
      <c r="B15" s="810"/>
      <c r="C15" s="1163">
        <v>3</v>
      </c>
      <c r="D15" s="1164"/>
      <c r="E15" s="1164"/>
      <c r="F15" s="963"/>
      <c r="G15" s="963"/>
      <c r="H15" s="1165"/>
      <c r="I15" s="1166"/>
      <c r="J15" s="1165"/>
      <c r="K15" s="963"/>
      <c r="L15" s="1165"/>
      <c r="M15" s="1165"/>
      <c r="N15" s="1166"/>
      <c r="O15" s="963"/>
      <c r="P15" s="350"/>
      <c r="Q15" s="65"/>
      <c r="R15" s="65"/>
      <c r="S15" s="65"/>
      <c r="T15" s="65"/>
      <c r="U15" s="65"/>
      <c r="V15" s="65"/>
      <c r="W15" s="65"/>
      <c r="X15" s="65"/>
      <c r="Y15" s="65"/>
      <c r="Z15" s="65"/>
      <c r="AA15" s="65"/>
      <c r="AB15" s="65"/>
      <c r="AC15" s="65"/>
    </row>
    <row r="16" spans="2:29" s="100" customFormat="1" x14ac:dyDescent="0.25">
      <c r="B16" s="810"/>
      <c r="C16" s="1163">
        <v>4</v>
      </c>
      <c r="D16" s="1164"/>
      <c r="E16" s="1164"/>
      <c r="F16" s="963"/>
      <c r="G16" s="963"/>
      <c r="H16" s="1165"/>
      <c r="I16" s="1166"/>
      <c r="J16" s="1165"/>
      <c r="K16" s="963"/>
      <c r="L16" s="1165"/>
      <c r="M16" s="1165"/>
      <c r="N16" s="1166"/>
      <c r="O16" s="963"/>
      <c r="P16" s="350"/>
      <c r="Q16" s="65"/>
      <c r="R16" s="65"/>
      <c r="S16" s="65"/>
      <c r="T16" s="65"/>
      <c r="U16" s="65"/>
      <c r="V16" s="65"/>
      <c r="W16" s="65"/>
      <c r="X16" s="65"/>
      <c r="Y16" s="65"/>
      <c r="Z16" s="65"/>
      <c r="AA16" s="65"/>
      <c r="AB16" s="65"/>
      <c r="AC16" s="65"/>
    </row>
    <row r="17" spans="1:29" s="100" customFormat="1" x14ac:dyDescent="0.25">
      <c r="B17" s="810"/>
      <c r="C17" s="1163">
        <v>5</v>
      </c>
      <c r="D17" s="1164"/>
      <c r="E17" s="1164"/>
      <c r="F17" s="963"/>
      <c r="G17" s="963"/>
      <c r="H17" s="1165"/>
      <c r="I17" s="1166"/>
      <c r="J17" s="1165"/>
      <c r="K17" s="963"/>
      <c r="L17" s="1165"/>
      <c r="M17" s="1165"/>
      <c r="N17" s="1166"/>
      <c r="O17" s="963"/>
      <c r="P17" s="350"/>
      <c r="Q17" s="65"/>
      <c r="R17" s="65"/>
      <c r="S17" s="65"/>
      <c r="T17" s="65"/>
      <c r="U17" s="65"/>
      <c r="V17" s="65"/>
      <c r="W17" s="65"/>
      <c r="X17" s="65"/>
      <c r="Y17" s="65"/>
      <c r="Z17" s="65"/>
      <c r="AA17" s="65"/>
      <c r="AB17" s="65"/>
      <c r="AC17" s="65"/>
    </row>
    <row r="18" spans="1:29" s="100" customFormat="1" x14ac:dyDescent="0.25">
      <c r="B18" s="810"/>
      <c r="C18" s="1163">
        <v>6</v>
      </c>
      <c r="D18" s="1164"/>
      <c r="E18" s="1164"/>
      <c r="F18" s="963"/>
      <c r="G18" s="963"/>
      <c r="H18" s="1165"/>
      <c r="I18" s="1166"/>
      <c r="J18" s="1165"/>
      <c r="K18" s="963"/>
      <c r="L18" s="1165"/>
      <c r="M18" s="1165"/>
      <c r="N18" s="1166"/>
      <c r="O18" s="963"/>
      <c r="P18" s="350"/>
      <c r="Q18" s="65"/>
      <c r="R18" s="65"/>
      <c r="S18" s="65"/>
      <c r="T18" s="65"/>
      <c r="U18" s="65"/>
      <c r="V18" s="65"/>
      <c r="W18" s="65"/>
      <c r="X18" s="65"/>
      <c r="Y18" s="65"/>
      <c r="Z18" s="65"/>
      <c r="AA18" s="65"/>
      <c r="AB18" s="65"/>
      <c r="AC18" s="65"/>
    </row>
    <row r="19" spans="1:29" s="100" customFormat="1" x14ac:dyDescent="0.25">
      <c r="B19" s="810"/>
      <c r="C19" s="1163">
        <v>7</v>
      </c>
      <c r="D19" s="1164"/>
      <c r="E19" s="1164"/>
      <c r="F19" s="963"/>
      <c r="G19" s="963"/>
      <c r="H19" s="1165"/>
      <c r="I19" s="1166"/>
      <c r="J19" s="1165"/>
      <c r="K19" s="963"/>
      <c r="L19" s="1165"/>
      <c r="M19" s="1165"/>
      <c r="N19" s="1166"/>
      <c r="O19" s="963"/>
      <c r="P19" s="350"/>
      <c r="Q19" s="65"/>
      <c r="R19" s="66"/>
      <c r="S19" s="66"/>
      <c r="T19" s="66"/>
      <c r="U19" s="66"/>
      <c r="V19" s="65"/>
      <c r="W19" s="65"/>
      <c r="X19" s="65"/>
      <c r="Y19" s="65"/>
      <c r="Z19" s="65"/>
      <c r="AA19" s="65"/>
      <c r="AB19" s="65"/>
      <c r="AC19" s="65"/>
    </row>
    <row r="20" spans="1:29" s="100" customFormat="1" x14ac:dyDescent="0.25">
      <c r="B20" s="810"/>
      <c r="C20" s="1163">
        <v>8</v>
      </c>
      <c r="D20" s="1164"/>
      <c r="E20" s="1164"/>
      <c r="F20" s="963"/>
      <c r="G20" s="963"/>
      <c r="H20" s="1165"/>
      <c r="I20" s="1166"/>
      <c r="J20" s="1165"/>
      <c r="K20" s="963"/>
      <c r="L20" s="1165"/>
      <c r="M20" s="1165"/>
      <c r="N20" s="1166"/>
      <c r="O20" s="963"/>
      <c r="P20" s="350"/>
      <c r="Q20" s="65"/>
      <c r="R20" s="65"/>
      <c r="S20" s="65"/>
      <c r="T20" s="65"/>
      <c r="U20" s="65"/>
      <c r="V20" s="65"/>
      <c r="W20" s="65"/>
      <c r="X20" s="65"/>
      <c r="Y20" s="65"/>
      <c r="Z20" s="65"/>
      <c r="AA20" s="65"/>
      <c r="AB20" s="65"/>
      <c r="AC20" s="65"/>
    </row>
    <row r="21" spans="1:29" s="100" customFormat="1" x14ac:dyDescent="0.25">
      <c r="B21" s="810"/>
      <c r="C21" s="1163">
        <v>9</v>
      </c>
      <c r="D21" s="1164"/>
      <c r="E21" s="1164"/>
      <c r="F21" s="963"/>
      <c r="G21" s="963"/>
      <c r="H21" s="1165"/>
      <c r="I21" s="1166"/>
      <c r="J21" s="1165"/>
      <c r="K21" s="963"/>
      <c r="L21" s="1165"/>
      <c r="M21" s="1165"/>
      <c r="N21" s="1166"/>
      <c r="O21" s="963"/>
      <c r="P21" s="350"/>
      <c r="Q21" s="65"/>
      <c r="R21" s="65"/>
      <c r="S21" s="65"/>
      <c r="T21" s="65"/>
      <c r="U21" s="65"/>
      <c r="V21" s="65"/>
      <c r="W21" s="65"/>
      <c r="X21" s="65"/>
      <c r="Y21" s="65"/>
      <c r="Z21" s="65"/>
      <c r="AA21" s="65"/>
      <c r="AB21" s="65"/>
      <c r="AC21" s="65"/>
    </row>
    <row r="22" spans="1:29" s="100" customFormat="1" x14ac:dyDescent="0.25">
      <c r="B22" s="810"/>
      <c r="C22" s="1163">
        <v>10</v>
      </c>
      <c r="D22" s="1164"/>
      <c r="E22" s="1164"/>
      <c r="F22" s="963"/>
      <c r="G22" s="963"/>
      <c r="H22" s="1165"/>
      <c r="I22" s="1166"/>
      <c r="J22" s="1165"/>
      <c r="K22" s="963"/>
      <c r="L22" s="1165"/>
      <c r="M22" s="1165"/>
      <c r="N22" s="1166"/>
      <c r="O22" s="963"/>
      <c r="P22" s="350"/>
      <c r="Q22" s="65"/>
      <c r="R22" s="65"/>
      <c r="S22" s="65"/>
      <c r="T22" s="65"/>
      <c r="U22" s="65"/>
      <c r="V22" s="65"/>
      <c r="W22" s="65"/>
      <c r="X22" s="65"/>
      <c r="Y22" s="65"/>
      <c r="Z22" s="65"/>
      <c r="AA22" s="65"/>
      <c r="AB22" s="65"/>
      <c r="AC22" s="65"/>
    </row>
    <row r="23" spans="1:29" s="100" customFormat="1" x14ac:dyDescent="0.25">
      <c r="B23" s="810"/>
      <c r="C23" s="1163">
        <v>11</v>
      </c>
      <c r="D23" s="1164"/>
      <c r="E23" s="1164"/>
      <c r="F23" s="963"/>
      <c r="G23" s="963"/>
      <c r="H23" s="1165"/>
      <c r="I23" s="1166"/>
      <c r="J23" s="1165"/>
      <c r="K23" s="963"/>
      <c r="L23" s="1165"/>
      <c r="M23" s="1165"/>
      <c r="N23" s="1166"/>
      <c r="O23" s="963"/>
      <c r="P23" s="350"/>
      <c r="Q23" s="65"/>
      <c r="R23" s="65"/>
      <c r="S23" s="65"/>
      <c r="T23" s="65"/>
      <c r="U23" s="65"/>
      <c r="V23" s="65"/>
      <c r="W23" s="65"/>
      <c r="X23" s="65"/>
      <c r="Y23" s="65"/>
      <c r="Z23" s="65"/>
      <c r="AA23" s="65"/>
      <c r="AB23" s="65"/>
      <c r="AC23" s="65"/>
    </row>
    <row r="24" spans="1:29" s="100" customFormat="1" x14ac:dyDescent="0.25">
      <c r="B24" s="810"/>
      <c r="C24" s="1163">
        <v>12</v>
      </c>
      <c r="D24" s="1164"/>
      <c r="E24" s="1164"/>
      <c r="F24" s="963"/>
      <c r="G24" s="963"/>
      <c r="H24" s="1165"/>
      <c r="I24" s="1166"/>
      <c r="J24" s="1165"/>
      <c r="K24" s="963"/>
      <c r="L24" s="1165"/>
      <c r="M24" s="1165"/>
      <c r="N24" s="1166"/>
      <c r="O24" s="963"/>
      <c r="P24" s="350"/>
      <c r="Q24" s="65"/>
      <c r="R24" s="65"/>
      <c r="S24" s="65"/>
      <c r="T24" s="65"/>
      <c r="U24" s="65"/>
      <c r="V24" s="65"/>
      <c r="W24" s="65"/>
      <c r="X24" s="65"/>
      <c r="Y24" s="65"/>
      <c r="Z24" s="65"/>
      <c r="AA24" s="65"/>
      <c r="AB24" s="65"/>
      <c r="AC24" s="65"/>
    </row>
    <row r="25" spans="1:29" s="100" customFormat="1" x14ac:dyDescent="0.25">
      <c r="B25" s="810"/>
      <c r="C25" s="1163">
        <v>13</v>
      </c>
      <c r="D25" s="1164"/>
      <c r="E25" s="1164"/>
      <c r="F25" s="963"/>
      <c r="G25" s="963"/>
      <c r="H25" s="1165"/>
      <c r="I25" s="1166"/>
      <c r="J25" s="1165"/>
      <c r="K25" s="963"/>
      <c r="L25" s="1165"/>
      <c r="M25" s="1165"/>
      <c r="N25" s="1166"/>
      <c r="O25" s="963"/>
      <c r="P25" s="350"/>
      <c r="Q25" s="65"/>
      <c r="R25" s="65"/>
      <c r="S25" s="65"/>
      <c r="T25" s="65"/>
      <c r="U25" s="65"/>
      <c r="V25" s="65"/>
      <c r="W25" s="65"/>
      <c r="X25" s="65"/>
      <c r="Y25" s="65"/>
      <c r="Z25" s="65"/>
      <c r="AA25" s="65"/>
      <c r="AB25" s="65"/>
      <c r="AC25" s="65"/>
    </row>
    <row r="26" spans="1:29" s="100" customFormat="1" x14ac:dyDescent="0.25">
      <c r="B26" s="810"/>
      <c r="C26" s="1163">
        <v>22</v>
      </c>
      <c r="D26" s="1164"/>
      <c r="E26" s="1164"/>
      <c r="F26" s="963"/>
      <c r="G26" s="963"/>
      <c r="H26" s="1165"/>
      <c r="I26" s="1166"/>
      <c r="J26" s="1165"/>
      <c r="K26" s="963"/>
      <c r="L26" s="1165"/>
      <c r="M26" s="1165"/>
      <c r="N26" s="1166"/>
      <c r="O26" s="963"/>
      <c r="P26" s="350"/>
      <c r="Q26" s="65"/>
      <c r="R26" s="65"/>
      <c r="S26" s="65"/>
      <c r="T26" s="65"/>
      <c r="U26" s="65"/>
      <c r="V26" s="65"/>
      <c r="W26" s="65"/>
      <c r="X26" s="65"/>
      <c r="Y26" s="65"/>
      <c r="Z26" s="65"/>
      <c r="AA26" s="65"/>
      <c r="AB26" s="65"/>
      <c r="AC26" s="65"/>
    </row>
    <row r="27" spans="1:29" s="100" customFormat="1" x14ac:dyDescent="0.25">
      <c r="B27" s="810"/>
      <c r="C27" s="1163">
        <v>23</v>
      </c>
      <c r="D27" s="1164"/>
      <c r="E27" s="1164"/>
      <c r="F27" s="963"/>
      <c r="G27" s="963"/>
      <c r="H27" s="1165"/>
      <c r="I27" s="1166"/>
      <c r="J27" s="1165"/>
      <c r="K27" s="963"/>
      <c r="L27" s="1165"/>
      <c r="M27" s="1165"/>
      <c r="N27" s="1166"/>
      <c r="O27" s="963"/>
      <c r="P27" s="350"/>
      <c r="Q27" s="65"/>
      <c r="R27" s="65"/>
      <c r="S27" s="65"/>
      <c r="T27" s="65"/>
      <c r="U27" s="65"/>
      <c r="V27" s="65"/>
      <c r="W27" s="65"/>
      <c r="X27" s="65"/>
      <c r="Y27" s="65"/>
      <c r="Z27" s="65"/>
      <c r="AA27" s="65"/>
      <c r="AB27" s="65"/>
      <c r="AC27" s="65"/>
    </row>
    <row r="28" spans="1:29" s="652" customFormat="1" x14ac:dyDescent="0.25">
      <c r="A28" s="810"/>
      <c r="C28" s="1458"/>
      <c r="D28" s="1459"/>
      <c r="E28" s="1459"/>
      <c r="F28" s="1460"/>
      <c r="G28" s="1460"/>
      <c r="H28" s="1461"/>
      <c r="I28" s="1462"/>
      <c r="J28" s="1461"/>
      <c r="K28" s="1460"/>
      <c r="L28" s="1461"/>
      <c r="M28" s="1461"/>
      <c r="N28" s="1462"/>
      <c r="O28" s="351" t="s">
        <v>261</v>
      </c>
      <c r="P28" s="1436"/>
      <c r="Q28" s="1463"/>
      <c r="R28" s="1436"/>
      <c r="S28" s="1436"/>
      <c r="T28" s="1436"/>
      <c r="U28" s="1436"/>
      <c r="V28" s="1436"/>
      <c r="W28" s="1436"/>
      <c r="X28" s="1436"/>
      <c r="Y28" s="1436"/>
      <c r="Z28" s="1436"/>
      <c r="AA28" s="1436"/>
      <c r="AB28" s="1436"/>
      <c r="AC28" s="1436"/>
    </row>
    <row r="29" spans="1:29" s="652" customFormat="1" x14ac:dyDescent="0.25">
      <c r="A29" s="810"/>
      <c r="C29" s="1458"/>
      <c r="D29" s="1459"/>
      <c r="E29" s="2867" t="s">
        <v>510</v>
      </c>
      <c r="F29" s="2867"/>
      <c r="G29" s="1455"/>
      <c r="H29" s="2867" t="s">
        <v>492</v>
      </c>
      <c r="I29" s="2867"/>
      <c r="J29" s="2867"/>
      <c r="K29" s="1455"/>
      <c r="L29" s="2538" t="s">
        <v>513</v>
      </c>
      <c r="M29" s="2538"/>
      <c r="N29" s="2538"/>
      <c r="O29" s="1460"/>
      <c r="P29" s="1436"/>
      <c r="Q29" s="1463"/>
      <c r="R29" s="1436"/>
      <c r="S29" s="1436"/>
      <c r="T29" s="1436"/>
      <c r="U29" s="1436"/>
      <c r="V29" s="1436"/>
      <c r="W29" s="1436"/>
      <c r="X29" s="1436"/>
      <c r="Y29" s="1436"/>
      <c r="Z29" s="1436"/>
      <c r="AA29" s="1436"/>
      <c r="AB29" s="1436"/>
      <c r="AC29" s="1436"/>
    </row>
    <row r="30" spans="1:29" x14ac:dyDescent="0.25">
      <c r="B30" s="346"/>
      <c r="C30" s="812"/>
      <c r="D30" s="812"/>
      <c r="E30" s="2868" t="str">
        <f>'Datos Generales'!C16</f>
        <v>Preparado por</v>
      </c>
      <c r="F30" s="2868"/>
      <c r="G30" s="1456"/>
      <c r="H30" s="2868" t="str">
        <f>'Datos Generales'!D16</f>
        <v>Revisado por</v>
      </c>
      <c r="I30" s="2868"/>
      <c r="J30" s="2868"/>
      <c r="K30" s="1427"/>
      <c r="L30" s="2870" t="str">
        <f>'Datos Generales'!E16</f>
        <v>Autorizado por</v>
      </c>
      <c r="M30" s="2870"/>
      <c r="N30" s="2870"/>
      <c r="P30" s="219"/>
    </row>
    <row r="31" spans="1:29" x14ac:dyDescent="0.25">
      <c r="B31" s="346"/>
      <c r="C31" s="812"/>
      <c r="D31" s="812"/>
      <c r="E31" s="812"/>
      <c r="F31" s="14"/>
      <c r="G31" s="14"/>
      <c r="H31" s="14"/>
      <c r="I31" s="14"/>
      <c r="J31" s="14"/>
      <c r="K31" s="14"/>
      <c r="L31" s="14"/>
      <c r="M31" s="14"/>
      <c r="N31" s="14"/>
      <c r="O31" s="14"/>
      <c r="P31" s="219"/>
    </row>
    <row r="32" spans="1:29" s="101" customFormat="1" x14ac:dyDescent="0.25">
      <c r="B32" s="352"/>
      <c r="C32" s="807"/>
      <c r="E32" s="2869" t="s">
        <v>499</v>
      </c>
      <c r="F32" s="2869"/>
      <c r="G32" s="1457"/>
      <c r="H32" s="2869" t="s">
        <v>503</v>
      </c>
      <c r="I32" s="2869"/>
      <c r="J32" s="2869"/>
      <c r="K32" s="1427"/>
      <c r="L32" s="2871" t="s">
        <v>486</v>
      </c>
      <c r="M32" s="2871"/>
      <c r="N32" s="2871"/>
      <c r="O32" s="587"/>
      <c r="P32" s="358"/>
      <c r="Q32" s="89"/>
      <c r="R32" s="97"/>
      <c r="S32" s="97"/>
      <c r="T32" s="91"/>
      <c r="U32" s="90"/>
      <c r="V32" s="90"/>
      <c r="W32" s="90"/>
      <c r="X32" s="91"/>
      <c r="Y32" s="91"/>
      <c r="Z32" s="91"/>
      <c r="AA32" s="91"/>
      <c r="AB32" s="91"/>
      <c r="AC32" s="91"/>
    </row>
    <row r="33" spans="2:29" s="102" customFormat="1" x14ac:dyDescent="0.25">
      <c r="B33" s="353"/>
      <c r="C33" s="808"/>
      <c r="E33" s="2866" t="str">
        <f>'Datos Generales'!C17</f>
        <v>Puesto que ocupa</v>
      </c>
      <c r="F33" s="2866"/>
      <c r="G33" s="587"/>
      <c r="H33" s="2866" t="str">
        <f>'Datos Generales'!D17</f>
        <v>Puesto que ocupa</v>
      </c>
      <c r="I33" s="2866"/>
      <c r="J33" s="2866"/>
      <c r="K33" s="1050"/>
      <c r="L33" s="2465" t="str">
        <f>'Datos Generales'!E17</f>
        <v>Puesto que ocupa</v>
      </c>
      <c r="M33" s="2465"/>
      <c r="N33" s="2465"/>
      <c r="O33" s="876"/>
      <c r="P33" s="359"/>
      <c r="Q33" s="84"/>
      <c r="R33" s="84"/>
      <c r="S33" s="84"/>
      <c r="T33" s="51"/>
      <c r="U33" s="84"/>
      <c r="V33" s="84"/>
      <c r="W33" s="84"/>
      <c r="X33" s="51"/>
      <c r="Y33" s="51"/>
      <c r="Z33" s="51"/>
      <c r="AA33" s="51"/>
      <c r="AB33" s="51"/>
      <c r="AC33" s="51"/>
    </row>
    <row r="34" spans="2:29" s="117" customFormat="1" ht="17.25" customHeight="1" x14ac:dyDescent="0.25">
      <c r="B34" s="354"/>
      <c r="C34" s="809"/>
      <c r="E34" s="2536">
        <v>45107</v>
      </c>
      <c r="F34" s="2536"/>
      <c r="G34" s="245"/>
      <c r="H34" s="2536">
        <v>45107</v>
      </c>
      <c r="I34" s="2536"/>
      <c r="J34" s="2536"/>
      <c r="K34" s="1049"/>
      <c r="L34" s="2536">
        <v>45114</v>
      </c>
      <c r="M34" s="2536"/>
      <c r="N34" s="2536"/>
      <c r="P34" s="559"/>
      <c r="Q34" s="115"/>
      <c r="R34" s="115"/>
      <c r="S34" s="115"/>
      <c r="T34" s="114"/>
      <c r="U34" s="116"/>
      <c r="V34" s="116"/>
      <c r="W34" s="116"/>
      <c r="X34" s="114"/>
      <c r="Y34" s="114"/>
      <c r="Z34" s="114"/>
      <c r="AA34" s="114"/>
      <c r="AB34" s="114"/>
      <c r="AC34" s="114"/>
    </row>
    <row r="35" spans="2:29" s="103" customFormat="1" x14ac:dyDescent="0.25">
      <c r="B35" s="355"/>
      <c r="C35" s="808"/>
      <c r="E35" s="2866" t="s">
        <v>288</v>
      </c>
      <c r="F35" s="2866"/>
      <c r="G35" s="587"/>
      <c r="H35" s="2866" t="s">
        <v>289</v>
      </c>
      <c r="I35" s="2866"/>
      <c r="J35" s="2866"/>
      <c r="K35" s="1050"/>
      <c r="L35" s="2465" t="s">
        <v>301</v>
      </c>
      <c r="M35" s="2465"/>
      <c r="N35" s="2465"/>
      <c r="P35" s="360"/>
      <c r="Q35" s="96"/>
      <c r="R35" s="96"/>
      <c r="S35" s="96"/>
      <c r="T35" s="95"/>
      <c r="U35" s="96"/>
      <c r="V35" s="96"/>
      <c r="W35" s="96"/>
      <c r="X35" s="95"/>
      <c r="Y35" s="95"/>
      <c r="Z35" s="95"/>
      <c r="AA35" s="95"/>
      <c r="AB35" s="95"/>
      <c r="AC35" s="95"/>
    </row>
    <row r="36" spans="2:29" s="103" customFormat="1" ht="12.75" customHeight="1" x14ac:dyDescent="0.25">
      <c r="B36" s="355"/>
      <c r="C36" s="808"/>
      <c r="P36" s="360"/>
      <c r="Q36" s="96"/>
      <c r="R36" s="96"/>
      <c r="S36" s="96"/>
      <c r="T36" s="95"/>
      <c r="U36" s="96"/>
      <c r="V36" s="96"/>
      <c r="W36" s="96"/>
      <c r="X36" s="95"/>
      <c r="Y36" s="95"/>
      <c r="Z36" s="95"/>
      <c r="AA36" s="95"/>
      <c r="AB36" s="95"/>
      <c r="AC36" s="95"/>
    </row>
    <row r="37" spans="2:29" s="103" customFormat="1" x14ac:dyDescent="0.25">
      <c r="B37" s="355"/>
      <c r="C37" s="808"/>
      <c r="P37" s="360"/>
      <c r="Q37" s="96"/>
      <c r="R37" s="96"/>
      <c r="S37" s="96"/>
      <c r="T37" s="95"/>
      <c r="U37" s="96"/>
      <c r="V37" s="96"/>
      <c r="W37" s="96"/>
      <c r="X37" s="95"/>
      <c r="Y37" s="95"/>
      <c r="Z37" s="95"/>
      <c r="AA37" s="95"/>
      <c r="AB37" s="95"/>
      <c r="AC37" s="95"/>
    </row>
    <row r="38" spans="2:29" ht="9" customHeight="1" x14ac:dyDescent="0.25">
      <c r="B38" s="356"/>
      <c r="C38" s="813"/>
      <c r="D38" s="813"/>
      <c r="E38" s="813"/>
      <c r="F38" s="41"/>
      <c r="G38" s="41"/>
      <c r="H38" s="41"/>
      <c r="I38" s="41"/>
      <c r="J38" s="41"/>
      <c r="K38" s="41"/>
      <c r="L38" s="41"/>
      <c r="M38" s="41"/>
      <c r="N38" s="41"/>
      <c r="O38" s="41"/>
      <c r="P38" s="357"/>
    </row>
    <row r="49" spans="2:29" s="18" customFormat="1" x14ac:dyDescent="0.25">
      <c r="B49" s="72"/>
      <c r="C49" s="814"/>
      <c r="D49" s="814"/>
      <c r="E49" s="814"/>
      <c r="F49" s="3"/>
      <c r="G49" s="3"/>
      <c r="H49" s="16"/>
      <c r="I49" s="1"/>
      <c r="J49" s="1"/>
      <c r="K49" s="47"/>
      <c r="L49" s="1"/>
      <c r="M49" s="1"/>
      <c r="N49" s="1"/>
      <c r="O49" s="1"/>
      <c r="P49" s="1"/>
      <c r="Q49" s="1"/>
      <c r="R49"/>
      <c r="S49" s="1"/>
      <c r="T49" s="1"/>
      <c r="U49" s="1"/>
      <c r="V49" s="1"/>
      <c r="W49"/>
      <c r="X49" s="1"/>
      <c r="Y49" s="1"/>
      <c r="Z49" s="1"/>
      <c r="AA49" s="1"/>
      <c r="AB49" s="1"/>
      <c r="AC49" s="1"/>
    </row>
    <row r="50" spans="2:29" x14ac:dyDescent="0.25">
      <c r="H50" s="1"/>
    </row>
  </sheetData>
  <sheetProtection formatColumns="0" insertRows="0"/>
  <mergeCells count="22">
    <mergeCell ref="B3:P5"/>
    <mergeCell ref="B6:P6"/>
    <mergeCell ref="B7:P7"/>
    <mergeCell ref="L29:N29"/>
    <mergeCell ref="E29:F29"/>
    <mergeCell ref="E10:G10"/>
    <mergeCell ref="L30:N30"/>
    <mergeCell ref="L33:N33"/>
    <mergeCell ref="L32:N32"/>
    <mergeCell ref="L34:N34"/>
    <mergeCell ref="L35:N35"/>
    <mergeCell ref="E35:F35"/>
    <mergeCell ref="H29:J29"/>
    <mergeCell ref="H30:J30"/>
    <mergeCell ref="H32:J32"/>
    <mergeCell ref="H33:J33"/>
    <mergeCell ref="H34:J34"/>
    <mergeCell ref="H35:J35"/>
    <mergeCell ref="E30:F30"/>
    <mergeCell ref="E33:F33"/>
    <mergeCell ref="E32:F32"/>
    <mergeCell ref="E34:F34"/>
  </mergeCells>
  <printOptions horizontalCentered="1"/>
  <pageMargins left="0" right="0" top="0.15748031496062992" bottom="0.17" header="0.11811023622047245" footer="0.11811023622047245"/>
  <pageSetup paperSize="5" scale="95" orientation="landscape" r:id="rId1"/>
  <headerFooter>
    <oddFooter>&amp;R&amp;P/&amp;N  &amp;D  &amp;T</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sqref="A1:XFD1048576"/>
    </sheetView>
  </sheetViews>
  <sheetFormatPr baseColWidth="10"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4"/>
  <sheetViews>
    <sheetView showGridLines="0" topLeftCell="G19" zoomScale="75" zoomScaleNormal="75" zoomScaleSheetLayoutView="100" workbookViewId="0">
      <selection activeCell="U48" sqref="U48"/>
    </sheetView>
  </sheetViews>
  <sheetFormatPr baseColWidth="10" defaultColWidth="6.7109375" defaultRowHeight="15" x14ac:dyDescent="0.25"/>
  <cols>
    <col min="1" max="1" width="1.85546875" customWidth="1"/>
    <col min="2" max="2" width="4.140625" style="196" customWidth="1"/>
    <col min="3" max="3" width="4.5703125" style="196" customWidth="1"/>
    <col min="4" max="4" width="7.42578125" customWidth="1"/>
    <col min="5" max="5" width="8" customWidth="1"/>
    <col min="6" max="6" width="2.5703125" customWidth="1"/>
    <col min="7" max="7" width="2" customWidth="1"/>
    <col min="8" max="8" width="1.85546875" customWidth="1"/>
    <col min="9" max="9" width="12.7109375" customWidth="1"/>
    <col min="10" max="10" width="6" customWidth="1"/>
    <col min="11" max="11" width="5.7109375" customWidth="1"/>
    <col min="12" max="12" width="8" customWidth="1"/>
    <col min="13" max="13" width="6" customWidth="1"/>
    <col min="14" max="14" width="6.28515625" customWidth="1"/>
    <col min="15" max="15" width="16.7109375" customWidth="1"/>
    <col min="16" max="16" width="17.7109375" customWidth="1"/>
    <col min="17" max="17" width="17" customWidth="1"/>
    <col min="18" max="18" width="15.28515625" customWidth="1"/>
    <col min="19" max="19" width="16" customWidth="1"/>
    <col min="20" max="20" width="17.7109375" bestFit="1" customWidth="1"/>
    <col min="21" max="21" width="17.85546875" customWidth="1"/>
    <col min="22" max="22" width="21.28515625" customWidth="1"/>
    <col min="23" max="23" width="14.28515625" bestFit="1" customWidth="1"/>
    <col min="24" max="24" width="23.140625" customWidth="1"/>
    <col min="25" max="25" width="14.140625" customWidth="1"/>
    <col min="26" max="26" width="16.28515625" bestFit="1" customWidth="1"/>
    <col min="27" max="27" width="2.85546875" customWidth="1"/>
    <col min="29" max="29" width="0" style="168" hidden="1" customWidth="1"/>
  </cols>
  <sheetData>
    <row r="1" spans="2:29" ht="11.25" customHeight="1" x14ac:dyDescent="0.25"/>
    <row r="2" spans="2:29" ht="11.25" customHeight="1" x14ac:dyDescent="0.25"/>
    <row r="3" spans="2:29" ht="32.25" customHeight="1" x14ac:dyDescent="0.25">
      <c r="B3" s="573"/>
      <c r="C3" s="855"/>
      <c r="D3" s="574"/>
      <c r="E3" s="574"/>
      <c r="F3" s="574"/>
      <c r="G3" s="574"/>
      <c r="H3" s="574"/>
      <c r="I3" s="574"/>
      <c r="J3" s="574"/>
      <c r="K3" s="574"/>
      <c r="L3" s="574"/>
      <c r="M3" s="574"/>
      <c r="N3" s="574"/>
      <c r="O3" s="574"/>
      <c r="P3" s="574"/>
      <c r="Q3" s="574"/>
      <c r="R3" s="574"/>
      <c r="S3" s="574"/>
      <c r="T3" s="574"/>
      <c r="U3" s="574"/>
      <c r="V3" s="574"/>
      <c r="W3" s="574"/>
      <c r="X3" s="574"/>
      <c r="Y3" s="574"/>
      <c r="Z3" s="574"/>
      <c r="AA3" s="575"/>
    </row>
    <row r="4" spans="2:29" ht="27.75" customHeight="1" x14ac:dyDescent="0.25">
      <c r="B4" s="853"/>
      <c r="C4" s="856"/>
      <c r="D4" s="81"/>
      <c r="E4" s="81"/>
      <c r="F4" s="81"/>
      <c r="G4" s="81"/>
      <c r="H4" s="81"/>
      <c r="I4" s="81"/>
      <c r="J4" s="81"/>
      <c r="K4" s="81"/>
      <c r="L4" s="81"/>
      <c r="M4" s="81"/>
      <c r="N4" s="81"/>
      <c r="O4" s="81"/>
      <c r="P4" s="81"/>
      <c r="Q4" s="81"/>
      <c r="R4" s="81"/>
      <c r="S4" s="81"/>
      <c r="T4" s="81"/>
      <c r="U4" s="81"/>
      <c r="V4" s="81"/>
      <c r="W4" s="81"/>
      <c r="X4" s="81"/>
      <c r="Y4" s="81"/>
      <c r="Z4" s="81"/>
      <c r="AA4" s="278"/>
    </row>
    <row r="5" spans="2:29" x14ac:dyDescent="0.25">
      <c r="B5" s="197"/>
      <c r="C5" s="857"/>
      <c r="D5" s="185"/>
      <c r="E5" s="185"/>
      <c r="F5" s="185"/>
      <c r="G5" s="185"/>
      <c r="H5" s="185"/>
      <c r="I5" s="185"/>
      <c r="J5" s="108"/>
      <c r="K5" s="108"/>
      <c r="L5" s="108"/>
      <c r="M5" s="108"/>
      <c r="N5" s="108"/>
      <c r="O5" s="108"/>
      <c r="P5" s="108"/>
      <c r="Q5" s="108"/>
      <c r="R5" s="108" t="s">
        <v>543</v>
      </c>
      <c r="S5" s="108"/>
      <c r="T5" s="108"/>
      <c r="U5" s="108"/>
      <c r="V5" s="108"/>
      <c r="W5" s="108"/>
      <c r="X5" s="108"/>
      <c r="Y5" s="108"/>
      <c r="Z5" s="108"/>
      <c r="AA5" s="186"/>
    </row>
    <row r="6" spans="2:29" ht="18.75" x14ac:dyDescent="0.3">
      <c r="B6" s="2470" t="s">
        <v>29</v>
      </c>
      <c r="C6" s="2471"/>
      <c r="D6" s="2471"/>
      <c r="E6" s="2471"/>
      <c r="F6" s="2471"/>
      <c r="G6" s="2471"/>
      <c r="H6" s="2471"/>
      <c r="I6" s="2471"/>
      <c r="J6" s="2471"/>
      <c r="K6" s="2471"/>
      <c r="L6" s="2471"/>
      <c r="M6" s="2471"/>
      <c r="N6" s="2471"/>
      <c r="O6" s="2471"/>
      <c r="P6" s="2471"/>
      <c r="Q6" s="2471"/>
      <c r="R6" s="2471"/>
      <c r="S6" s="2471"/>
      <c r="T6" s="2471"/>
      <c r="U6" s="2471"/>
      <c r="V6" s="2471"/>
      <c r="W6" s="2471"/>
      <c r="X6" s="2471"/>
      <c r="Y6" s="2471"/>
      <c r="Z6" s="2471"/>
      <c r="AA6" s="2472"/>
      <c r="AC6" s="15"/>
    </row>
    <row r="7" spans="2:29" ht="15.75" x14ac:dyDescent="0.25">
      <c r="B7" s="2473" t="s">
        <v>295</v>
      </c>
      <c r="C7" s="2474"/>
      <c r="D7" s="2474"/>
      <c r="E7" s="2474"/>
      <c r="F7" s="2474"/>
      <c r="G7" s="2474"/>
      <c r="H7" s="2474"/>
      <c r="I7" s="2474"/>
      <c r="J7" s="2474"/>
      <c r="K7" s="2474"/>
      <c r="L7" s="2474"/>
      <c r="M7" s="2474"/>
      <c r="N7" s="2474"/>
      <c r="O7" s="2474"/>
      <c r="P7" s="2474"/>
      <c r="Q7" s="2474"/>
      <c r="R7" s="2474"/>
      <c r="S7" s="2474"/>
      <c r="T7" s="2474"/>
      <c r="U7" s="2474"/>
      <c r="V7" s="2474"/>
      <c r="W7" s="2474"/>
      <c r="X7" s="2474"/>
      <c r="Y7" s="2474"/>
      <c r="Z7" s="2474"/>
      <c r="AA7" s="2475"/>
      <c r="AC7" s="15"/>
    </row>
    <row r="8" spans="2:29" ht="15.75" x14ac:dyDescent="0.25">
      <c r="B8" s="2429" t="s">
        <v>158</v>
      </c>
      <c r="C8" s="2430"/>
      <c r="D8" s="2430"/>
      <c r="E8" s="2430"/>
      <c r="F8" s="2430"/>
      <c r="G8" s="2430"/>
      <c r="H8" s="2430"/>
      <c r="I8" s="2430"/>
      <c r="J8" s="2430"/>
      <c r="K8" s="2430"/>
      <c r="L8" s="2430"/>
      <c r="M8" s="2430"/>
      <c r="N8" s="2430"/>
      <c r="O8" s="2430"/>
      <c r="P8" s="2430"/>
      <c r="Q8" s="2430"/>
      <c r="R8" s="2430"/>
      <c r="S8" s="2430"/>
      <c r="T8" s="2430"/>
      <c r="U8" s="2430"/>
      <c r="V8" s="2430"/>
      <c r="W8" s="2430"/>
      <c r="X8" s="2430"/>
      <c r="Y8" s="2430"/>
      <c r="Z8" s="2430"/>
      <c r="AA8" s="2431"/>
      <c r="AC8" s="15"/>
    </row>
    <row r="9" spans="2:29" ht="19.5" x14ac:dyDescent="0.3">
      <c r="B9" s="197"/>
      <c r="C9" s="857"/>
      <c r="X9" s="109"/>
      <c r="Y9" s="110"/>
      <c r="Z9" s="109"/>
      <c r="AA9" s="186"/>
      <c r="AC9" s="15"/>
    </row>
    <row r="10" spans="2:29" ht="15.75" x14ac:dyDescent="0.25">
      <c r="B10" s="197"/>
      <c r="C10" s="857"/>
      <c r="F10" s="870" t="s">
        <v>31</v>
      </c>
      <c r="G10" s="2440">
        <f>'Datos Generales'!C6</f>
        <v>45107</v>
      </c>
      <c r="H10" s="2441"/>
      <c r="I10" s="2441"/>
      <c r="J10" s="2442"/>
      <c r="L10" s="987" t="s">
        <v>34</v>
      </c>
      <c r="M10" s="2443" t="str">
        <f>'Datos Generales'!C7</f>
        <v>DIGESETT</v>
      </c>
      <c r="N10" s="2443"/>
      <c r="O10" s="2443"/>
      <c r="P10" s="2443"/>
      <c r="Q10" s="987" t="s">
        <v>16</v>
      </c>
      <c r="R10" s="1031" t="str">
        <f>'Datos Generales'!C8</f>
        <v>0202</v>
      </c>
      <c r="S10" s="182"/>
      <c r="T10" s="1029" t="s">
        <v>30</v>
      </c>
      <c r="U10" s="1031" t="str">
        <f>'Datos Generales'!C9</f>
        <v>02</v>
      </c>
      <c r="V10" s="987" t="s">
        <v>20</v>
      </c>
      <c r="W10" s="1031" t="str">
        <f>'Datos Generales'!C10</f>
        <v>01</v>
      </c>
      <c r="X10" s="987" t="s">
        <v>22</v>
      </c>
      <c r="Y10" s="1031" t="str">
        <f>'Datos Generales'!C11</f>
        <v>0005</v>
      </c>
      <c r="Z10" s="111"/>
      <c r="AA10" s="186"/>
      <c r="AC10" s="15"/>
    </row>
    <row r="11" spans="2:29" ht="15.75" x14ac:dyDescent="0.25">
      <c r="B11" s="197"/>
      <c r="C11" s="857"/>
      <c r="F11" s="872"/>
      <c r="G11" s="46"/>
      <c r="H11" s="46"/>
      <c r="I11" s="46"/>
      <c r="J11" s="46"/>
      <c r="L11" s="551"/>
      <c r="M11" s="1027"/>
      <c r="N11" s="1027"/>
      <c r="O11" s="1027"/>
      <c r="P11" s="1027"/>
      <c r="Q11" s="551"/>
      <c r="R11" s="1028"/>
      <c r="S11" s="182"/>
      <c r="T11" s="1028"/>
      <c r="U11" s="551"/>
      <c r="V11" s="1028"/>
      <c r="W11" s="551"/>
      <c r="X11" s="1028"/>
      <c r="Y11" s="111"/>
      <c r="Z11" s="111"/>
      <c r="AA11" s="186"/>
      <c r="AC11" s="15"/>
    </row>
    <row r="12" spans="2:29" x14ac:dyDescent="0.25">
      <c r="B12" s="660"/>
      <c r="C12" s="2448" t="s">
        <v>159</v>
      </c>
      <c r="D12" s="2448"/>
      <c r="E12" s="2448"/>
      <c r="F12" s="2448"/>
      <c r="G12" s="2448"/>
      <c r="H12" s="2448"/>
      <c r="I12" s="2448"/>
      <c r="J12" s="2444" t="s">
        <v>160</v>
      </c>
      <c r="K12" s="2445"/>
      <c r="L12" s="2445"/>
      <c r="M12" s="2445"/>
      <c r="N12" s="2446"/>
      <c r="O12" s="854" t="s">
        <v>161</v>
      </c>
      <c r="P12" s="2444" t="s">
        <v>162</v>
      </c>
      <c r="Q12" s="2445"/>
      <c r="R12" s="2445"/>
      <c r="S12" s="2445"/>
      <c r="T12" s="2445"/>
      <c r="U12" s="2445"/>
      <c r="V12" s="2446"/>
      <c r="W12" s="2444" t="s">
        <v>163</v>
      </c>
      <c r="X12" s="2446"/>
      <c r="Y12" s="2444" t="s">
        <v>164</v>
      </c>
      <c r="Z12" s="2445"/>
      <c r="AA12" s="658"/>
    </row>
    <row r="13" spans="2:29" ht="15" customHeight="1" x14ac:dyDescent="0.25">
      <c r="B13" s="660"/>
      <c r="C13" s="2447" t="s">
        <v>165</v>
      </c>
      <c r="D13" s="2447"/>
      <c r="E13" s="2447"/>
      <c r="F13" s="2447"/>
      <c r="G13" s="2447"/>
      <c r="H13" s="2447"/>
      <c r="I13" s="2447"/>
      <c r="J13" s="2449" t="s">
        <v>166</v>
      </c>
      <c r="K13" s="2450"/>
      <c r="L13" s="2450"/>
      <c r="M13" s="2450"/>
      <c r="N13" s="2451"/>
      <c r="O13" s="2434" t="s">
        <v>377</v>
      </c>
      <c r="P13" s="2456" t="s">
        <v>167</v>
      </c>
      <c r="Q13" s="2457"/>
      <c r="R13" s="2457"/>
      <c r="S13" s="2457"/>
      <c r="T13" s="2457"/>
      <c r="U13" s="2457"/>
      <c r="V13" s="2457"/>
      <c r="W13" s="2457"/>
      <c r="X13" s="2457"/>
      <c r="Y13" s="2457"/>
      <c r="Z13" s="2457"/>
      <c r="AA13" s="659"/>
    </row>
    <row r="14" spans="2:29" x14ac:dyDescent="0.25">
      <c r="B14" s="660"/>
      <c r="C14" s="2447"/>
      <c r="D14" s="2447"/>
      <c r="E14" s="2447"/>
      <c r="F14" s="2447"/>
      <c r="G14" s="2447"/>
      <c r="H14" s="2447"/>
      <c r="I14" s="2447"/>
      <c r="J14" s="2452"/>
      <c r="K14" s="2453"/>
      <c r="L14" s="2453"/>
      <c r="M14" s="2453"/>
      <c r="N14" s="2454"/>
      <c r="O14" s="2455"/>
      <c r="P14" s="2458"/>
      <c r="Q14" s="2459"/>
      <c r="R14" s="2459"/>
      <c r="S14" s="2459"/>
      <c r="T14" s="2459"/>
      <c r="U14" s="2459"/>
      <c r="V14" s="2459"/>
      <c r="W14" s="2459"/>
      <c r="X14" s="2459"/>
      <c r="Y14" s="2459"/>
      <c r="Z14" s="2459"/>
      <c r="AA14" s="659"/>
    </row>
    <row r="15" spans="2:29" ht="31.5" customHeight="1" x14ac:dyDescent="0.25">
      <c r="B15" s="660"/>
      <c r="C15" s="2428" t="s">
        <v>104</v>
      </c>
      <c r="D15" s="2432" t="s">
        <v>54</v>
      </c>
      <c r="E15" s="2434" t="s">
        <v>55</v>
      </c>
      <c r="F15" s="2436" t="s">
        <v>56</v>
      </c>
      <c r="G15" s="2432"/>
      <c r="H15" s="2437"/>
      <c r="I15" s="2437" t="s">
        <v>168</v>
      </c>
      <c r="J15" s="2460" t="s">
        <v>169</v>
      </c>
      <c r="K15" s="2434" t="s">
        <v>170</v>
      </c>
      <c r="L15" s="2434" t="s">
        <v>171</v>
      </c>
      <c r="M15" s="2476" t="s">
        <v>172</v>
      </c>
      <c r="N15" s="2476" t="s">
        <v>173</v>
      </c>
      <c r="O15" s="2455"/>
      <c r="P15" s="2434" t="s">
        <v>174</v>
      </c>
      <c r="Q15" s="2434" t="s">
        <v>175</v>
      </c>
      <c r="R15" s="2434" t="s">
        <v>176</v>
      </c>
      <c r="S15" s="2434" t="s">
        <v>177</v>
      </c>
      <c r="T15" s="2433" t="s">
        <v>178</v>
      </c>
      <c r="U15" s="2433"/>
      <c r="V15" s="2439"/>
      <c r="W15" s="2438" t="s">
        <v>179</v>
      </c>
      <c r="X15" s="2439"/>
      <c r="Y15" s="2438" t="s">
        <v>180</v>
      </c>
      <c r="Z15" s="2433"/>
      <c r="AA15" s="659"/>
    </row>
    <row r="16" spans="2:29" ht="36.75" customHeight="1" x14ac:dyDescent="0.25">
      <c r="B16" s="660"/>
      <c r="C16" s="2428"/>
      <c r="D16" s="2433"/>
      <c r="E16" s="2435"/>
      <c r="F16" s="2438"/>
      <c r="G16" s="2433"/>
      <c r="H16" s="2439"/>
      <c r="I16" s="2439"/>
      <c r="J16" s="2438"/>
      <c r="K16" s="2435"/>
      <c r="L16" s="2435"/>
      <c r="M16" s="2439"/>
      <c r="N16" s="2439" t="s">
        <v>173</v>
      </c>
      <c r="O16" s="2435"/>
      <c r="P16" s="2435"/>
      <c r="Q16" s="2435"/>
      <c r="R16" s="2435"/>
      <c r="S16" s="2435"/>
      <c r="T16" s="1024" t="s">
        <v>448</v>
      </c>
      <c r="U16" s="1024" t="s">
        <v>181</v>
      </c>
      <c r="V16" s="1024" t="s">
        <v>182</v>
      </c>
      <c r="W16" s="1024" t="s">
        <v>183</v>
      </c>
      <c r="X16" s="1025" t="s">
        <v>184</v>
      </c>
      <c r="Y16" s="1026" t="s">
        <v>185</v>
      </c>
      <c r="Z16" s="1024" t="s">
        <v>186</v>
      </c>
      <c r="AA16" s="187"/>
      <c r="AC16" s="168" t="s">
        <v>447</v>
      </c>
    </row>
    <row r="17" spans="2:29" ht="15.75" x14ac:dyDescent="0.25">
      <c r="B17" s="853"/>
      <c r="C17" s="1361">
        <v>1</v>
      </c>
      <c r="D17" s="1362"/>
      <c r="E17" s="1363"/>
      <c r="F17" s="2467"/>
      <c r="G17" s="2468"/>
      <c r="H17" s="2469"/>
      <c r="I17" s="1364"/>
      <c r="J17" s="1365"/>
      <c r="K17" s="1365"/>
      <c r="L17" s="1365"/>
      <c r="M17" s="1365"/>
      <c r="N17" s="1365"/>
      <c r="O17" s="1366"/>
      <c r="P17" s="1367"/>
      <c r="Q17" s="1367"/>
      <c r="R17" s="1367">
        <f t="shared" ref="R17:R40" si="0">+P17+Q17</f>
        <v>0</v>
      </c>
      <c r="S17" s="1367"/>
      <c r="T17" s="1368"/>
      <c r="U17" s="1369">
        <v>0</v>
      </c>
      <c r="V17" s="1370">
        <f>+R17-U17</f>
        <v>0</v>
      </c>
      <c r="W17" s="1367">
        <v>0</v>
      </c>
      <c r="X17" s="1371"/>
      <c r="Y17" s="1372"/>
      <c r="Z17" s="1367">
        <v>0</v>
      </c>
      <c r="AA17" s="186"/>
      <c r="AC17" s="168" t="s">
        <v>57</v>
      </c>
    </row>
    <row r="18" spans="2:29" ht="15.75" x14ac:dyDescent="0.25">
      <c r="B18" s="853"/>
      <c r="C18" s="1361">
        <f>C17+1</f>
        <v>2</v>
      </c>
      <c r="D18" s="1373"/>
      <c r="E18" s="1374"/>
      <c r="F18" s="2467"/>
      <c r="G18" s="2468"/>
      <c r="H18" s="2469"/>
      <c r="I18" s="1375"/>
      <c r="J18" s="1376"/>
      <c r="K18" s="1376"/>
      <c r="L18" s="1376"/>
      <c r="M18" s="1376"/>
      <c r="N18" s="1376"/>
      <c r="O18" s="1377"/>
      <c r="P18" s="1378"/>
      <c r="Q18" s="1379"/>
      <c r="R18" s="1367">
        <f t="shared" si="0"/>
        <v>0</v>
      </c>
      <c r="S18" s="1379"/>
      <c r="T18" s="1368"/>
      <c r="U18" s="1380">
        <v>0</v>
      </c>
      <c r="V18" s="1370">
        <f t="shared" ref="V18:V40" si="1">+R18-U18</f>
        <v>0</v>
      </c>
      <c r="W18" s="1378">
        <v>0</v>
      </c>
      <c r="X18" s="1371"/>
      <c r="Y18" s="1371"/>
      <c r="Z18" s="1378">
        <v>0</v>
      </c>
      <c r="AA18" s="186"/>
    </row>
    <row r="19" spans="2:29" ht="15.75" x14ac:dyDescent="0.25">
      <c r="B19" s="853"/>
      <c r="C19" s="1361">
        <f t="shared" ref="C19:C40" si="2">C18+1</f>
        <v>3</v>
      </c>
      <c r="D19" s="1373"/>
      <c r="E19" s="1374"/>
      <c r="F19" s="2467"/>
      <c r="G19" s="2468"/>
      <c r="H19" s="2469"/>
      <c r="I19" s="1375"/>
      <c r="J19" s="1376"/>
      <c r="K19" s="1376"/>
      <c r="L19" s="1376"/>
      <c r="M19" s="1376"/>
      <c r="N19" s="1376"/>
      <c r="O19" s="1377"/>
      <c r="P19" s="1378"/>
      <c r="Q19" s="1379"/>
      <c r="R19" s="1367">
        <f t="shared" si="0"/>
        <v>0</v>
      </c>
      <c r="S19" s="1379"/>
      <c r="T19" s="1368"/>
      <c r="U19" s="1380">
        <v>0</v>
      </c>
      <c r="V19" s="1370">
        <f t="shared" si="1"/>
        <v>0</v>
      </c>
      <c r="W19" s="1378">
        <v>0</v>
      </c>
      <c r="X19" s="1371"/>
      <c r="Y19" s="1371"/>
      <c r="Z19" s="1378">
        <v>0</v>
      </c>
      <c r="AA19" s="186"/>
    </row>
    <row r="20" spans="2:29" ht="15.75" x14ac:dyDescent="0.25">
      <c r="B20" s="853"/>
      <c r="C20" s="1361">
        <f t="shared" si="2"/>
        <v>4</v>
      </c>
      <c r="D20" s="1373"/>
      <c r="E20" s="1374"/>
      <c r="F20" s="2467"/>
      <c r="G20" s="2468"/>
      <c r="H20" s="2469"/>
      <c r="I20" s="1374"/>
      <c r="J20" s="1374"/>
      <c r="K20" s="1374"/>
      <c r="L20" s="1374"/>
      <c r="M20" s="1374"/>
      <c r="N20" s="1374"/>
      <c r="O20" s="1377"/>
      <c r="P20" s="1378"/>
      <c r="Q20" s="1379"/>
      <c r="R20" s="1367">
        <f t="shared" si="0"/>
        <v>0</v>
      </c>
      <c r="S20" s="1379"/>
      <c r="T20" s="1368"/>
      <c r="U20" s="1380">
        <v>0</v>
      </c>
      <c r="V20" s="1370">
        <f t="shared" si="1"/>
        <v>0</v>
      </c>
      <c r="W20" s="1378">
        <v>0</v>
      </c>
      <c r="X20" s="1371"/>
      <c r="Y20" s="1371"/>
      <c r="Z20" s="1378">
        <v>0</v>
      </c>
      <c r="AA20" s="186"/>
    </row>
    <row r="21" spans="2:29" ht="15.75" x14ac:dyDescent="0.25">
      <c r="B21" s="853"/>
      <c r="C21" s="1361">
        <f t="shared" si="2"/>
        <v>5</v>
      </c>
      <c r="D21" s="1373"/>
      <c r="E21" s="1374"/>
      <c r="F21" s="2467"/>
      <c r="G21" s="2468"/>
      <c r="H21" s="2469"/>
      <c r="I21" s="1374"/>
      <c r="J21" s="1374"/>
      <c r="K21" s="1374"/>
      <c r="L21" s="1374"/>
      <c r="M21" s="1374"/>
      <c r="N21" s="1374"/>
      <c r="O21" s="1377"/>
      <c r="P21" s="1378"/>
      <c r="Q21" s="1379"/>
      <c r="R21" s="1367">
        <f t="shared" si="0"/>
        <v>0</v>
      </c>
      <c r="S21" s="1379"/>
      <c r="T21" s="1368"/>
      <c r="U21" s="1380">
        <v>0</v>
      </c>
      <c r="V21" s="1370">
        <f t="shared" si="1"/>
        <v>0</v>
      </c>
      <c r="W21" s="1378">
        <v>0</v>
      </c>
      <c r="X21" s="1371"/>
      <c r="Y21" s="1371"/>
      <c r="Z21" s="1378">
        <v>0</v>
      </c>
      <c r="AA21" s="186"/>
    </row>
    <row r="22" spans="2:29" ht="15.75" x14ac:dyDescent="0.25">
      <c r="B22" s="853"/>
      <c r="C22" s="1361">
        <f t="shared" si="2"/>
        <v>6</v>
      </c>
      <c r="D22" s="1373"/>
      <c r="E22" s="1374"/>
      <c r="F22" s="2467"/>
      <c r="G22" s="2468"/>
      <c r="H22" s="2469"/>
      <c r="I22" s="1374"/>
      <c r="J22" s="1374"/>
      <c r="K22" s="1374"/>
      <c r="L22" s="1374"/>
      <c r="M22" s="1374"/>
      <c r="N22" s="1374"/>
      <c r="O22" s="1377"/>
      <c r="P22" s="1378"/>
      <c r="Q22" s="1379"/>
      <c r="R22" s="1367">
        <f t="shared" si="0"/>
        <v>0</v>
      </c>
      <c r="S22" s="1379"/>
      <c r="T22" s="1368"/>
      <c r="U22" s="1380">
        <v>0</v>
      </c>
      <c r="V22" s="1370">
        <f t="shared" si="1"/>
        <v>0</v>
      </c>
      <c r="W22" s="1378">
        <v>0</v>
      </c>
      <c r="X22" s="1371"/>
      <c r="Y22" s="1371"/>
      <c r="Z22" s="1378">
        <v>0</v>
      </c>
      <c r="AA22" s="186"/>
    </row>
    <row r="23" spans="2:29" ht="15.75" x14ac:dyDescent="0.25">
      <c r="B23" s="853"/>
      <c r="C23" s="1361">
        <f t="shared" si="2"/>
        <v>7</v>
      </c>
      <c r="D23" s="1373"/>
      <c r="E23" s="1374"/>
      <c r="F23" s="2467"/>
      <c r="G23" s="2468"/>
      <c r="H23" s="2469"/>
      <c r="I23" s="1374"/>
      <c r="J23" s="1374"/>
      <c r="K23" s="1374"/>
      <c r="L23" s="1374"/>
      <c r="M23" s="1374"/>
      <c r="N23" s="1374"/>
      <c r="O23" s="1377"/>
      <c r="P23" s="1378"/>
      <c r="Q23" s="1379"/>
      <c r="R23" s="1367">
        <f t="shared" si="0"/>
        <v>0</v>
      </c>
      <c r="S23" s="1379"/>
      <c r="T23" s="1368"/>
      <c r="U23" s="1380">
        <v>0</v>
      </c>
      <c r="V23" s="1370">
        <f t="shared" si="1"/>
        <v>0</v>
      </c>
      <c r="W23" s="1378">
        <v>0</v>
      </c>
      <c r="X23" s="1371"/>
      <c r="Y23" s="1371"/>
      <c r="Z23" s="1378">
        <v>0</v>
      </c>
      <c r="AA23" s="186"/>
    </row>
    <row r="24" spans="2:29" ht="15.75" x14ac:dyDescent="0.25">
      <c r="B24" s="853"/>
      <c r="C24" s="1361">
        <f t="shared" si="2"/>
        <v>8</v>
      </c>
      <c r="D24" s="1373"/>
      <c r="E24" s="1374"/>
      <c r="F24" s="2467"/>
      <c r="G24" s="2468"/>
      <c r="H24" s="2469"/>
      <c r="I24" s="1374"/>
      <c r="J24" s="1374"/>
      <c r="K24" s="1374"/>
      <c r="L24" s="1374"/>
      <c r="M24" s="1374"/>
      <c r="N24" s="1374"/>
      <c r="O24" s="1377"/>
      <c r="P24" s="1378"/>
      <c r="Q24" s="1379"/>
      <c r="R24" s="1367">
        <f t="shared" si="0"/>
        <v>0</v>
      </c>
      <c r="S24" s="1379"/>
      <c r="T24" s="1368"/>
      <c r="U24" s="1380">
        <v>0</v>
      </c>
      <c r="V24" s="1370">
        <f t="shared" si="1"/>
        <v>0</v>
      </c>
      <c r="W24" s="1378">
        <v>0</v>
      </c>
      <c r="X24" s="1371"/>
      <c r="Y24" s="1371"/>
      <c r="Z24" s="1378">
        <v>0</v>
      </c>
      <c r="AA24" s="186"/>
    </row>
    <row r="25" spans="2:29" ht="15.75" x14ac:dyDescent="0.25">
      <c r="B25" s="853"/>
      <c r="C25" s="1361">
        <f t="shared" si="2"/>
        <v>9</v>
      </c>
      <c r="D25" s="1373"/>
      <c r="E25" s="1374"/>
      <c r="F25" s="2467"/>
      <c r="G25" s="2468"/>
      <c r="H25" s="2469"/>
      <c r="I25" s="1374"/>
      <c r="J25" s="1374"/>
      <c r="K25" s="1374"/>
      <c r="L25" s="1374"/>
      <c r="M25" s="1374"/>
      <c r="N25" s="1374"/>
      <c r="O25" s="1377"/>
      <c r="P25" s="1378"/>
      <c r="Q25" s="1379"/>
      <c r="R25" s="1367">
        <f t="shared" si="0"/>
        <v>0</v>
      </c>
      <c r="S25" s="1379"/>
      <c r="T25" s="1368"/>
      <c r="U25" s="1380">
        <v>0</v>
      </c>
      <c r="V25" s="1370">
        <f t="shared" si="1"/>
        <v>0</v>
      </c>
      <c r="W25" s="1378">
        <v>0</v>
      </c>
      <c r="X25" s="1371"/>
      <c r="Y25" s="1371"/>
      <c r="Z25" s="1378">
        <v>0</v>
      </c>
      <c r="AA25" s="186"/>
    </row>
    <row r="26" spans="2:29" ht="15.75" x14ac:dyDescent="0.25">
      <c r="B26" s="853"/>
      <c r="C26" s="1361">
        <f t="shared" si="2"/>
        <v>10</v>
      </c>
      <c r="D26" s="1373"/>
      <c r="E26" s="1374"/>
      <c r="F26" s="2467"/>
      <c r="G26" s="2468"/>
      <c r="H26" s="2469"/>
      <c r="I26" s="1391"/>
      <c r="J26" s="1391"/>
      <c r="K26" s="1391"/>
      <c r="L26" s="1391"/>
      <c r="M26" s="1392" t="s">
        <v>535</v>
      </c>
      <c r="N26" s="1393"/>
      <c r="O26" s="1394"/>
      <c r="P26" s="1378"/>
      <c r="Q26" s="1379"/>
      <c r="R26" s="1367">
        <f t="shared" si="0"/>
        <v>0</v>
      </c>
      <c r="S26" s="1379"/>
      <c r="T26" s="1368"/>
      <c r="U26" s="1380">
        <v>0</v>
      </c>
      <c r="V26" s="1370">
        <f t="shared" si="1"/>
        <v>0</v>
      </c>
      <c r="W26" s="1378">
        <v>0</v>
      </c>
      <c r="X26" s="1371"/>
      <c r="Y26" s="1371"/>
      <c r="Z26" s="1378">
        <v>0</v>
      </c>
      <c r="AA26" s="186"/>
    </row>
    <row r="27" spans="2:29" ht="15.75" x14ac:dyDescent="0.25">
      <c r="B27" s="853"/>
      <c r="C27" s="1361">
        <f t="shared" si="2"/>
        <v>11</v>
      </c>
      <c r="D27" s="1373"/>
      <c r="E27" s="1374"/>
      <c r="F27" s="2467"/>
      <c r="G27" s="2468"/>
      <c r="H27" s="2469"/>
      <c r="I27" s="1374"/>
      <c r="J27" s="1374"/>
      <c r="K27" s="1374"/>
      <c r="L27" s="1374"/>
      <c r="M27" s="1374"/>
      <c r="N27" s="1374"/>
      <c r="O27" s="1377"/>
      <c r="P27" s="1378"/>
      <c r="Q27" s="1379"/>
      <c r="R27" s="1367">
        <f t="shared" si="0"/>
        <v>0</v>
      </c>
      <c r="S27" s="1379"/>
      <c r="T27" s="1368"/>
      <c r="U27" s="1380">
        <v>0</v>
      </c>
      <c r="V27" s="1370">
        <f t="shared" si="1"/>
        <v>0</v>
      </c>
      <c r="W27" s="1378">
        <v>0</v>
      </c>
      <c r="X27" s="1371"/>
      <c r="Y27" s="1371"/>
      <c r="Z27" s="1378">
        <v>0</v>
      </c>
      <c r="AA27" s="186"/>
    </row>
    <row r="28" spans="2:29" ht="15.75" x14ac:dyDescent="0.25">
      <c r="B28" s="853"/>
      <c r="C28" s="1361">
        <f>C27+1</f>
        <v>12</v>
      </c>
      <c r="D28" s="1373"/>
      <c r="E28" s="1374"/>
      <c r="F28" s="2467"/>
      <c r="G28" s="2468"/>
      <c r="H28" s="2469"/>
      <c r="I28" s="1374"/>
      <c r="J28" s="1374"/>
      <c r="K28" s="1374"/>
      <c r="L28" s="1374"/>
      <c r="M28" s="1374"/>
      <c r="N28" s="1374"/>
      <c r="O28" s="1377"/>
      <c r="P28" s="1378"/>
      <c r="Q28" s="1379"/>
      <c r="R28" s="1367">
        <f t="shared" si="0"/>
        <v>0</v>
      </c>
      <c r="S28" s="1379"/>
      <c r="T28" s="1368"/>
      <c r="U28" s="1380">
        <v>0</v>
      </c>
      <c r="V28" s="1370">
        <f t="shared" si="1"/>
        <v>0</v>
      </c>
      <c r="W28" s="1378">
        <v>0</v>
      </c>
      <c r="X28" s="1371"/>
      <c r="Y28" s="1371"/>
      <c r="Z28" s="1378">
        <v>0</v>
      </c>
      <c r="AA28" s="186"/>
    </row>
    <row r="29" spans="2:29" ht="15.75" x14ac:dyDescent="0.25">
      <c r="B29" s="853"/>
      <c r="C29" s="1361">
        <f t="shared" si="2"/>
        <v>13</v>
      </c>
      <c r="D29" s="1373"/>
      <c r="E29" s="1374"/>
      <c r="F29" s="2467"/>
      <c r="G29" s="2468"/>
      <c r="H29" s="2469"/>
      <c r="I29" s="1374"/>
      <c r="J29" s="1374"/>
      <c r="K29" s="1374"/>
      <c r="L29" s="1374"/>
      <c r="M29" s="1374"/>
      <c r="N29" s="1374"/>
      <c r="O29" s="1377"/>
      <c r="P29" s="1378"/>
      <c r="Q29" s="1379"/>
      <c r="R29" s="1367">
        <f t="shared" si="0"/>
        <v>0</v>
      </c>
      <c r="S29" s="1379"/>
      <c r="T29" s="1368"/>
      <c r="U29" s="1380">
        <v>0</v>
      </c>
      <c r="V29" s="1370">
        <f t="shared" si="1"/>
        <v>0</v>
      </c>
      <c r="W29" s="1378">
        <v>0</v>
      </c>
      <c r="X29" s="1371"/>
      <c r="Y29" s="1371"/>
      <c r="Z29" s="1378">
        <v>0</v>
      </c>
      <c r="AA29" s="186"/>
    </row>
    <row r="30" spans="2:29" ht="15.75" x14ac:dyDescent="0.25">
      <c r="B30" s="853"/>
      <c r="C30" s="1361">
        <f t="shared" si="2"/>
        <v>14</v>
      </c>
      <c r="D30" s="1373"/>
      <c r="E30" s="1374"/>
      <c r="F30" s="2467"/>
      <c r="G30" s="2468"/>
      <c r="H30" s="2469"/>
      <c r="I30" s="1374"/>
      <c r="J30" s="1374"/>
      <c r="K30" s="1374"/>
      <c r="L30" s="1374"/>
      <c r="M30" s="1374"/>
      <c r="N30" s="1374"/>
      <c r="O30" s="1377"/>
      <c r="P30" s="1378"/>
      <c r="Q30" s="1379"/>
      <c r="R30" s="1367">
        <f t="shared" si="0"/>
        <v>0</v>
      </c>
      <c r="S30" s="1379"/>
      <c r="T30" s="1368"/>
      <c r="U30" s="1380">
        <v>0</v>
      </c>
      <c r="V30" s="1370">
        <f t="shared" si="1"/>
        <v>0</v>
      </c>
      <c r="W30" s="1378">
        <v>0</v>
      </c>
      <c r="X30" s="1371"/>
      <c r="Y30" s="1371"/>
      <c r="Z30" s="1378">
        <v>0</v>
      </c>
      <c r="AA30" s="186"/>
    </row>
    <row r="31" spans="2:29" ht="15.75" x14ac:dyDescent="0.25">
      <c r="B31" s="853"/>
      <c r="C31" s="1361">
        <f t="shared" si="2"/>
        <v>15</v>
      </c>
      <c r="D31" s="1373"/>
      <c r="E31" s="1374"/>
      <c r="F31" s="2467"/>
      <c r="G31" s="2468"/>
      <c r="H31" s="2469"/>
      <c r="I31" s="1374"/>
      <c r="J31" s="1374"/>
      <c r="K31" s="1374"/>
      <c r="L31" s="1374"/>
      <c r="M31" s="1374"/>
      <c r="N31" s="1374"/>
      <c r="O31" s="1377"/>
      <c r="P31" s="1378"/>
      <c r="Q31" s="1379"/>
      <c r="R31" s="1367">
        <f t="shared" si="0"/>
        <v>0</v>
      </c>
      <c r="S31" s="1379"/>
      <c r="T31" s="1368"/>
      <c r="U31" s="1380">
        <v>0</v>
      </c>
      <c r="V31" s="1370">
        <f t="shared" si="1"/>
        <v>0</v>
      </c>
      <c r="W31" s="1378">
        <v>0</v>
      </c>
      <c r="X31" s="1371"/>
      <c r="Y31" s="1371"/>
      <c r="Z31" s="1378">
        <v>0</v>
      </c>
      <c r="AA31" s="186"/>
    </row>
    <row r="32" spans="2:29" ht="15.75" x14ac:dyDescent="0.25">
      <c r="B32" s="853"/>
      <c r="C32" s="1361">
        <f t="shared" si="2"/>
        <v>16</v>
      </c>
      <c r="D32" s="1373"/>
      <c r="E32" s="1374"/>
      <c r="F32" s="2467"/>
      <c r="G32" s="2468"/>
      <c r="H32" s="2469"/>
      <c r="I32" s="1374"/>
      <c r="J32" s="1374"/>
      <c r="K32" s="1374"/>
      <c r="L32" s="1374"/>
      <c r="M32" s="1374"/>
      <c r="N32" s="1374"/>
      <c r="O32" s="1377"/>
      <c r="P32" s="1378"/>
      <c r="Q32" s="1379"/>
      <c r="R32" s="1367">
        <f t="shared" si="0"/>
        <v>0</v>
      </c>
      <c r="S32" s="1379"/>
      <c r="T32" s="1368"/>
      <c r="U32" s="1380">
        <v>0</v>
      </c>
      <c r="V32" s="1370">
        <f t="shared" si="1"/>
        <v>0</v>
      </c>
      <c r="W32" s="1378">
        <v>0</v>
      </c>
      <c r="X32" s="1371"/>
      <c r="Y32" s="1371"/>
      <c r="Z32" s="1378">
        <v>0</v>
      </c>
      <c r="AA32" s="186"/>
    </row>
    <row r="33" spans="2:27" ht="15.75" x14ac:dyDescent="0.25">
      <c r="B33" s="853"/>
      <c r="C33" s="1361">
        <f t="shared" si="2"/>
        <v>17</v>
      </c>
      <c r="D33" s="1373"/>
      <c r="E33" s="1374"/>
      <c r="F33" s="2467"/>
      <c r="G33" s="2468"/>
      <c r="H33" s="2469"/>
      <c r="I33" s="1374"/>
      <c r="J33" s="1374"/>
      <c r="K33" s="1374"/>
      <c r="L33" s="1374"/>
      <c r="M33" s="1374"/>
      <c r="N33" s="1374"/>
      <c r="O33" s="1377"/>
      <c r="P33" s="1378"/>
      <c r="Q33" s="1379"/>
      <c r="R33" s="1367">
        <f t="shared" si="0"/>
        <v>0</v>
      </c>
      <c r="S33" s="1379"/>
      <c r="T33" s="1368"/>
      <c r="U33" s="1380">
        <v>0</v>
      </c>
      <c r="V33" s="1370">
        <f t="shared" si="1"/>
        <v>0</v>
      </c>
      <c r="W33" s="1378">
        <v>0</v>
      </c>
      <c r="X33" s="1371"/>
      <c r="Y33" s="1371"/>
      <c r="Z33" s="1378">
        <v>0</v>
      </c>
      <c r="AA33" s="186"/>
    </row>
    <row r="34" spans="2:27" ht="15.75" x14ac:dyDescent="0.25">
      <c r="B34" s="853"/>
      <c r="C34" s="1361">
        <f t="shared" si="2"/>
        <v>18</v>
      </c>
      <c r="D34" s="1373"/>
      <c r="E34" s="1374"/>
      <c r="F34" s="2467"/>
      <c r="G34" s="2468"/>
      <c r="H34" s="2469"/>
      <c r="I34" s="1374"/>
      <c r="J34" s="1374"/>
      <c r="K34" s="1374"/>
      <c r="L34" s="1374"/>
      <c r="M34" s="1374"/>
      <c r="N34" s="1374"/>
      <c r="O34" s="1377"/>
      <c r="P34" s="1378"/>
      <c r="Q34" s="1379"/>
      <c r="R34" s="1367">
        <f t="shared" si="0"/>
        <v>0</v>
      </c>
      <c r="S34" s="1379"/>
      <c r="T34" s="1368"/>
      <c r="U34" s="1380">
        <v>0</v>
      </c>
      <c r="V34" s="1370">
        <f t="shared" si="1"/>
        <v>0</v>
      </c>
      <c r="W34" s="1378">
        <v>0</v>
      </c>
      <c r="X34" s="1371"/>
      <c r="Y34" s="1371"/>
      <c r="Z34" s="1378">
        <v>0</v>
      </c>
      <c r="AA34" s="186"/>
    </row>
    <row r="35" spans="2:27" ht="15.75" x14ac:dyDescent="0.25">
      <c r="B35" s="853"/>
      <c r="C35" s="1361">
        <f t="shared" si="2"/>
        <v>19</v>
      </c>
      <c r="D35" s="1373"/>
      <c r="E35" s="1374"/>
      <c r="F35" s="2467"/>
      <c r="G35" s="2468"/>
      <c r="H35" s="2469"/>
      <c r="I35" s="1374"/>
      <c r="J35" s="1374"/>
      <c r="K35" s="1374"/>
      <c r="L35" s="1374"/>
      <c r="M35" s="1374"/>
      <c r="N35" s="1374"/>
      <c r="O35" s="1377"/>
      <c r="P35" s="1378"/>
      <c r="Q35" s="1379"/>
      <c r="R35" s="1367">
        <f t="shared" si="0"/>
        <v>0</v>
      </c>
      <c r="S35" s="1379"/>
      <c r="T35" s="1368"/>
      <c r="U35" s="1380">
        <v>0</v>
      </c>
      <c r="V35" s="1370">
        <f t="shared" si="1"/>
        <v>0</v>
      </c>
      <c r="W35" s="1378">
        <v>0</v>
      </c>
      <c r="X35" s="1371"/>
      <c r="Y35" s="1371"/>
      <c r="Z35" s="1378">
        <v>0</v>
      </c>
      <c r="AA35" s="186"/>
    </row>
    <row r="36" spans="2:27" ht="15.75" x14ac:dyDescent="0.25">
      <c r="B36" s="853"/>
      <c r="C36" s="1361">
        <f t="shared" si="2"/>
        <v>20</v>
      </c>
      <c r="D36" s="1373"/>
      <c r="E36" s="1374"/>
      <c r="F36" s="2467"/>
      <c r="G36" s="2468"/>
      <c r="H36" s="2469"/>
      <c r="I36" s="1374"/>
      <c r="J36" s="1374"/>
      <c r="K36" s="1374"/>
      <c r="L36" s="1374"/>
      <c r="M36" s="1374"/>
      <c r="N36" s="1374"/>
      <c r="O36" s="1377"/>
      <c r="P36" s="1378"/>
      <c r="Q36" s="1379"/>
      <c r="R36" s="1367">
        <f t="shared" si="0"/>
        <v>0</v>
      </c>
      <c r="S36" s="1379"/>
      <c r="T36" s="1368"/>
      <c r="U36" s="1380">
        <v>0</v>
      </c>
      <c r="V36" s="1370">
        <f t="shared" si="1"/>
        <v>0</v>
      </c>
      <c r="W36" s="1378">
        <v>0</v>
      </c>
      <c r="X36" s="1371"/>
      <c r="Y36" s="1371"/>
      <c r="Z36" s="1378">
        <v>0</v>
      </c>
      <c r="AA36" s="186"/>
    </row>
    <row r="37" spans="2:27" ht="15.75" x14ac:dyDescent="0.25">
      <c r="B37" s="853"/>
      <c r="C37" s="1361">
        <f t="shared" si="2"/>
        <v>21</v>
      </c>
      <c r="D37" s="1373"/>
      <c r="E37" s="1374"/>
      <c r="F37" s="2467"/>
      <c r="G37" s="2468"/>
      <c r="H37" s="2469"/>
      <c r="I37" s="1374"/>
      <c r="J37" s="1374"/>
      <c r="K37" s="1374"/>
      <c r="L37" s="1374"/>
      <c r="M37" s="1374"/>
      <c r="N37" s="1374"/>
      <c r="O37" s="1377"/>
      <c r="P37" s="1378"/>
      <c r="Q37" s="1379"/>
      <c r="R37" s="1367">
        <f t="shared" si="0"/>
        <v>0</v>
      </c>
      <c r="S37" s="1379"/>
      <c r="T37" s="1368"/>
      <c r="U37" s="1380">
        <v>0</v>
      </c>
      <c r="V37" s="1370">
        <f t="shared" si="1"/>
        <v>0</v>
      </c>
      <c r="W37" s="1378">
        <v>0</v>
      </c>
      <c r="X37" s="1371"/>
      <c r="Y37" s="1371"/>
      <c r="Z37" s="1378">
        <v>0</v>
      </c>
      <c r="AA37" s="186"/>
    </row>
    <row r="38" spans="2:27" ht="15.75" x14ac:dyDescent="0.25">
      <c r="B38" s="853"/>
      <c r="C38" s="1361">
        <f t="shared" si="2"/>
        <v>22</v>
      </c>
      <c r="D38" s="1373"/>
      <c r="E38" s="1374"/>
      <c r="F38" s="2467"/>
      <c r="G38" s="2468"/>
      <c r="H38" s="2469"/>
      <c r="I38" s="1374"/>
      <c r="J38" s="1374"/>
      <c r="K38" s="1374"/>
      <c r="L38" s="1374"/>
      <c r="M38" s="1374"/>
      <c r="N38" s="1374"/>
      <c r="O38" s="1377"/>
      <c r="P38" s="1378"/>
      <c r="Q38" s="1379"/>
      <c r="R38" s="1367">
        <f t="shared" si="0"/>
        <v>0</v>
      </c>
      <c r="S38" s="1379"/>
      <c r="T38" s="1368"/>
      <c r="U38" s="1380">
        <v>0</v>
      </c>
      <c r="V38" s="1370">
        <f t="shared" si="1"/>
        <v>0</v>
      </c>
      <c r="W38" s="1378">
        <v>0</v>
      </c>
      <c r="X38" s="1371"/>
      <c r="Y38" s="1371"/>
      <c r="Z38" s="1378">
        <v>0</v>
      </c>
      <c r="AA38" s="186"/>
    </row>
    <row r="39" spans="2:27" ht="15.75" x14ac:dyDescent="0.25">
      <c r="B39" s="853"/>
      <c r="C39" s="1361">
        <f t="shared" si="2"/>
        <v>23</v>
      </c>
      <c r="D39" s="1373"/>
      <c r="E39" s="1374"/>
      <c r="F39" s="2467"/>
      <c r="G39" s="2468"/>
      <c r="H39" s="2469"/>
      <c r="I39" s="1374"/>
      <c r="J39" s="1374"/>
      <c r="K39" s="1374"/>
      <c r="L39" s="1374"/>
      <c r="M39" s="1374"/>
      <c r="N39" s="1374"/>
      <c r="O39" s="1377"/>
      <c r="P39" s="1378"/>
      <c r="Q39" s="1379"/>
      <c r="R39" s="1367">
        <f t="shared" si="0"/>
        <v>0</v>
      </c>
      <c r="S39" s="1379"/>
      <c r="T39" s="1368"/>
      <c r="U39" s="1380">
        <v>0</v>
      </c>
      <c r="V39" s="1370">
        <f t="shared" si="1"/>
        <v>0</v>
      </c>
      <c r="W39" s="1378">
        <v>0</v>
      </c>
      <c r="X39" s="1371"/>
      <c r="Y39" s="1371"/>
      <c r="Z39" s="1378">
        <v>0</v>
      </c>
      <c r="AA39" s="186"/>
    </row>
    <row r="40" spans="2:27" ht="15.75" x14ac:dyDescent="0.25">
      <c r="B40" s="853"/>
      <c r="C40" s="1361">
        <f t="shared" si="2"/>
        <v>24</v>
      </c>
      <c r="D40" s="1373"/>
      <c r="E40" s="1374"/>
      <c r="F40" s="2467"/>
      <c r="G40" s="2468"/>
      <c r="H40" s="2469"/>
      <c r="I40" s="1374"/>
      <c r="J40" s="1374"/>
      <c r="K40" s="1374"/>
      <c r="L40" s="1374"/>
      <c r="M40" s="1374"/>
      <c r="N40" s="1374"/>
      <c r="O40" s="1381"/>
      <c r="P40" s="1378"/>
      <c r="Q40" s="1379"/>
      <c r="R40" s="1367">
        <f t="shared" si="0"/>
        <v>0</v>
      </c>
      <c r="S40" s="1379"/>
      <c r="T40" s="1368"/>
      <c r="U40" s="1380">
        <v>0</v>
      </c>
      <c r="V40" s="1370">
        <f t="shared" si="1"/>
        <v>0</v>
      </c>
      <c r="W40" s="1378">
        <v>0</v>
      </c>
      <c r="X40" s="1371"/>
      <c r="Y40" s="1371"/>
      <c r="Z40" s="1378">
        <v>0</v>
      </c>
      <c r="AA40" s="186"/>
    </row>
    <row r="41" spans="2:27" ht="15.75" customHeight="1" thickBot="1" x14ac:dyDescent="0.3">
      <c r="B41" s="660"/>
      <c r="C41" s="2482" t="s">
        <v>187</v>
      </c>
      <c r="D41" s="2482"/>
      <c r="E41" s="2482"/>
      <c r="F41" s="2482"/>
      <c r="G41" s="2482"/>
      <c r="H41" s="2482"/>
      <c r="I41" s="2482"/>
      <c r="J41" s="2482"/>
      <c r="K41" s="2482"/>
      <c r="L41" s="2482"/>
      <c r="M41" s="2482"/>
      <c r="N41" s="2482"/>
      <c r="O41" s="2482"/>
      <c r="P41" s="1382">
        <f>SUM(P17:P40)</f>
        <v>0</v>
      </c>
      <c r="Q41" s="1382">
        <f>SUM(Q17:Q40)</f>
        <v>0</v>
      </c>
      <c r="R41" s="1382">
        <f>SUM(R17:R40)</f>
        <v>0</v>
      </c>
      <c r="S41" s="1382">
        <f>SUM(S17:S40)</f>
        <v>0</v>
      </c>
      <c r="T41" s="1383"/>
      <c r="U41" s="1384">
        <f>SUM(U17:U40)</f>
        <v>0</v>
      </c>
      <c r="V41" s="1385">
        <f>SUM(V17:V40)</f>
        <v>0</v>
      </c>
      <c r="W41" s="1382">
        <f>SUM(W17:W40)</f>
        <v>0</v>
      </c>
      <c r="X41" s="1382"/>
      <c r="Y41" s="1384"/>
      <c r="Z41" s="1382">
        <f>SUM(Z17:Z40)</f>
        <v>0</v>
      </c>
      <c r="AA41" s="188"/>
    </row>
    <row r="42" spans="2:27" ht="15.75" thickTop="1" x14ac:dyDescent="0.25">
      <c r="B42" s="197"/>
      <c r="C42" s="857"/>
      <c r="D42" s="189"/>
      <c r="E42" s="189"/>
      <c r="F42" s="189"/>
      <c r="G42" s="189"/>
      <c r="H42" s="189"/>
      <c r="I42" s="189"/>
      <c r="J42" s="190"/>
      <c r="K42" s="190"/>
      <c r="L42" s="190"/>
      <c r="M42" s="190"/>
      <c r="N42" s="190"/>
      <c r="O42" s="190"/>
      <c r="P42" s="190"/>
      <c r="Q42" s="190"/>
      <c r="R42" s="190"/>
      <c r="S42" s="190"/>
      <c r="T42" s="190"/>
      <c r="U42" s="190"/>
      <c r="V42" s="190"/>
      <c r="W42" s="190"/>
      <c r="X42" s="190"/>
      <c r="Y42" s="190"/>
      <c r="Z42" s="112" t="s">
        <v>188</v>
      </c>
      <c r="AA42" s="186"/>
    </row>
    <row r="43" spans="2:27" x14ac:dyDescent="0.25">
      <c r="B43" s="197"/>
      <c r="C43" s="857"/>
      <c r="D43" s="189"/>
      <c r="E43" s="2481" t="s">
        <v>496</v>
      </c>
      <c r="F43" s="2481"/>
      <c r="G43" s="2481"/>
      <c r="H43" s="2481"/>
      <c r="I43" s="2481"/>
      <c r="J43" s="2481"/>
      <c r="K43" s="2481"/>
      <c r="L43" s="2481"/>
      <c r="M43" s="190"/>
      <c r="N43" s="190"/>
      <c r="O43" s="190"/>
      <c r="P43" s="190"/>
      <c r="Q43" s="190"/>
      <c r="R43" s="2461" t="s">
        <v>549</v>
      </c>
      <c r="S43" s="2461"/>
      <c r="T43" s="190"/>
      <c r="U43" s="190"/>
      <c r="V43" s="190"/>
      <c r="W43" s="2461" t="s">
        <v>498</v>
      </c>
      <c r="X43" s="2461"/>
      <c r="Y43" s="2461"/>
      <c r="Z43" s="1030"/>
      <c r="AA43" s="186"/>
    </row>
    <row r="44" spans="2:27" x14ac:dyDescent="0.25">
      <c r="B44" s="197"/>
      <c r="C44" s="857"/>
      <c r="D44" s="189"/>
      <c r="E44" s="2466" t="str">
        <f>'Datos Generales'!C16</f>
        <v>Preparado por</v>
      </c>
      <c r="F44" s="2466"/>
      <c r="G44" s="2466"/>
      <c r="H44" s="2466"/>
      <c r="I44" s="2466"/>
      <c r="J44" s="2466"/>
      <c r="K44" s="2466"/>
      <c r="L44" s="2466"/>
      <c r="M44" s="190"/>
      <c r="N44" s="190"/>
      <c r="O44" s="190"/>
      <c r="P44" s="190"/>
      <c r="Q44" s="190"/>
      <c r="R44" s="2462" t="str">
        <f>'Datos Generales'!D16</f>
        <v>Revisado por</v>
      </c>
      <c r="S44" s="2462"/>
      <c r="T44" s="190"/>
      <c r="U44" s="190"/>
      <c r="V44" s="190"/>
      <c r="W44" s="2465" t="str">
        <f>'Datos Generales'!E16</f>
        <v>Autorizado por</v>
      </c>
      <c r="X44" s="2465"/>
      <c r="Y44" s="2465"/>
      <c r="Z44" s="190"/>
      <c r="AA44" s="186"/>
    </row>
    <row r="45" spans="2:27" x14ac:dyDescent="0.25">
      <c r="B45" s="198"/>
      <c r="C45" s="858"/>
      <c r="D45" s="189"/>
      <c r="E45" s="2481" t="s">
        <v>499</v>
      </c>
      <c r="F45" s="2481"/>
      <c r="G45" s="2481"/>
      <c r="H45" s="2481"/>
      <c r="I45" s="2481"/>
      <c r="J45" s="2481"/>
      <c r="K45" s="2481"/>
      <c r="L45" s="2481"/>
      <c r="M45" s="941"/>
      <c r="N45" s="941"/>
      <c r="O45" s="941"/>
      <c r="P45" s="941"/>
      <c r="Q45" s="941"/>
      <c r="R45" s="2463" t="s">
        <v>500</v>
      </c>
      <c r="S45" s="2463"/>
      <c r="T45" s="941"/>
      <c r="U45" s="941"/>
      <c r="V45" s="941"/>
      <c r="W45" s="2463" t="s">
        <v>486</v>
      </c>
      <c r="X45" s="2463"/>
      <c r="Y45" s="2463"/>
      <c r="Z45" s="190"/>
      <c r="AA45" s="191"/>
    </row>
    <row r="46" spans="2:27" x14ac:dyDescent="0.25">
      <c r="B46" s="198"/>
      <c r="C46" s="858"/>
      <c r="D46" s="189"/>
      <c r="E46" s="2466" t="str">
        <f>'Datos Generales'!C17</f>
        <v>Puesto que ocupa</v>
      </c>
      <c r="F46" s="2466"/>
      <c r="G46" s="2466"/>
      <c r="H46" s="2466"/>
      <c r="I46" s="2466"/>
      <c r="J46" s="2466"/>
      <c r="K46" s="2466"/>
      <c r="L46" s="2466"/>
      <c r="M46" s="195"/>
      <c r="N46" s="195"/>
      <c r="O46" s="195"/>
      <c r="P46" s="195"/>
      <c r="Q46" s="195"/>
      <c r="R46" s="2464" t="str">
        <f>'Datos Generales'!D17</f>
        <v>Puesto que ocupa</v>
      </c>
      <c r="S46" s="2464"/>
      <c r="T46" s="195"/>
      <c r="U46" s="195"/>
      <c r="V46" s="195"/>
      <c r="W46" s="2466" t="str">
        <f>'Datos Generales'!E17</f>
        <v>Puesto que ocupa</v>
      </c>
      <c r="X46" s="2466"/>
      <c r="Y46" s="2466"/>
      <c r="Z46" s="190"/>
      <c r="AA46" s="191"/>
    </row>
    <row r="47" spans="2:27" x14ac:dyDescent="0.25">
      <c r="B47" s="198"/>
      <c r="C47" s="858"/>
      <c r="D47" s="189"/>
      <c r="E47" s="2374">
        <v>45107</v>
      </c>
      <c r="F47" s="2374"/>
      <c r="G47" s="2374"/>
      <c r="H47" s="2374"/>
      <c r="I47" s="2374"/>
      <c r="J47" s="2374"/>
      <c r="K47" s="2374"/>
      <c r="L47" s="2374"/>
      <c r="M47" s="195"/>
      <c r="N47" s="195"/>
      <c r="O47" s="195"/>
      <c r="P47" s="195"/>
      <c r="Q47" s="195"/>
      <c r="R47" s="2477">
        <v>45111</v>
      </c>
      <c r="S47" s="2477"/>
      <c r="T47" s="195"/>
      <c r="U47" s="195"/>
      <c r="V47" s="195"/>
      <c r="W47" s="2374">
        <v>45112</v>
      </c>
      <c r="X47" s="2374"/>
      <c r="Y47" s="2374"/>
      <c r="Z47" s="190"/>
      <c r="AA47" s="191"/>
    </row>
    <row r="48" spans="2:27" x14ac:dyDescent="0.25">
      <c r="B48" s="197"/>
      <c r="C48" s="857"/>
      <c r="D48" s="189"/>
      <c r="E48" s="2466" t="s">
        <v>288</v>
      </c>
      <c r="F48" s="2466"/>
      <c r="G48" s="2466"/>
      <c r="H48" s="2466"/>
      <c r="I48" s="2466"/>
      <c r="J48" s="2466"/>
      <c r="K48" s="2466"/>
      <c r="L48" s="2466"/>
      <c r="M48" s="941"/>
      <c r="N48" s="941"/>
      <c r="O48" s="941"/>
      <c r="P48" s="941"/>
      <c r="Q48" s="941"/>
      <c r="R48" s="2480" t="s">
        <v>289</v>
      </c>
      <c r="S48" s="2480"/>
      <c r="T48" s="941"/>
      <c r="U48" s="941"/>
      <c r="V48" s="941"/>
      <c r="W48" s="2480" t="s">
        <v>301</v>
      </c>
      <c r="X48" s="2480"/>
      <c r="Y48" s="2480"/>
      <c r="Z48" s="190"/>
      <c r="AA48" s="186"/>
    </row>
    <row r="49" spans="2:27" x14ac:dyDescent="0.25">
      <c r="B49" s="197"/>
      <c r="C49" s="857"/>
      <c r="D49" s="189"/>
      <c r="M49" s="195"/>
      <c r="N49" s="195"/>
      <c r="O49" s="195"/>
      <c r="P49" s="195"/>
      <c r="Q49" s="195"/>
      <c r="T49" s="195"/>
      <c r="U49" s="195"/>
      <c r="V49" s="195"/>
      <c r="Z49" s="190"/>
      <c r="AA49" s="186"/>
    </row>
    <row r="50" spans="2:27" x14ac:dyDescent="0.25">
      <c r="B50" s="197"/>
      <c r="C50" s="857"/>
      <c r="D50" s="189"/>
      <c r="E50" s="572"/>
      <c r="F50" s="572"/>
      <c r="G50" s="572"/>
      <c r="H50" s="572"/>
      <c r="I50" s="572"/>
      <c r="J50" s="572"/>
      <c r="K50" s="572"/>
      <c r="L50" s="572"/>
      <c r="M50" s="195"/>
      <c r="N50" s="195"/>
      <c r="O50" s="195"/>
      <c r="P50" s="195"/>
      <c r="Q50" s="195"/>
      <c r="R50" s="778"/>
      <c r="S50" s="778"/>
      <c r="T50" s="195"/>
      <c r="U50" s="195"/>
      <c r="V50" s="195"/>
      <c r="W50" s="572"/>
      <c r="X50" s="572"/>
      <c r="Y50" s="572"/>
      <c r="Z50" s="190"/>
      <c r="AA50" s="186"/>
    </row>
    <row r="51" spans="2:27" x14ac:dyDescent="0.25">
      <c r="B51" s="197"/>
      <c r="C51" s="857"/>
      <c r="D51" s="189"/>
      <c r="M51" s="941"/>
      <c r="N51" s="941"/>
      <c r="O51" s="941"/>
      <c r="P51" s="941"/>
      <c r="Q51" s="941"/>
      <c r="T51" s="941"/>
      <c r="U51" s="941"/>
      <c r="V51" s="941"/>
      <c r="Z51" s="190"/>
      <c r="AA51" s="186"/>
    </row>
    <row r="52" spans="2:27" x14ac:dyDescent="0.25">
      <c r="B52" s="197"/>
      <c r="C52" s="857"/>
      <c r="D52" s="189"/>
      <c r="M52" s="195"/>
      <c r="N52" s="195"/>
      <c r="O52" s="195"/>
      <c r="P52" s="195"/>
      <c r="Q52" s="195"/>
      <c r="T52" s="195"/>
      <c r="U52" s="195"/>
      <c r="V52" s="195"/>
      <c r="Z52" s="190"/>
      <c r="AA52" s="186"/>
    </row>
    <row r="53" spans="2:27" x14ac:dyDescent="0.25">
      <c r="B53" s="197"/>
      <c r="C53" s="857"/>
      <c r="D53" s="189"/>
      <c r="E53" s="519"/>
      <c r="F53" s="519"/>
      <c r="G53" s="519"/>
      <c r="H53" s="519"/>
      <c r="I53" s="519"/>
      <c r="J53" s="519"/>
      <c r="K53" s="519"/>
      <c r="L53" s="519"/>
      <c r="M53" s="195"/>
      <c r="N53" s="195"/>
      <c r="O53" s="195"/>
      <c r="P53" s="195"/>
      <c r="Q53" s="195"/>
      <c r="R53" s="786"/>
      <c r="S53" s="786"/>
      <c r="T53" s="195"/>
      <c r="U53" s="195"/>
      <c r="V53" s="195"/>
      <c r="W53" s="786"/>
      <c r="X53" s="786"/>
      <c r="Y53" s="786"/>
      <c r="Z53" s="190"/>
      <c r="AA53" s="186"/>
    </row>
    <row r="54" spans="2:27" x14ac:dyDescent="0.25">
      <c r="B54" s="199"/>
      <c r="C54" s="859"/>
      <c r="D54" s="192"/>
      <c r="E54" s="2478"/>
      <c r="F54" s="2478"/>
      <c r="G54" s="2478"/>
      <c r="H54" s="2478"/>
      <c r="I54" s="2478"/>
      <c r="J54" s="2478"/>
      <c r="K54" s="2478"/>
      <c r="L54" s="2478"/>
      <c r="M54" s="576"/>
      <c r="N54" s="576"/>
      <c r="O54" s="576"/>
      <c r="P54" s="576"/>
      <c r="Q54" s="576"/>
      <c r="R54" s="2479"/>
      <c r="S54" s="2479"/>
      <c r="T54" s="576"/>
      <c r="U54" s="576"/>
      <c r="V54" s="576"/>
      <c r="W54" s="2478"/>
      <c r="X54" s="2478"/>
      <c r="Y54" s="2478"/>
      <c r="Z54" s="193"/>
      <c r="AA54" s="194"/>
    </row>
  </sheetData>
  <sheetProtection formatColumns="0" formatRows="0" insertColumns="0" insertRows="0"/>
  <protectedRanges>
    <protectedRange sqref="D17:I25 U17:U40 W17:Z40 O17:S25 D27:I40 D26:H26 O27:S40 P26:S26" name="Rango1"/>
    <protectedRange sqref="M26:O26" name="Rango1_1"/>
  </protectedRanges>
  <mergeCells count="77">
    <mergeCell ref="F19:H19"/>
    <mergeCell ref="F20:H20"/>
    <mergeCell ref="F21:H21"/>
    <mergeCell ref="F22:H22"/>
    <mergeCell ref="F23:H23"/>
    <mergeCell ref="F24:H24"/>
    <mergeCell ref="F25:H25"/>
    <mergeCell ref="F26:H26"/>
    <mergeCell ref="F27:H27"/>
    <mergeCell ref="F28:H28"/>
    <mergeCell ref="F30:H30"/>
    <mergeCell ref="F31:H31"/>
    <mergeCell ref="F32:H32"/>
    <mergeCell ref="E47:L47"/>
    <mergeCell ref="E46:L46"/>
    <mergeCell ref="E43:L43"/>
    <mergeCell ref="E44:L44"/>
    <mergeCell ref="E45:L45"/>
    <mergeCell ref="C41:O41"/>
    <mergeCell ref="R47:S47"/>
    <mergeCell ref="W47:Y47"/>
    <mergeCell ref="E54:L54"/>
    <mergeCell ref="R54:S54"/>
    <mergeCell ref="W54:Y54"/>
    <mergeCell ref="E48:L48"/>
    <mergeCell ref="R48:S48"/>
    <mergeCell ref="W48:Y48"/>
    <mergeCell ref="B6:AA6"/>
    <mergeCell ref="B7:AA7"/>
    <mergeCell ref="F40:H40"/>
    <mergeCell ref="F34:H34"/>
    <mergeCell ref="F35:H35"/>
    <mergeCell ref="F36:H36"/>
    <mergeCell ref="F37:H37"/>
    <mergeCell ref="F38:H38"/>
    <mergeCell ref="F39:H39"/>
    <mergeCell ref="F33:H33"/>
    <mergeCell ref="M15:M16"/>
    <mergeCell ref="N15:N16"/>
    <mergeCell ref="P15:P16"/>
    <mergeCell ref="Q15:Q16"/>
    <mergeCell ref="W12:X12"/>
    <mergeCell ref="F29:H29"/>
    <mergeCell ref="F17:H17"/>
    <mergeCell ref="F18:H18"/>
    <mergeCell ref="W15:X15"/>
    <mergeCell ref="Y15:Z15"/>
    <mergeCell ref="R15:R16"/>
    <mergeCell ref="S15:S16"/>
    <mergeCell ref="R44:S44"/>
    <mergeCell ref="R45:S45"/>
    <mergeCell ref="R46:S46"/>
    <mergeCell ref="W43:Y43"/>
    <mergeCell ref="W44:Y44"/>
    <mergeCell ref="W45:Y45"/>
    <mergeCell ref="W46:Y46"/>
    <mergeCell ref="P13:Z14"/>
    <mergeCell ref="J15:J16"/>
    <mergeCell ref="K15:K16"/>
    <mergeCell ref="T15:V15"/>
    <mergeCell ref="R43:S43"/>
    <mergeCell ref="C15:C16"/>
    <mergeCell ref="B8:AA8"/>
    <mergeCell ref="D15:D16"/>
    <mergeCell ref="E15:E16"/>
    <mergeCell ref="F15:H16"/>
    <mergeCell ref="I15:I16"/>
    <mergeCell ref="G10:J10"/>
    <mergeCell ref="M10:P10"/>
    <mergeCell ref="J12:N12"/>
    <mergeCell ref="P12:V12"/>
    <mergeCell ref="Y12:Z12"/>
    <mergeCell ref="L15:L16"/>
    <mergeCell ref="C13:I14"/>
    <mergeCell ref="C12:I12"/>
    <mergeCell ref="J13:N14"/>
    <mergeCell ref="O13:O16"/>
  </mergeCells>
  <dataValidations count="1">
    <dataValidation type="list" allowBlank="1" showInputMessage="1" showErrorMessage="1" errorTitle="Entrada no válida" error="Indique la forma de rendición" promptTitle="Forma de Rendición" prompt="Indique si la rendición es de forma parcial o total los anticipos financieros. " sqref="T16:T40">
      <formula1>$AC$16:$AC$17</formula1>
    </dataValidation>
  </dataValidations>
  <printOptions horizontalCentered="1" verticalCentered="1"/>
  <pageMargins left="0" right="0" top="0.31496062992125984" bottom="0.31496062992125984" header="0" footer="0"/>
  <pageSetup paperSize="5" scale="61" orientation="landscape" r:id="rId1"/>
  <headerFooter alignWithMargins="0">
    <oddFooter>&amp;R&amp;P/&amp;N  &amp;D  &amp;T</oddFooter>
  </headerFooter>
  <ignoredErrors>
    <ignoredError sqref="C18:C40 P15:S16 P18:Q18 P19:Q19 P20:Q20 P21:Q21 P22:Q22 P23:Q23 P24:Q24 P25:Q25 P26:Q26 P27:Q27 P28:Q28 P29:Q29 P30:Q30 P31:Q31 P32:Q32 P33:Q33 P34:Q34 P35:Q35 P36:Q36 P37:Q37 P38:Q38 P39:Q39 P40:Q40 P17:Q17 U16:Z16 U15:Z15 W18:Z18 W19:Z19 W20:Z20 W21:Z21 W22:Z22 W23:Z23 W24:Z24 W25:Z25 W26:Z26 W27:Z27 W28:Z28 W29:Z29 W30:Z30 W31:Z31 W32:Z32 W33:Z33 W34:Z34 W35:Z35 W36:Z36 W37:Z37 W38:Z38 W39:Z39 W40:Z40 W17:Z17 X41:Y41 S40 S39 S38 S37 S36 S35 S34 S33 S32 S31 S30 S29 S28 S27 S26 S25 S24 S23 S22 S21 S20 S19 S18 S17 T41 U18 U19 U20 U21 U22 U23 U24 U25 U26 U27 U28 U29 U30 U31 U32 U33 U34 U35 U36 U37 U38 U39 U40 R17 R41:S41 R40 V40 R39 V39 R38 V38 R37 V37 R36 V36 R35 V35 R34 V34 R33 V33 R32 V32 R31 V31 R30 V30 R29 V29 R28 V28 R27 V27 R26 V26 R25 V25 R24 V24 R23 V23 R22 V22 R21 V21 R20 V20 R19 V19 R18 V18 U41:W41 T17:V17 T18 T19 T20 T21 T22 T23 T24 T25 T26 T27 T28 T29 T30 T31 T32 T33 T34 T35 T36 T37 T38 T39 T40 Z41" unlockedFormula="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4"/>
  <sheetViews>
    <sheetView topLeftCell="A34" workbookViewId="0">
      <selection activeCell="D59" sqref="D59"/>
    </sheetView>
  </sheetViews>
  <sheetFormatPr baseColWidth="10" defaultRowHeight="15" x14ac:dyDescent="0.25"/>
  <cols>
    <col min="1" max="1" width="38.42578125" customWidth="1"/>
    <col min="2" max="2" width="21.5703125" customWidth="1"/>
    <col min="3" max="3" width="32" customWidth="1"/>
  </cols>
  <sheetData>
    <row r="2" spans="1:3" ht="18.75" customHeight="1" x14ac:dyDescent="0.25">
      <c r="A2" s="2842" t="s">
        <v>613</v>
      </c>
      <c r="B2" s="2842"/>
      <c r="C2" s="2842"/>
    </row>
    <row r="4" spans="1:3" x14ac:dyDescent="0.25">
      <c r="A4" s="2883" t="s">
        <v>614</v>
      </c>
      <c r="B4" s="2883"/>
      <c r="C4" s="2883"/>
    </row>
    <row r="5" spans="1:3" x14ac:dyDescent="0.25">
      <c r="A5" s="1736" t="s">
        <v>615</v>
      </c>
      <c r="B5" s="1737" t="s">
        <v>616</v>
      </c>
      <c r="C5" s="1738" t="s">
        <v>617</v>
      </c>
    </row>
    <row r="6" spans="1:3" x14ac:dyDescent="0.25">
      <c r="A6" s="1739"/>
      <c r="B6" s="1739"/>
      <c r="C6" s="1739"/>
    </row>
    <row r="7" spans="1:3" x14ac:dyDescent="0.25">
      <c r="A7" s="1740" t="s">
        <v>618</v>
      </c>
      <c r="B7" s="1741" t="s">
        <v>619</v>
      </c>
      <c r="C7" s="1743" t="s">
        <v>620</v>
      </c>
    </row>
    <row r="8" spans="1:3" x14ac:dyDescent="0.25">
      <c r="A8" s="1740"/>
      <c r="B8" s="1741"/>
      <c r="C8" s="1742"/>
    </row>
    <row r="9" spans="1:3" x14ac:dyDescent="0.25">
      <c r="A9" s="1742" t="s">
        <v>621</v>
      </c>
      <c r="B9" s="1741" t="s">
        <v>622</v>
      </c>
      <c r="C9" s="1742" t="s">
        <v>623</v>
      </c>
    </row>
    <row r="10" spans="1:3" x14ac:dyDescent="0.25">
      <c r="A10" s="1742"/>
      <c r="B10" s="1742"/>
      <c r="C10" s="1742"/>
    </row>
    <row r="11" spans="1:3" x14ac:dyDescent="0.25">
      <c r="A11" s="1740" t="s">
        <v>624</v>
      </c>
      <c r="B11" s="1741" t="s">
        <v>625</v>
      </c>
      <c r="C11" s="1742" t="s">
        <v>626</v>
      </c>
    </row>
    <row r="12" spans="1:3" ht="6" customHeight="1" x14ac:dyDescent="0.25">
      <c r="A12" s="1740"/>
      <c r="B12" s="1741"/>
      <c r="C12" s="1742"/>
    </row>
    <row r="13" spans="1:3" ht="18" customHeight="1" x14ac:dyDescent="0.25">
      <c r="A13" s="1740" t="s">
        <v>627</v>
      </c>
      <c r="B13" s="1742"/>
      <c r="C13" s="1742"/>
    </row>
    <row r="14" spans="1:3" ht="7.5" customHeight="1" x14ac:dyDescent="0.25">
      <c r="A14" s="1740"/>
      <c r="B14" s="1742"/>
      <c r="C14" s="1742"/>
    </row>
    <row r="15" spans="1:3" ht="17.25" customHeight="1" x14ac:dyDescent="0.25">
      <c r="A15" s="1742" t="s">
        <v>628</v>
      </c>
      <c r="B15" s="1741" t="s">
        <v>713</v>
      </c>
      <c r="C15" s="1742" t="s">
        <v>689</v>
      </c>
    </row>
    <row r="16" spans="1:3" x14ac:dyDescent="0.25">
      <c r="A16" s="1742"/>
      <c r="B16" s="1742"/>
      <c r="C16" s="1742"/>
    </row>
    <row r="17" spans="1:3" x14ac:dyDescent="0.25">
      <c r="A17" s="1742" t="s">
        <v>629</v>
      </c>
      <c r="B17" s="1741" t="s">
        <v>630</v>
      </c>
      <c r="C17" s="1742" t="s">
        <v>631</v>
      </c>
    </row>
    <row r="18" spans="1:3" x14ac:dyDescent="0.25">
      <c r="A18" s="1742"/>
      <c r="B18" s="1742"/>
      <c r="C18" s="1742"/>
    </row>
    <row r="19" spans="1:3" x14ac:dyDescent="0.25">
      <c r="A19" s="1742" t="s">
        <v>632</v>
      </c>
      <c r="B19" s="1741" t="s">
        <v>703</v>
      </c>
      <c r="C19" s="1742" t="s">
        <v>633</v>
      </c>
    </row>
    <row r="20" spans="1:3" x14ac:dyDescent="0.25">
      <c r="A20" s="1587"/>
      <c r="B20" s="1741"/>
      <c r="C20" s="1742"/>
    </row>
    <row r="21" spans="1:3" x14ac:dyDescent="0.25">
      <c r="A21" s="1742" t="s">
        <v>634</v>
      </c>
      <c r="B21" s="1741" t="s">
        <v>706</v>
      </c>
      <c r="C21" s="1742" t="s">
        <v>635</v>
      </c>
    </row>
    <row r="22" spans="1:3" x14ac:dyDescent="0.25">
      <c r="A22" s="1739"/>
      <c r="B22" s="1588"/>
      <c r="C22" s="1744"/>
    </row>
    <row r="23" spans="1:3" x14ac:dyDescent="0.25">
      <c r="A23" s="1742" t="s">
        <v>636</v>
      </c>
      <c r="B23" s="1741" t="s">
        <v>637</v>
      </c>
      <c r="C23" s="1742" t="s">
        <v>638</v>
      </c>
    </row>
    <row r="24" spans="1:3" x14ac:dyDescent="0.25">
      <c r="A24" s="1587"/>
      <c r="B24" s="1741"/>
      <c r="C24" s="1742"/>
    </row>
    <row r="25" spans="1:3" x14ac:dyDescent="0.25">
      <c r="A25" s="1742" t="s">
        <v>639</v>
      </c>
      <c r="B25" s="1741" t="s">
        <v>702</v>
      </c>
      <c r="C25" s="1742" t="s">
        <v>640</v>
      </c>
    </row>
    <row r="26" spans="1:3" x14ac:dyDescent="0.25">
      <c r="A26" s="1587"/>
      <c r="B26" s="1741"/>
      <c r="C26" s="1742"/>
    </row>
    <row r="27" spans="1:3" x14ac:dyDescent="0.25">
      <c r="A27" s="1742" t="s">
        <v>641</v>
      </c>
      <c r="B27" s="1741" t="s">
        <v>642</v>
      </c>
      <c r="C27" s="1742" t="s">
        <v>643</v>
      </c>
    </row>
    <row r="28" spans="1:3" x14ac:dyDescent="0.25">
      <c r="A28" s="1587"/>
      <c r="B28" s="1741"/>
      <c r="C28" s="1742"/>
    </row>
    <row r="29" spans="1:3" x14ac:dyDescent="0.25">
      <c r="A29" s="1742" t="s">
        <v>644</v>
      </c>
      <c r="B29" s="1741" t="s">
        <v>714</v>
      </c>
      <c r="C29" s="1742" t="s">
        <v>712</v>
      </c>
    </row>
    <row r="30" spans="1:3" x14ac:dyDescent="0.25">
      <c r="A30" s="1742"/>
      <c r="B30" s="1741"/>
      <c r="C30" s="1742"/>
    </row>
    <row r="31" spans="1:3" x14ac:dyDescent="0.25">
      <c r="A31" s="1742" t="s">
        <v>645</v>
      </c>
      <c r="B31" s="1741" t="s">
        <v>704</v>
      </c>
      <c r="C31" s="1742" t="s">
        <v>646</v>
      </c>
    </row>
    <row r="32" spans="1:3" x14ac:dyDescent="0.25">
      <c r="A32" s="1742"/>
      <c r="B32" s="1741"/>
      <c r="C32" s="1742"/>
    </row>
    <row r="33" spans="1:5" x14ac:dyDescent="0.25">
      <c r="A33" s="1742" t="s">
        <v>647</v>
      </c>
      <c r="B33" s="1741" t="s">
        <v>648</v>
      </c>
      <c r="C33" s="1742" t="s">
        <v>710</v>
      </c>
    </row>
    <row r="34" spans="1:5" x14ac:dyDescent="0.25">
      <c r="A34" s="1742"/>
      <c r="B34" s="1742"/>
      <c r="C34" s="1742"/>
    </row>
    <row r="35" spans="1:5" x14ac:dyDescent="0.25">
      <c r="A35" s="1742" t="s">
        <v>649</v>
      </c>
      <c r="B35" s="1741" t="s">
        <v>650</v>
      </c>
      <c r="C35" s="1742" t="s">
        <v>711</v>
      </c>
    </row>
    <row r="36" spans="1:5" x14ac:dyDescent="0.25">
      <c r="A36" s="1587"/>
      <c r="B36" s="1741"/>
      <c r="C36" s="1742"/>
    </row>
    <row r="37" spans="1:5" x14ac:dyDescent="0.25">
      <c r="A37" s="1742" t="s">
        <v>651</v>
      </c>
      <c r="B37" s="1741" t="s">
        <v>707</v>
      </c>
      <c r="C37" s="1742" t="s">
        <v>652</v>
      </c>
    </row>
    <row r="38" spans="1:5" x14ac:dyDescent="0.25">
      <c r="A38" s="1587"/>
      <c r="B38" s="1741"/>
      <c r="C38" s="1742"/>
      <c r="E38" s="1752"/>
    </row>
    <row r="39" spans="1:5" x14ac:dyDescent="0.25">
      <c r="A39" s="1742" t="s">
        <v>653</v>
      </c>
      <c r="B39" s="1741" t="s">
        <v>654</v>
      </c>
      <c r="C39" s="1742" t="s">
        <v>655</v>
      </c>
    </row>
    <row r="40" spans="1:5" x14ac:dyDescent="0.25">
      <c r="A40" s="1587"/>
      <c r="B40" s="1742"/>
      <c r="C40" s="1742"/>
    </row>
    <row r="41" spans="1:5" x14ac:dyDescent="0.25">
      <c r="A41" s="1742" t="s">
        <v>656</v>
      </c>
      <c r="B41" s="1741" t="s">
        <v>709</v>
      </c>
      <c r="C41" s="1742" t="s">
        <v>657</v>
      </c>
    </row>
    <row r="42" spans="1:5" x14ac:dyDescent="0.25">
      <c r="A42" s="1587"/>
      <c r="B42" s="1741"/>
      <c r="C42" s="1742"/>
    </row>
    <row r="43" spans="1:5" x14ac:dyDescent="0.25">
      <c r="A43" s="1742" t="s">
        <v>658</v>
      </c>
      <c r="B43" s="1741" t="s">
        <v>659</v>
      </c>
      <c r="C43" s="1742" t="s">
        <v>660</v>
      </c>
    </row>
    <row r="44" spans="1:5" x14ac:dyDescent="0.25">
      <c r="A44" s="1587"/>
      <c r="B44" s="1587"/>
      <c r="C44" s="1587"/>
    </row>
    <row r="45" spans="1:5" x14ac:dyDescent="0.25">
      <c r="A45" s="1742" t="s">
        <v>661</v>
      </c>
      <c r="B45" s="1741" t="s">
        <v>662</v>
      </c>
      <c r="C45" s="1742" t="s">
        <v>663</v>
      </c>
    </row>
    <row r="46" spans="1:5" x14ac:dyDescent="0.25">
      <c r="A46" s="1587"/>
      <c r="B46" s="1741"/>
      <c r="C46" s="1742"/>
    </row>
    <row r="47" spans="1:5" x14ac:dyDescent="0.25">
      <c r="A47" s="1742" t="s">
        <v>664</v>
      </c>
      <c r="B47" s="1741" t="s">
        <v>665</v>
      </c>
      <c r="C47" s="1742" t="s">
        <v>666</v>
      </c>
    </row>
    <row r="48" spans="1:5" x14ac:dyDescent="0.25">
      <c r="A48" s="1742"/>
      <c r="B48" s="1741"/>
      <c r="C48" s="1742"/>
    </row>
    <row r="49" spans="1:3" x14ac:dyDescent="0.25">
      <c r="A49" s="1742" t="s">
        <v>667</v>
      </c>
      <c r="B49" s="1741" t="s">
        <v>668</v>
      </c>
      <c r="C49" s="1742" t="s">
        <v>669</v>
      </c>
    </row>
    <row r="50" spans="1:3" x14ac:dyDescent="0.25">
      <c r="A50" s="1745"/>
      <c r="B50" s="1746"/>
      <c r="C50" s="1746"/>
    </row>
    <row r="52" spans="1:3" x14ac:dyDescent="0.25">
      <c r="A52" s="1746"/>
      <c r="B52" s="1747"/>
      <c r="C52" s="1746"/>
    </row>
    <row r="53" spans="1:3" x14ac:dyDescent="0.25">
      <c r="A53" s="1746"/>
      <c r="B53" s="1747"/>
      <c r="C53" s="1746"/>
    </row>
    <row r="54" spans="1:3" x14ac:dyDescent="0.25">
      <c r="A54" s="1746"/>
      <c r="B54" s="1747"/>
      <c r="C54" s="1746"/>
    </row>
    <row r="55" spans="1:3" x14ac:dyDescent="0.25">
      <c r="A55" s="2883" t="s">
        <v>614</v>
      </c>
      <c r="B55" s="2883"/>
      <c r="C55" s="2883"/>
    </row>
    <row r="56" spans="1:3" x14ac:dyDescent="0.25">
      <c r="A56" s="1736" t="s">
        <v>615</v>
      </c>
      <c r="B56" s="1737" t="s">
        <v>670</v>
      </c>
      <c r="C56" s="1738" t="s">
        <v>617</v>
      </c>
    </row>
    <row r="57" spans="1:3" x14ac:dyDescent="0.25">
      <c r="A57" s="1742" t="s">
        <v>671</v>
      </c>
      <c r="B57" s="1741" t="s">
        <v>705</v>
      </c>
      <c r="C57" s="1742" t="s">
        <v>672</v>
      </c>
    </row>
    <row r="58" spans="1:3" x14ac:dyDescent="0.25">
      <c r="A58" s="1748"/>
      <c r="B58" s="1749"/>
      <c r="C58" s="1748"/>
    </row>
    <row r="59" spans="1:3" x14ac:dyDescent="0.25">
      <c r="A59" s="1742" t="s">
        <v>673</v>
      </c>
      <c r="B59" s="1741" t="s">
        <v>674</v>
      </c>
      <c r="C59" s="1742" t="s">
        <v>675</v>
      </c>
    </row>
    <row r="60" spans="1:3" x14ac:dyDescent="0.25">
      <c r="A60" s="1742"/>
      <c r="B60" s="1741"/>
      <c r="C60" s="1742"/>
    </row>
    <row r="61" spans="1:3" x14ac:dyDescent="0.25">
      <c r="A61" s="1742" t="s">
        <v>676</v>
      </c>
      <c r="B61" s="1741" t="s">
        <v>677</v>
      </c>
      <c r="C61" s="1742" t="s">
        <v>678</v>
      </c>
    </row>
    <row r="62" spans="1:3" x14ac:dyDescent="0.25">
      <c r="A62" s="1742" t="s">
        <v>679</v>
      </c>
      <c r="B62" s="1741"/>
      <c r="C62" s="1742"/>
    </row>
    <row r="63" spans="1:3" ht="8.25" customHeight="1" x14ac:dyDescent="0.25">
      <c r="A63" s="1742"/>
      <c r="B63" s="1741"/>
      <c r="C63" s="1742"/>
    </row>
    <row r="64" spans="1:3" x14ac:dyDescent="0.25">
      <c r="A64" s="1742" t="s">
        <v>680</v>
      </c>
      <c r="B64" s="1741" t="s">
        <v>708</v>
      </c>
      <c r="C64" s="1742" t="s">
        <v>681</v>
      </c>
    </row>
    <row r="65" spans="1:5" x14ac:dyDescent="0.25">
      <c r="A65" s="1742"/>
      <c r="B65" s="1741"/>
      <c r="C65" s="1742"/>
    </row>
    <row r="66" spans="1:5" x14ac:dyDescent="0.25">
      <c r="A66" s="1750" t="s">
        <v>682</v>
      </c>
    </row>
    <row r="67" spans="1:5" x14ac:dyDescent="0.25">
      <c r="A67" s="1753" t="s">
        <v>683</v>
      </c>
    </row>
    <row r="68" spans="1:5" x14ac:dyDescent="0.25">
      <c r="A68" s="1751"/>
      <c r="B68" s="1751"/>
      <c r="C68" s="1751"/>
    </row>
    <row r="74" spans="1:5" x14ac:dyDescent="0.25">
      <c r="C74" s="1732"/>
      <c r="E74" t="s">
        <v>14</v>
      </c>
    </row>
  </sheetData>
  <mergeCells count="3">
    <mergeCell ref="A2:C2"/>
    <mergeCell ref="A4:C4"/>
    <mergeCell ref="A55:C55"/>
  </mergeCells>
  <pageMargins left="0.51" right="0.19"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heetViews>
  <sheetFormatPr baseColWidth="10" defaultRowHeight="15" x14ac:dyDescent="0.25"/>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H16"/>
  <sheetViews>
    <sheetView topLeftCell="A4" zoomScaleNormal="100" workbookViewId="0">
      <selection activeCell="H27" sqref="H27"/>
    </sheetView>
  </sheetViews>
  <sheetFormatPr baseColWidth="10" defaultRowHeight="15" x14ac:dyDescent="0.25"/>
  <sheetData>
    <row r="13" spans="1:8" x14ac:dyDescent="0.25">
      <c r="A13" s="2884" t="s">
        <v>2070</v>
      </c>
      <c r="B13" s="2884"/>
      <c r="C13" s="2884"/>
      <c r="D13" s="2884"/>
      <c r="E13" s="2884"/>
      <c r="F13" s="2884"/>
      <c r="G13" s="2884"/>
      <c r="H13" s="2884"/>
    </row>
    <row r="14" spans="1:8" x14ac:dyDescent="0.25">
      <c r="A14" s="2884" t="s">
        <v>2069</v>
      </c>
      <c r="B14" s="2884"/>
      <c r="C14" s="2884"/>
      <c r="D14" s="2884"/>
      <c r="E14" s="2884"/>
      <c r="F14" s="2884"/>
      <c r="G14" s="2884"/>
      <c r="H14" s="2884"/>
    </row>
    <row r="15" spans="1:8" x14ac:dyDescent="0.25">
      <c r="A15" s="2884"/>
      <c r="B15" s="2884"/>
      <c r="C15" s="2884"/>
      <c r="D15" s="2884"/>
      <c r="E15" s="2884"/>
      <c r="F15" s="2884"/>
      <c r="G15" s="2884"/>
      <c r="H15" s="2884"/>
    </row>
    <row r="16" spans="1:8" x14ac:dyDescent="0.25">
      <c r="A16" s="2339"/>
      <c r="B16" s="2339"/>
      <c r="C16" s="2339"/>
      <c r="D16" s="2339"/>
      <c r="E16" s="2339"/>
      <c r="F16" s="2339"/>
      <c r="G16" s="2339"/>
      <c r="H16" s="2339"/>
    </row>
  </sheetData>
  <mergeCells count="3">
    <mergeCell ref="A13:H13"/>
    <mergeCell ref="A14:H14"/>
    <mergeCell ref="A15:H1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6"/>
  <sheetViews>
    <sheetView showGridLines="0" view="pageBreakPreview" topLeftCell="A10" zoomScale="96" zoomScaleNormal="100" zoomScaleSheetLayoutView="96" workbookViewId="0">
      <selection activeCell="K35" sqref="K35"/>
    </sheetView>
  </sheetViews>
  <sheetFormatPr baseColWidth="10" defaultColWidth="9.140625" defaultRowHeight="12.75" x14ac:dyDescent="0.2"/>
  <cols>
    <col min="1" max="1" width="2.7109375" style="47" customWidth="1"/>
    <col min="2" max="2" width="2.5703125" style="47" customWidth="1"/>
    <col min="3" max="3" width="19.28515625" style="47" customWidth="1"/>
    <col min="4" max="4" width="19.140625" style="47" customWidth="1"/>
    <col min="5" max="5" width="17" style="47" customWidth="1"/>
    <col min="6" max="6" width="23.140625" style="47" customWidth="1"/>
    <col min="7" max="7" width="14.140625" style="47" customWidth="1"/>
    <col min="8" max="8" width="16.140625" style="47" customWidth="1"/>
    <col min="9" max="9" width="15.5703125" style="47" customWidth="1"/>
    <col min="10" max="10" width="16.5703125" style="47" customWidth="1"/>
    <col min="11" max="11" width="16" style="47" customWidth="1"/>
    <col min="12" max="12" width="0.28515625" style="47" customWidth="1"/>
    <col min="13" max="14" width="9.140625" style="47"/>
    <col min="15" max="15" width="0" style="47" hidden="1" customWidth="1"/>
    <col min="16" max="16384" width="9.140625" style="47"/>
  </cols>
  <sheetData>
    <row r="2" spans="2:15" x14ac:dyDescent="0.2">
      <c r="B2" s="301"/>
      <c r="C2" s="302"/>
      <c r="D2" s="302"/>
      <c r="E2" s="302"/>
      <c r="F2" s="302"/>
      <c r="G2" s="302"/>
      <c r="H2" s="302"/>
      <c r="I2" s="302"/>
      <c r="J2" s="302"/>
      <c r="K2" s="302"/>
      <c r="L2" s="304"/>
    </row>
    <row r="3" spans="2:15" x14ac:dyDescent="0.2">
      <c r="B3" s="160"/>
      <c r="C3" s="299"/>
      <c r="D3" s="299"/>
      <c r="E3" s="299"/>
      <c r="F3" s="299"/>
      <c r="G3" s="299"/>
      <c r="H3" s="299"/>
      <c r="I3" s="299"/>
      <c r="J3" s="299"/>
      <c r="K3" s="299"/>
      <c r="L3" s="298"/>
    </row>
    <row r="4" spans="2:15" x14ac:dyDescent="0.2">
      <c r="B4" s="160"/>
      <c r="C4" s="299"/>
      <c r="D4" s="299"/>
      <c r="E4" s="299"/>
      <c r="F4" s="299"/>
      <c r="G4" s="299"/>
      <c r="H4" s="299"/>
      <c r="I4" s="299"/>
      <c r="J4" s="299"/>
      <c r="K4" s="299"/>
      <c r="L4" s="298"/>
    </row>
    <row r="5" spans="2:15" x14ac:dyDescent="0.2">
      <c r="B5" s="160"/>
      <c r="C5" s="299"/>
      <c r="D5" s="44"/>
      <c r="E5" s="44"/>
      <c r="F5" s="44"/>
      <c r="G5" s="44"/>
      <c r="H5" s="44"/>
      <c r="I5" s="44"/>
      <c r="J5" s="44"/>
      <c r="K5" s="44"/>
      <c r="L5" s="298"/>
    </row>
    <row r="6" spans="2:15" x14ac:dyDescent="0.2">
      <c r="B6" s="160"/>
      <c r="C6" s="299"/>
      <c r="D6" s="44"/>
      <c r="E6" s="44"/>
      <c r="F6" s="44"/>
      <c r="G6" s="44"/>
      <c r="H6" s="44"/>
      <c r="I6" s="44"/>
      <c r="J6" s="44"/>
      <c r="K6" s="44"/>
      <c r="L6" s="298"/>
    </row>
    <row r="7" spans="2:15" ht="18.75" x14ac:dyDescent="0.3">
      <c r="B7" s="2886" t="s">
        <v>29</v>
      </c>
      <c r="C7" s="2887"/>
      <c r="D7" s="2887"/>
      <c r="E7" s="2887"/>
      <c r="F7" s="2887"/>
      <c r="G7" s="2887"/>
      <c r="H7" s="2887"/>
      <c r="I7" s="2887"/>
      <c r="J7" s="2887"/>
      <c r="K7" s="2887"/>
      <c r="L7" s="2888"/>
    </row>
    <row r="8" spans="2:15" ht="15" customHeight="1" x14ac:dyDescent="0.25">
      <c r="B8" s="2874" t="s">
        <v>298</v>
      </c>
      <c r="C8" s="2875"/>
      <c r="D8" s="2875"/>
      <c r="E8" s="2875"/>
      <c r="F8" s="2875"/>
      <c r="G8" s="2875"/>
      <c r="H8" s="2875"/>
      <c r="I8" s="2875"/>
      <c r="J8" s="2875"/>
      <c r="K8" s="2875"/>
      <c r="L8" s="2876"/>
    </row>
    <row r="9" spans="2:15" ht="15" customHeight="1" x14ac:dyDescent="0.25">
      <c r="B9" s="2892" t="s">
        <v>158</v>
      </c>
      <c r="C9" s="2893"/>
      <c r="D9" s="2893"/>
      <c r="E9" s="2893"/>
      <c r="F9" s="2893"/>
      <c r="G9" s="2893"/>
      <c r="H9" s="2893"/>
      <c r="I9" s="2893"/>
      <c r="J9" s="2893"/>
      <c r="K9" s="2893"/>
      <c r="L9" s="2894"/>
    </row>
    <row r="10" spans="2:15" s="361" customFormat="1" ht="15" customHeight="1" x14ac:dyDescent="0.25">
      <c r="B10" s="2889"/>
      <c r="C10" s="2890"/>
      <c r="D10" s="2890"/>
      <c r="E10" s="2890"/>
      <c r="F10" s="2890"/>
      <c r="G10" s="2890"/>
      <c r="H10" s="2890"/>
      <c r="I10" s="2890"/>
      <c r="J10" s="2890"/>
      <c r="K10" s="2890"/>
      <c r="L10" s="2891"/>
    </row>
    <row r="11" spans="2:15" x14ac:dyDescent="0.2">
      <c r="B11" s="160"/>
      <c r="C11" s="299"/>
      <c r="F11" s="44"/>
      <c r="G11" s="44"/>
      <c r="H11" s="44"/>
      <c r="I11" s="44"/>
      <c r="J11" s="44"/>
      <c r="K11" s="44"/>
      <c r="L11" s="298"/>
    </row>
    <row r="12" spans="2:15" ht="18.75" x14ac:dyDescent="0.3">
      <c r="B12" s="160"/>
      <c r="C12" s="299"/>
      <c r="D12" s="362" t="s">
        <v>253</v>
      </c>
      <c r="E12" s="1005">
        <f>'Datos Generales'!C6</f>
        <v>45107</v>
      </c>
      <c r="F12" s="38" t="s">
        <v>204</v>
      </c>
      <c r="G12" s="38"/>
      <c r="H12" s="38"/>
      <c r="I12" s="362" t="s">
        <v>30</v>
      </c>
      <c r="J12" s="1008" t="str">
        <f>+'Datos Generales'!C9</f>
        <v>02</v>
      </c>
      <c r="K12" s="364"/>
      <c r="L12" s="298"/>
    </row>
    <row r="13" spans="2:15" ht="15.75" x14ac:dyDescent="0.25">
      <c r="B13" s="160"/>
      <c r="C13" s="299"/>
      <c r="D13" s="362" t="s">
        <v>34</v>
      </c>
      <c r="E13" s="2895" t="str">
        <f>+'Datos Generales'!C7</f>
        <v>DIGESETT</v>
      </c>
      <c r="F13" s="2895"/>
      <c r="G13" s="2895"/>
      <c r="H13" s="2895"/>
      <c r="I13" s="35" t="s">
        <v>20</v>
      </c>
      <c r="J13" s="1009" t="str">
        <f>+'Datos Generales'!C10</f>
        <v>01</v>
      </c>
      <c r="K13" s="44"/>
      <c r="L13" s="298"/>
      <c r="O13" s="47" t="s">
        <v>411</v>
      </c>
    </row>
    <row r="14" spans="2:15" ht="15.75" x14ac:dyDescent="0.25">
      <c r="B14" s="160"/>
      <c r="C14" s="299"/>
      <c r="D14" s="362" t="s">
        <v>16</v>
      </c>
      <c r="E14" s="1006" t="str">
        <f>+'Datos Generales'!C8</f>
        <v>0202</v>
      </c>
      <c r="F14" s="1007"/>
      <c r="G14" s="1007"/>
      <c r="H14" s="1007"/>
      <c r="I14" s="35" t="s">
        <v>22</v>
      </c>
      <c r="J14" s="1009" t="str">
        <f>+'Datos Generales'!C11</f>
        <v>0005</v>
      </c>
      <c r="K14" s="92"/>
      <c r="L14" s="298"/>
      <c r="O14" s="47" t="s">
        <v>412</v>
      </c>
    </row>
    <row r="15" spans="2:15" ht="15.75" x14ac:dyDescent="0.25">
      <c r="B15" s="160"/>
      <c r="C15" s="299"/>
      <c r="D15" s="365"/>
      <c r="E15" s="365"/>
      <c r="F15" s="365"/>
      <c r="G15" s="365"/>
      <c r="H15" s="365"/>
      <c r="I15" s="365"/>
      <c r="J15" s="365"/>
      <c r="K15" s="365"/>
      <c r="L15" s="298"/>
      <c r="O15" s="47" t="s">
        <v>413</v>
      </c>
    </row>
    <row r="16" spans="2:15" ht="28.5" x14ac:dyDescent="0.2">
      <c r="B16" s="160"/>
      <c r="C16" s="868" t="s">
        <v>420</v>
      </c>
      <c r="D16" s="868" t="s">
        <v>421</v>
      </c>
      <c r="E16" s="1048" t="s">
        <v>205</v>
      </c>
      <c r="F16" s="1048" t="s">
        <v>206</v>
      </c>
      <c r="G16" s="1048" t="s">
        <v>419</v>
      </c>
      <c r="H16" s="1048" t="s">
        <v>207</v>
      </c>
      <c r="I16" s="1048" t="s">
        <v>208</v>
      </c>
      <c r="J16" s="1048" t="s">
        <v>209</v>
      </c>
      <c r="K16" s="1048" t="s">
        <v>422</v>
      </c>
      <c r="L16" s="298"/>
    </row>
    <row r="17" spans="2:12" ht="15" x14ac:dyDescent="0.25">
      <c r="B17" s="160"/>
      <c r="C17" s="1307"/>
      <c r="D17" s="1309"/>
      <c r="E17" s="1310"/>
      <c r="F17" s="1311"/>
      <c r="G17" s="1311"/>
      <c r="H17" s="1311"/>
      <c r="I17" s="1312"/>
      <c r="J17" s="1310"/>
      <c r="K17" s="1313"/>
      <c r="L17" s="298"/>
    </row>
    <row r="18" spans="2:12" ht="15" x14ac:dyDescent="0.25">
      <c r="B18" s="160"/>
      <c r="C18" s="1307"/>
      <c r="D18" s="1309"/>
      <c r="E18" s="1310"/>
      <c r="F18" s="1311"/>
      <c r="G18" s="1311"/>
      <c r="H18" s="1311"/>
      <c r="I18" s="1312"/>
      <c r="J18" s="1310"/>
      <c r="K18" s="1313"/>
      <c r="L18" s="298"/>
    </row>
    <row r="19" spans="2:12" ht="15" x14ac:dyDescent="0.25">
      <c r="B19" s="160"/>
      <c r="C19" s="1307"/>
      <c r="D19" s="1309"/>
      <c r="E19" s="1310"/>
      <c r="F19" s="1311"/>
      <c r="G19" s="1311"/>
      <c r="H19" s="1311"/>
      <c r="I19" s="1312"/>
      <c r="J19" s="1310"/>
      <c r="K19" s="1313"/>
      <c r="L19" s="298"/>
    </row>
    <row r="20" spans="2:12" ht="15" x14ac:dyDescent="0.25">
      <c r="B20" s="160"/>
      <c r="C20" s="1307"/>
      <c r="D20" s="1309" t="s">
        <v>511</v>
      </c>
      <c r="E20" s="1310"/>
      <c r="F20" s="1311"/>
      <c r="G20" s="1311"/>
      <c r="H20" s="1311"/>
      <c r="I20" s="1312"/>
      <c r="J20" s="1310"/>
      <c r="K20" s="1313"/>
      <c r="L20" s="298"/>
    </row>
    <row r="21" spans="2:12" ht="15" x14ac:dyDescent="0.25">
      <c r="B21" s="160"/>
      <c r="C21" s="1307"/>
      <c r="D21" s="1309"/>
      <c r="E21" s="1310"/>
      <c r="F21" s="1311"/>
      <c r="G21" s="1311"/>
      <c r="H21" s="1311"/>
      <c r="I21" s="1312"/>
      <c r="J21" s="1310"/>
      <c r="K21" s="1313"/>
      <c r="L21" s="298"/>
    </row>
    <row r="22" spans="2:12" ht="15" x14ac:dyDescent="0.25">
      <c r="B22" s="160"/>
      <c r="C22" s="1307"/>
      <c r="D22" s="1309"/>
      <c r="E22" s="1310"/>
      <c r="F22" s="1311"/>
      <c r="G22" s="1311"/>
      <c r="H22" s="1311"/>
      <c r="I22" s="1312"/>
      <c r="J22" s="1310"/>
      <c r="K22" s="1313"/>
      <c r="L22" s="298"/>
    </row>
    <row r="23" spans="2:12" ht="15" x14ac:dyDescent="0.25">
      <c r="B23" s="160"/>
      <c r="C23" s="1307"/>
      <c r="D23" s="1309"/>
      <c r="E23" s="1310"/>
      <c r="F23" s="1311"/>
      <c r="G23" s="1311"/>
      <c r="H23" s="1311"/>
      <c r="I23" s="1312"/>
      <c r="J23" s="1310"/>
      <c r="K23" s="1313"/>
      <c r="L23" s="298"/>
    </row>
    <row r="24" spans="2:12" ht="15" x14ac:dyDescent="0.25">
      <c r="B24" s="160"/>
      <c r="C24" s="1307"/>
      <c r="D24" s="1309"/>
      <c r="E24" s="1310"/>
      <c r="F24" s="1311"/>
      <c r="G24" s="1311"/>
      <c r="H24" s="1311"/>
      <c r="I24" s="1312"/>
      <c r="J24" s="1310"/>
      <c r="K24" s="1313"/>
      <c r="L24" s="298"/>
    </row>
    <row r="25" spans="2:12" ht="15" x14ac:dyDescent="0.25">
      <c r="B25" s="160"/>
      <c r="C25" s="1307"/>
      <c r="D25" s="1309"/>
      <c r="E25" s="1310"/>
      <c r="F25" s="1311"/>
      <c r="G25" s="1311"/>
      <c r="H25" s="1311"/>
      <c r="I25" s="1312"/>
      <c r="J25" s="1310"/>
      <c r="K25" s="1313"/>
      <c r="L25" s="298"/>
    </row>
    <row r="26" spans="2:12" ht="14.25" x14ac:dyDescent="0.2">
      <c r="B26" s="160"/>
      <c r="C26" s="1337"/>
      <c r="D26" s="1337"/>
      <c r="E26" s="1167"/>
      <c r="F26" s="1167">
        <f>SUM(F17:F25)</f>
        <v>0</v>
      </c>
      <c r="G26" s="1167"/>
      <c r="H26" s="1167">
        <f>SUM(H17:H25)</f>
        <v>0</v>
      </c>
      <c r="I26" s="1167"/>
      <c r="J26" s="1167"/>
      <c r="K26" s="1167">
        <f>SUM(K17:K25)</f>
        <v>0</v>
      </c>
      <c r="L26" s="298"/>
    </row>
    <row r="27" spans="2:12" x14ac:dyDescent="0.2">
      <c r="B27" s="160"/>
      <c r="C27" s="299"/>
      <c r="D27" s="366"/>
      <c r="E27" s="44"/>
      <c r="F27" s="44"/>
      <c r="G27" s="44"/>
      <c r="H27" s="44"/>
      <c r="I27" s="44"/>
      <c r="J27" s="44"/>
      <c r="K27" s="363" t="s">
        <v>210</v>
      </c>
      <c r="L27" s="330"/>
    </row>
    <row r="28" spans="2:12" x14ac:dyDescent="0.2">
      <c r="B28" s="160"/>
      <c r="C28" s="299"/>
      <c r="D28" s="44"/>
      <c r="E28" s="44"/>
      <c r="F28" s="44"/>
      <c r="G28" s="44"/>
      <c r="H28" s="44"/>
      <c r="I28" s="44"/>
      <c r="J28" s="44"/>
      <c r="K28" s="299"/>
      <c r="L28" s="330"/>
    </row>
    <row r="29" spans="2:12" s="168" customFormat="1" ht="15" x14ac:dyDescent="0.25">
      <c r="B29" s="246"/>
      <c r="C29" s="2885" t="s">
        <v>512</v>
      </c>
      <c r="D29" s="2885"/>
      <c r="E29" s="1455"/>
      <c r="F29" s="2538" t="s">
        <v>492</v>
      </c>
      <c r="G29" s="2538"/>
      <c r="H29" s="413"/>
      <c r="I29" s="2538" t="s">
        <v>513</v>
      </c>
      <c r="J29" s="2538"/>
      <c r="K29" s="14"/>
      <c r="L29" s="219"/>
    </row>
    <row r="30" spans="2:12" s="168" customFormat="1" ht="15" x14ac:dyDescent="0.25">
      <c r="B30" s="246"/>
      <c r="C30" s="2465" t="str">
        <f>'Datos Generales'!C16</f>
        <v>Preparado por</v>
      </c>
      <c r="D30" s="2465"/>
      <c r="E30" s="176"/>
      <c r="F30" s="2465" t="str">
        <f>'Datos Generales'!D16</f>
        <v>Revisado por</v>
      </c>
      <c r="G30" s="2465"/>
      <c r="H30" s="176"/>
      <c r="I30" s="2465" t="str">
        <f>'Datos Generales'!E16</f>
        <v>Autorizado por</v>
      </c>
      <c r="J30" s="2465"/>
      <c r="K30" s="14"/>
      <c r="L30" s="219"/>
    </row>
    <row r="31" spans="2:12" s="168" customFormat="1" ht="20.25" customHeight="1" x14ac:dyDescent="0.25">
      <c r="B31" s="246"/>
      <c r="C31" s="2869" t="s">
        <v>499</v>
      </c>
      <c r="D31" s="2869"/>
      <c r="E31" s="1489"/>
      <c r="F31" s="2869" t="s">
        <v>503</v>
      </c>
      <c r="G31" s="2869"/>
      <c r="I31" s="2869" t="s">
        <v>486</v>
      </c>
      <c r="J31" s="2869"/>
      <c r="K31" s="14"/>
      <c r="L31" s="219"/>
    </row>
    <row r="32" spans="2:12" s="168" customFormat="1" ht="15" x14ac:dyDescent="0.25">
      <c r="B32" s="246"/>
      <c r="C32" s="2866" t="str">
        <f>'Datos Generales'!C17</f>
        <v>Puesto que ocupa</v>
      </c>
      <c r="D32" s="2866"/>
      <c r="F32" s="2866" t="str">
        <f>'Datos Generales'!D17</f>
        <v>Puesto que ocupa</v>
      </c>
      <c r="G32" s="2866"/>
      <c r="I32" s="2465" t="str">
        <f>'Datos Generales'!E17</f>
        <v>Puesto que ocupa</v>
      </c>
      <c r="J32" s="2465"/>
      <c r="K32" s="14"/>
      <c r="L32" s="219"/>
    </row>
    <row r="33" spans="2:12" s="168" customFormat="1" ht="24" customHeight="1" x14ac:dyDescent="0.25">
      <c r="B33" s="246"/>
      <c r="C33" s="2536">
        <v>45107</v>
      </c>
      <c r="D33" s="2536"/>
      <c r="F33" s="2536">
        <v>45107</v>
      </c>
      <c r="G33" s="2536"/>
      <c r="I33" s="2536">
        <v>45112</v>
      </c>
      <c r="J33" s="2536"/>
      <c r="K33" s="14"/>
      <c r="L33" s="219"/>
    </row>
    <row r="34" spans="2:12" s="168" customFormat="1" ht="15" x14ac:dyDescent="0.25">
      <c r="B34" s="246"/>
      <c r="C34" s="2866" t="s">
        <v>288</v>
      </c>
      <c r="D34" s="2866"/>
      <c r="F34" s="2866" t="s">
        <v>289</v>
      </c>
      <c r="G34" s="2866"/>
      <c r="I34" s="2465" t="s">
        <v>301</v>
      </c>
      <c r="J34" s="2465"/>
      <c r="K34" s="14"/>
      <c r="L34" s="219"/>
    </row>
    <row r="35" spans="2:12" s="168" customFormat="1" ht="15" x14ac:dyDescent="0.25">
      <c r="B35" s="179"/>
      <c r="C35" s="180"/>
      <c r="D35" s="41"/>
      <c r="E35" s="41"/>
      <c r="F35" s="41"/>
      <c r="G35" s="41"/>
      <c r="H35" s="41"/>
      <c r="I35" s="41"/>
      <c r="J35" s="41"/>
      <c r="K35" s="41"/>
      <c r="L35" s="357"/>
    </row>
    <row r="36" spans="2:12" s="168" customFormat="1" ht="15" x14ac:dyDescent="0.25"/>
  </sheetData>
  <sheetProtection formatColumns="0" insertRows="0"/>
  <mergeCells count="23">
    <mergeCell ref="C34:D34"/>
    <mergeCell ref="F30:G30"/>
    <mergeCell ref="F32:G32"/>
    <mergeCell ref="F34:G34"/>
    <mergeCell ref="B7:L7"/>
    <mergeCell ref="B8:L8"/>
    <mergeCell ref="B10:L10"/>
    <mergeCell ref="B9:L9"/>
    <mergeCell ref="E13:H13"/>
    <mergeCell ref="I30:J30"/>
    <mergeCell ref="I32:J32"/>
    <mergeCell ref="C30:D30"/>
    <mergeCell ref="C32:D32"/>
    <mergeCell ref="I34:J34"/>
    <mergeCell ref="I33:J33"/>
    <mergeCell ref="I29:J29"/>
    <mergeCell ref="I31:J31"/>
    <mergeCell ref="C29:D29"/>
    <mergeCell ref="C31:D31"/>
    <mergeCell ref="C33:D33"/>
    <mergeCell ref="F29:G29"/>
    <mergeCell ref="F31:G31"/>
    <mergeCell ref="F33:G33"/>
  </mergeCells>
  <dataValidations count="1">
    <dataValidation type="list" allowBlank="1" showInputMessage="1" showErrorMessage="1" errorTitle="Entrada no válida" error="Seleccion el tipo de moneda según la la lista desplegable" promptTitle="Tipo de Moneda" prompt="Indique el tipo de moneda" sqref="E17:E25">
      <formula1>$O$13:$O$15</formula1>
    </dataValidation>
  </dataValidations>
  <printOptions horizontalCentered="1"/>
  <pageMargins left="0" right="0" top="0.64" bottom="0.31496062992125984" header="0.19685039370078741" footer="0"/>
  <pageSetup scale="85" orientation="landscape" r:id="rId1"/>
  <headerFooter alignWithMargins="0">
    <oddFooter xml:space="preserve">&amp;R&amp;P/&amp;N  &amp;D  </oddFooter>
  </headerFooter>
  <ignoredErrors>
    <ignoredError sqref="G26 I26:K26" unlockedFormula="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6"/>
  <sheetViews>
    <sheetView showGridLines="0" topLeftCell="A13" zoomScaleNormal="100" workbookViewId="0">
      <selection activeCell="H46" sqref="H46"/>
    </sheetView>
  </sheetViews>
  <sheetFormatPr baseColWidth="10" defaultColWidth="9.140625" defaultRowHeight="15" x14ac:dyDescent="0.25"/>
  <cols>
    <col min="1" max="1" width="3.140625" style="168" customWidth="1"/>
    <col min="2" max="2" width="2.42578125" style="168" customWidth="1"/>
    <col min="3" max="3" width="5.140625" style="125" customWidth="1"/>
    <col min="4" max="4" width="23" style="125" customWidth="1"/>
    <col min="5" max="5" width="35.140625" style="125" customWidth="1"/>
    <col min="6" max="6" width="29.7109375" style="125" customWidth="1"/>
    <col min="7" max="7" width="17.7109375" style="125" customWidth="1"/>
    <col min="8" max="8" width="33.28515625" style="125" customWidth="1"/>
    <col min="9" max="9" width="2.42578125" style="125" customWidth="1"/>
    <col min="10" max="16384" width="9.140625" style="168"/>
  </cols>
  <sheetData>
    <row r="2" spans="2:9" x14ac:dyDescent="0.25">
      <c r="B2" s="368"/>
      <c r="C2" s="381"/>
      <c r="D2" s="381"/>
      <c r="E2" s="381"/>
      <c r="F2" s="381"/>
      <c r="G2" s="381"/>
      <c r="H2" s="381"/>
      <c r="I2" s="382"/>
    </row>
    <row r="3" spans="2:9" x14ac:dyDescent="0.25">
      <c r="B3" s="246"/>
      <c r="C3" s="126"/>
      <c r="D3" s="120"/>
      <c r="E3" s="120"/>
      <c r="F3" s="120"/>
      <c r="G3" s="120"/>
      <c r="H3" s="120"/>
      <c r="I3" s="383"/>
    </row>
    <row r="4" spans="2:9" x14ac:dyDescent="0.25">
      <c r="B4" s="246"/>
      <c r="C4" s="126"/>
      <c r="D4" s="120"/>
      <c r="E4" s="120"/>
      <c r="F4" s="120"/>
      <c r="G4" s="120"/>
      <c r="H4" s="120"/>
      <c r="I4" s="383"/>
    </row>
    <row r="5" spans="2:9" x14ac:dyDescent="0.25">
      <c r="B5" s="246"/>
      <c r="C5" s="126"/>
      <c r="D5" s="120"/>
      <c r="E5" s="120"/>
      <c r="F5" s="120"/>
      <c r="G5" s="120"/>
      <c r="H5" s="120"/>
      <c r="I5" s="383"/>
    </row>
    <row r="6" spans="2:9" ht="18.75" x14ac:dyDescent="0.3">
      <c r="B6" s="2900" t="s">
        <v>29</v>
      </c>
      <c r="C6" s="2901"/>
      <c r="D6" s="2901"/>
      <c r="E6" s="2901"/>
      <c r="F6" s="2901"/>
      <c r="G6" s="2901"/>
      <c r="H6" s="2901"/>
      <c r="I6" s="2902"/>
    </row>
    <row r="7" spans="2:9" ht="15.75" x14ac:dyDescent="0.25">
      <c r="B7" s="2903" t="s">
        <v>456</v>
      </c>
      <c r="C7" s="2904"/>
      <c r="D7" s="2904"/>
      <c r="E7" s="2904"/>
      <c r="F7" s="2904"/>
      <c r="G7" s="2904"/>
      <c r="H7" s="2904"/>
      <c r="I7" s="2905"/>
    </row>
    <row r="8" spans="2:9" ht="15.75" x14ac:dyDescent="0.25">
      <c r="B8" s="2909" t="s">
        <v>158</v>
      </c>
      <c r="C8" s="2910"/>
      <c r="D8" s="2910"/>
      <c r="E8" s="2910"/>
      <c r="F8" s="2910"/>
      <c r="G8" s="2910"/>
      <c r="H8" s="2910"/>
      <c r="I8" s="2911"/>
    </row>
    <row r="9" spans="2:9" ht="9" customHeight="1" x14ac:dyDescent="0.25">
      <c r="B9" s="516"/>
      <c r="C9" s="517"/>
      <c r="D9" s="517"/>
      <c r="E9" s="517"/>
      <c r="F9" s="517"/>
      <c r="G9" s="517"/>
      <c r="H9" s="517"/>
      <c r="I9" s="518"/>
    </row>
    <row r="10" spans="2:9" ht="9.75" customHeight="1" x14ac:dyDescent="0.25">
      <c r="B10" s="246"/>
      <c r="C10" s="126"/>
      <c r="D10" s="384"/>
      <c r="E10" s="121"/>
      <c r="F10" s="121"/>
      <c r="G10" s="121"/>
      <c r="H10" s="121"/>
      <c r="I10" s="383"/>
    </row>
    <row r="11" spans="2:9" ht="15.75" x14ac:dyDescent="0.25">
      <c r="B11" s="246"/>
      <c r="C11" s="126"/>
      <c r="D11" s="1039" t="s">
        <v>253</v>
      </c>
      <c r="E11" s="1188">
        <f>'Datos Generales'!C6</f>
        <v>45107</v>
      </c>
      <c r="F11" s="1039" t="s">
        <v>34</v>
      </c>
      <c r="G11" s="2912" t="str">
        <f>'Datos Generales'!C7</f>
        <v>DIGESETT</v>
      </c>
      <c r="H11" s="2913"/>
      <c r="I11" s="383"/>
    </row>
    <row r="12" spans="2:9" ht="15.75" x14ac:dyDescent="0.25">
      <c r="B12" s="246"/>
      <c r="C12" s="126"/>
      <c r="D12" s="1039" t="s">
        <v>16</v>
      </c>
      <c r="E12" s="1193" t="str">
        <f>+'Datos Generales'!C8</f>
        <v>0202</v>
      </c>
      <c r="F12" s="1039" t="s">
        <v>30</v>
      </c>
      <c r="G12" s="1193" t="str">
        <f>+'Datos Generales'!C9</f>
        <v>02</v>
      </c>
      <c r="H12" s="1194"/>
      <c r="I12" s="383"/>
    </row>
    <row r="13" spans="2:9" ht="15.75" x14ac:dyDescent="0.25">
      <c r="B13" s="246"/>
      <c r="C13" s="126"/>
      <c r="D13" s="1039" t="s">
        <v>20</v>
      </c>
      <c r="E13" s="1193" t="str">
        <f>+'Datos Generales'!C10</f>
        <v>01</v>
      </c>
      <c r="F13" s="1039" t="s">
        <v>22</v>
      </c>
      <c r="G13" s="1193" t="str">
        <f>+'Datos Generales'!C11</f>
        <v>0005</v>
      </c>
      <c r="H13" s="1194"/>
      <c r="I13" s="383"/>
    </row>
    <row r="14" spans="2:9" ht="15.75" x14ac:dyDescent="0.25">
      <c r="B14" s="246"/>
      <c r="C14" s="126"/>
      <c r="D14" s="168"/>
      <c r="E14" s="168"/>
      <c r="F14" s="379"/>
      <c r="G14" s="380"/>
      <c r="H14" s="121"/>
      <c r="I14" s="383"/>
    </row>
    <row r="15" spans="2:9" ht="15.75" x14ac:dyDescent="0.25">
      <c r="B15" s="246"/>
      <c r="C15" s="126"/>
      <c r="D15" s="141"/>
      <c r="E15" s="122"/>
      <c r="F15" s="122"/>
      <c r="G15" s="123"/>
      <c r="H15" s="124"/>
      <c r="I15" s="383"/>
    </row>
    <row r="16" spans="2:9" ht="18.75" customHeight="1" x14ac:dyDescent="0.25">
      <c r="B16" s="246"/>
      <c r="C16" s="2906" t="s">
        <v>463</v>
      </c>
      <c r="D16" s="2907"/>
      <c r="E16" s="2907"/>
      <c r="F16" s="2907"/>
      <c r="G16" s="2907"/>
      <c r="H16" s="2908"/>
      <c r="I16" s="383"/>
    </row>
    <row r="17" spans="2:9" ht="42.75" x14ac:dyDescent="0.25">
      <c r="B17" s="246"/>
      <c r="C17" s="1189" t="s">
        <v>104</v>
      </c>
      <c r="D17" s="1189" t="s">
        <v>31</v>
      </c>
      <c r="E17" s="1190" t="s">
        <v>211</v>
      </c>
      <c r="F17" s="1190" t="s">
        <v>445</v>
      </c>
      <c r="G17" s="806" t="s">
        <v>212</v>
      </c>
      <c r="H17" s="806" t="s">
        <v>213</v>
      </c>
      <c r="I17" s="385"/>
    </row>
    <row r="18" spans="2:9" x14ac:dyDescent="0.25">
      <c r="B18" s="246"/>
      <c r="C18" s="386">
        <v>1</v>
      </c>
      <c r="D18" s="1195"/>
      <c r="E18" s="387"/>
      <c r="F18" s="388"/>
      <c r="G18" s="1192"/>
      <c r="H18" s="1191"/>
      <c r="I18" s="383"/>
    </row>
    <row r="19" spans="2:9" x14ac:dyDescent="0.25">
      <c r="B19" s="246"/>
      <c r="C19" s="393">
        <f>C18+1</f>
        <v>2</v>
      </c>
      <c r="D19" s="1195"/>
      <c r="E19" s="387"/>
      <c r="F19" s="388"/>
      <c r="G19" s="1192"/>
      <c r="H19" s="1191"/>
      <c r="I19" s="383"/>
    </row>
    <row r="20" spans="2:9" x14ac:dyDescent="0.25">
      <c r="B20" s="246"/>
      <c r="C20" s="393">
        <f t="shared" ref="C20:C34" si="0">C19+1</f>
        <v>3</v>
      </c>
      <c r="D20" s="1195"/>
      <c r="E20" s="387"/>
      <c r="F20" s="388"/>
      <c r="G20" s="1192"/>
      <c r="H20" s="1191"/>
      <c r="I20" s="383"/>
    </row>
    <row r="21" spans="2:9" x14ac:dyDescent="0.25">
      <c r="B21" s="246"/>
      <c r="C21" s="393">
        <f t="shared" si="0"/>
        <v>4</v>
      </c>
      <c r="D21" s="1195"/>
      <c r="E21" s="387"/>
      <c r="F21" s="388"/>
      <c r="G21" s="1192"/>
      <c r="H21" s="1191"/>
      <c r="I21" s="383"/>
    </row>
    <row r="22" spans="2:9" x14ac:dyDescent="0.25">
      <c r="B22" s="246"/>
      <c r="C22" s="393">
        <f t="shared" si="0"/>
        <v>5</v>
      </c>
      <c r="D22" s="1195"/>
      <c r="E22" s="387"/>
      <c r="F22" s="388"/>
      <c r="G22" s="1192"/>
      <c r="H22" s="1191"/>
      <c r="I22" s="383"/>
    </row>
    <row r="23" spans="2:9" x14ac:dyDescent="0.25">
      <c r="B23" s="246"/>
      <c r="C23" s="393">
        <f t="shared" si="0"/>
        <v>6</v>
      </c>
      <c r="D23" s="1195"/>
      <c r="E23" s="1195"/>
      <c r="F23" s="387" t="s">
        <v>514</v>
      </c>
      <c r="G23" s="388"/>
      <c r="H23" s="1191"/>
      <c r="I23" s="383"/>
    </row>
    <row r="24" spans="2:9" x14ac:dyDescent="0.25">
      <c r="B24" s="246"/>
      <c r="C24" s="393">
        <f t="shared" si="0"/>
        <v>7</v>
      </c>
      <c r="D24" s="1195"/>
      <c r="E24" s="387"/>
      <c r="F24" s="388"/>
      <c r="G24" s="1192"/>
      <c r="H24" s="1191"/>
      <c r="I24" s="383"/>
    </row>
    <row r="25" spans="2:9" x14ac:dyDescent="0.25">
      <c r="B25" s="246"/>
      <c r="C25" s="393">
        <f t="shared" si="0"/>
        <v>8</v>
      </c>
      <c r="D25" s="1195"/>
      <c r="E25" s="387"/>
      <c r="F25" s="388"/>
      <c r="G25" s="1192"/>
      <c r="H25" s="1191"/>
      <c r="I25" s="383"/>
    </row>
    <row r="26" spans="2:9" x14ac:dyDescent="0.25">
      <c r="B26" s="246"/>
      <c r="C26" s="393">
        <f t="shared" si="0"/>
        <v>9</v>
      </c>
      <c r="D26" s="1195"/>
      <c r="E26" s="387"/>
      <c r="F26" s="388"/>
      <c r="G26" s="1192"/>
      <c r="H26" s="1191"/>
      <c r="I26" s="383"/>
    </row>
    <row r="27" spans="2:9" x14ac:dyDescent="0.25">
      <c r="B27" s="246"/>
      <c r="C27" s="393">
        <f t="shared" si="0"/>
        <v>10</v>
      </c>
      <c r="D27" s="1195"/>
      <c r="E27" s="387"/>
      <c r="F27" s="388"/>
      <c r="G27" s="1192"/>
      <c r="H27" s="1191"/>
      <c r="I27" s="383"/>
    </row>
    <row r="28" spans="2:9" x14ac:dyDescent="0.25">
      <c r="B28" s="246"/>
      <c r="C28" s="393">
        <f t="shared" si="0"/>
        <v>11</v>
      </c>
      <c r="D28" s="1195"/>
      <c r="E28" s="387"/>
      <c r="F28" s="388"/>
      <c r="G28" s="1192"/>
      <c r="H28" s="1191"/>
      <c r="I28" s="383"/>
    </row>
    <row r="29" spans="2:9" x14ac:dyDescent="0.25">
      <c r="B29" s="246"/>
      <c r="C29" s="393">
        <f t="shared" si="0"/>
        <v>12</v>
      </c>
      <c r="D29" s="1195"/>
      <c r="E29" s="387"/>
      <c r="F29" s="388"/>
      <c r="G29" s="1192"/>
      <c r="H29" s="1191"/>
      <c r="I29" s="383"/>
    </row>
    <row r="30" spans="2:9" x14ac:dyDescent="0.25">
      <c r="B30" s="246"/>
      <c r="C30" s="393">
        <f t="shared" si="0"/>
        <v>13</v>
      </c>
      <c r="D30" s="1195"/>
      <c r="E30" s="387"/>
      <c r="F30" s="388"/>
      <c r="G30" s="1192"/>
      <c r="H30" s="1191"/>
      <c r="I30" s="383"/>
    </row>
    <row r="31" spans="2:9" x14ac:dyDescent="0.25">
      <c r="B31" s="246"/>
      <c r="C31" s="393">
        <f t="shared" si="0"/>
        <v>14</v>
      </c>
      <c r="D31" s="1195"/>
      <c r="E31" s="387"/>
      <c r="F31" s="388"/>
      <c r="G31" s="1192"/>
      <c r="H31" s="1191"/>
      <c r="I31" s="383"/>
    </row>
    <row r="32" spans="2:9" x14ac:dyDescent="0.25">
      <c r="B32" s="246"/>
      <c r="C32" s="393">
        <f>C31+1</f>
        <v>15</v>
      </c>
      <c r="D32" s="1195"/>
      <c r="E32" s="387"/>
      <c r="F32" s="388"/>
      <c r="G32" s="1192"/>
      <c r="H32" s="1191"/>
      <c r="I32" s="383"/>
    </row>
    <row r="33" spans="2:9" x14ac:dyDescent="0.25">
      <c r="B33" s="246"/>
      <c r="C33" s="393">
        <f t="shared" si="0"/>
        <v>16</v>
      </c>
      <c r="D33" s="1195"/>
      <c r="E33" s="387"/>
      <c r="F33" s="388"/>
      <c r="G33" s="1192"/>
      <c r="H33" s="1191"/>
      <c r="I33" s="383"/>
    </row>
    <row r="34" spans="2:9" x14ac:dyDescent="0.25">
      <c r="B34" s="246"/>
      <c r="C34" s="393">
        <f t="shared" si="0"/>
        <v>17</v>
      </c>
      <c r="D34" s="1195"/>
      <c r="E34" s="387"/>
      <c r="F34" s="388"/>
      <c r="G34" s="1192"/>
      <c r="H34" s="1191"/>
      <c r="I34" s="383"/>
    </row>
    <row r="35" spans="2:9" x14ac:dyDescent="0.25">
      <c r="B35" s="246"/>
      <c r="C35" s="2897"/>
      <c r="D35" s="2898"/>
      <c r="E35" s="2898"/>
      <c r="F35" s="2899"/>
      <c r="G35" s="1184">
        <f>SUM(G18:G34)</f>
        <v>0</v>
      </c>
      <c r="H35" s="1184"/>
      <c r="I35" s="383"/>
    </row>
    <row r="36" spans="2:9" x14ac:dyDescent="0.25">
      <c r="B36" s="246"/>
      <c r="C36" s="126"/>
      <c r="D36" s="384"/>
      <c r="E36" s="384"/>
      <c r="F36" s="384"/>
      <c r="G36" s="384"/>
      <c r="H36" s="376" t="s">
        <v>214</v>
      </c>
      <c r="I36" s="383"/>
    </row>
    <row r="37" spans="2:9" ht="6" customHeight="1" x14ac:dyDescent="0.25">
      <c r="B37" s="246"/>
      <c r="C37" s="126"/>
      <c r="D37" s="384"/>
      <c r="E37" s="384"/>
      <c r="F37" s="384"/>
      <c r="G37" s="384"/>
      <c r="H37" s="376"/>
      <c r="I37" s="383"/>
    </row>
    <row r="38" spans="2:9" x14ac:dyDescent="0.25">
      <c r="B38" s="246"/>
      <c r="C38" s="142"/>
      <c r="D38" s="1446" t="s">
        <v>512</v>
      </c>
      <c r="E38" s="1185"/>
      <c r="F38" s="1492" t="s">
        <v>492</v>
      </c>
      <c r="G38" s="1186"/>
      <c r="H38" s="1447" t="s">
        <v>515</v>
      </c>
      <c r="I38" s="389"/>
    </row>
    <row r="39" spans="2:9" x14ac:dyDescent="0.25">
      <c r="B39" s="246"/>
      <c r="C39" s="142"/>
      <c r="D39" s="562" t="str">
        <f>'Datos Generales'!C16</f>
        <v>Preparado por</v>
      </c>
      <c r="E39" s="533"/>
      <c r="F39" s="563" t="str">
        <f>'Datos Generales'!D16</f>
        <v>Revisado por</v>
      </c>
      <c r="H39" s="563" t="str">
        <f>'Datos Generales'!E16</f>
        <v>Autorizado por</v>
      </c>
      <c r="I39" s="389"/>
    </row>
    <row r="40" spans="2:9" ht="20.25" customHeight="1" x14ac:dyDescent="0.25">
      <c r="B40" s="246"/>
      <c r="C40" s="142"/>
      <c r="D40" s="1446" t="s">
        <v>499</v>
      </c>
      <c r="E40" s="1185"/>
      <c r="F40" s="1447" t="s">
        <v>503</v>
      </c>
      <c r="G40" s="1187"/>
      <c r="H40" s="1447" t="s">
        <v>486</v>
      </c>
      <c r="I40" s="389"/>
    </row>
    <row r="41" spans="2:9" x14ac:dyDescent="0.25">
      <c r="B41" s="246"/>
      <c r="C41" s="142"/>
      <c r="D41" s="562" t="str">
        <f>'Datos Generales'!C17</f>
        <v>Puesto que ocupa</v>
      </c>
      <c r="E41" s="533"/>
      <c r="F41" s="563" t="str">
        <f>'Datos Generales'!D17</f>
        <v>Puesto que ocupa</v>
      </c>
      <c r="H41" s="563" t="str">
        <f>'Datos Generales'!E17</f>
        <v>Puesto que ocupa</v>
      </c>
      <c r="I41" s="389"/>
    </row>
    <row r="42" spans="2:9" ht="21" customHeight="1" x14ac:dyDescent="0.25">
      <c r="B42" s="246"/>
      <c r="C42" s="142"/>
      <c r="D42" s="1390">
        <v>45107</v>
      </c>
      <c r="E42" s="272"/>
      <c r="F42" s="1390">
        <v>45107</v>
      </c>
      <c r="G42" s="1187"/>
      <c r="H42" s="1390">
        <v>45112</v>
      </c>
      <c r="I42" s="389"/>
    </row>
    <row r="43" spans="2:9" x14ac:dyDescent="0.25">
      <c r="B43" s="246"/>
      <c r="C43" s="142"/>
      <c r="D43" s="562" t="s">
        <v>288</v>
      </c>
      <c r="E43" s="533"/>
      <c r="F43" s="563" t="s">
        <v>289</v>
      </c>
      <c r="H43" s="563" t="s">
        <v>301</v>
      </c>
      <c r="I43" s="389"/>
    </row>
    <row r="44" spans="2:9" ht="16.5" customHeight="1" x14ac:dyDescent="0.25">
      <c r="B44" s="179"/>
      <c r="C44" s="390"/>
      <c r="D44" s="180"/>
      <c r="E44" s="180"/>
      <c r="F44" s="390"/>
      <c r="G44" s="2896"/>
      <c r="H44" s="2896"/>
      <c r="I44" s="391"/>
    </row>
    <row r="45" spans="2:9" x14ac:dyDescent="0.25">
      <c r="C45" s="138"/>
      <c r="D45" s="138"/>
      <c r="E45" s="138"/>
      <c r="F45" s="138"/>
      <c r="G45" s="138"/>
      <c r="H45" s="138"/>
      <c r="I45" s="138"/>
    </row>
    <row r="46" spans="2:9" x14ac:dyDescent="0.25">
      <c r="C46" s="138"/>
      <c r="D46" s="138"/>
      <c r="E46" s="138"/>
      <c r="F46" s="138"/>
      <c r="G46" s="138"/>
      <c r="H46" s="138"/>
      <c r="I46" s="138"/>
    </row>
  </sheetData>
  <sheetProtection formatColumns="0" insertRows="0"/>
  <mergeCells count="7">
    <mergeCell ref="G44:H44"/>
    <mergeCell ref="C35:F35"/>
    <mergeCell ref="B6:I6"/>
    <mergeCell ref="B7:I7"/>
    <mergeCell ref="C16:H16"/>
    <mergeCell ref="B8:I8"/>
    <mergeCell ref="G11:H11"/>
  </mergeCells>
  <printOptions horizontalCentered="1"/>
  <pageMargins left="0" right="0" top="0.31496062992125984" bottom="0.31496062992125984" header="0.19685039370078741" footer="0"/>
  <pageSetup paperSize="5" scale="85" orientation="landscape" r:id="rId1"/>
  <headerFooter alignWithMargins="0">
    <oddFooter xml:space="preserve">&amp;R&amp;P/&amp;N  &amp;D  </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view="pageBreakPreview" zoomScale="80" zoomScaleNormal="100" zoomScaleSheetLayoutView="80" workbookViewId="0">
      <selection activeCell="R33" sqref="R33"/>
    </sheetView>
  </sheetViews>
  <sheetFormatPr baseColWidth="10" defaultRowHeight="15" x14ac:dyDescent="0.25"/>
  <cols>
    <col min="1" max="1" width="10.5703125" customWidth="1"/>
    <col min="2" max="2" width="11.28515625" customWidth="1"/>
    <col min="3" max="3" width="9.7109375" customWidth="1"/>
    <col min="4" max="4" width="9" customWidth="1"/>
    <col min="5" max="5" width="15.7109375" customWidth="1"/>
    <col min="6" max="6" width="15.85546875" customWidth="1"/>
    <col min="7" max="7" width="9.42578125" customWidth="1"/>
    <col min="8" max="8" width="8.7109375" customWidth="1"/>
    <col min="9" max="9" width="5.85546875" customWidth="1"/>
    <col min="10" max="10" width="11.28515625" customWidth="1"/>
    <col min="11" max="11" width="10.140625" customWidth="1"/>
    <col min="12" max="12" width="12.5703125" customWidth="1"/>
    <col min="13" max="13" width="12.140625" customWidth="1"/>
    <col min="14" max="14" width="9.5703125" customWidth="1"/>
    <col min="15" max="15" width="9.42578125" customWidth="1"/>
    <col min="16" max="16" width="7.28515625" customWidth="1"/>
    <col min="17" max="17" width="6.42578125" customWidth="1"/>
    <col min="18" max="18" width="14.5703125" customWidth="1"/>
    <col min="19" max="19" width="12.140625" customWidth="1"/>
    <col min="20" max="20" width="17.5703125" customWidth="1"/>
    <col min="21" max="21" width="9.28515625" customWidth="1"/>
    <col min="22" max="22" width="10.42578125" customWidth="1"/>
    <col min="23" max="23" width="8" customWidth="1"/>
    <col min="24" max="24" width="11.85546875" customWidth="1"/>
    <col min="25" max="25" width="21.140625" customWidth="1"/>
    <col min="26" max="26" width="2.7109375" customWidth="1"/>
  </cols>
  <sheetData>
    <row r="1" spans="1:26" x14ac:dyDescent="0.25">
      <c r="A1" s="418"/>
      <c r="B1" s="417"/>
      <c r="C1" s="418"/>
      <c r="D1" s="418"/>
      <c r="E1" s="419"/>
      <c r="F1" s="418"/>
      <c r="G1" s="418"/>
      <c r="H1" s="418"/>
      <c r="I1" s="418"/>
      <c r="J1" s="418"/>
      <c r="K1" s="418"/>
      <c r="L1" s="418"/>
      <c r="M1" s="418"/>
      <c r="N1" s="418"/>
      <c r="O1" s="418"/>
      <c r="P1" s="418"/>
      <c r="Q1" s="420"/>
      <c r="R1" s="418"/>
      <c r="S1" s="418"/>
      <c r="T1" s="418"/>
      <c r="U1" s="418"/>
      <c r="V1" s="418"/>
      <c r="W1" s="418"/>
      <c r="X1" s="417"/>
      <c r="Y1" s="417"/>
      <c r="Z1" s="421"/>
    </row>
    <row r="2" spans="1:26" x14ac:dyDescent="0.25">
      <c r="A2" s="264"/>
      <c r="B2" s="407"/>
      <c r="C2" s="408"/>
      <c r="D2" s="408"/>
      <c r="E2" s="409"/>
      <c r="F2" s="408"/>
      <c r="G2" s="408"/>
      <c r="H2" s="408"/>
      <c r="I2" s="408"/>
      <c r="J2" s="408"/>
      <c r="K2" s="408"/>
      <c r="L2" s="408"/>
      <c r="M2" s="408"/>
      <c r="N2" s="408"/>
      <c r="O2" s="408"/>
      <c r="P2" s="408"/>
      <c r="Q2" s="410"/>
      <c r="R2" s="408"/>
      <c r="S2" s="408"/>
      <c r="T2" s="408"/>
      <c r="U2" s="408"/>
      <c r="V2" s="408"/>
      <c r="W2" s="408"/>
      <c r="X2" s="407"/>
      <c r="Y2" s="407"/>
      <c r="Z2" s="267"/>
    </row>
    <row r="3" spans="1:26" x14ac:dyDescent="0.25">
      <c r="A3" s="264"/>
      <c r="B3" s="407"/>
      <c r="C3" s="408"/>
      <c r="D3" s="408"/>
      <c r="E3" s="409"/>
      <c r="F3" s="408"/>
      <c r="G3" s="408"/>
      <c r="H3" s="408"/>
      <c r="I3" s="408"/>
      <c r="J3" s="422"/>
      <c r="K3" s="422"/>
      <c r="L3" s="408"/>
      <c r="M3" s="408"/>
      <c r="N3" s="408"/>
      <c r="O3" s="408"/>
      <c r="P3" s="255"/>
      <c r="Q3" s="410"/>
      <c r="R3" s="408"/>
      <c r="S3" s="408"/>
      <c r="T3" s="408"/>
      <c r="U3" s="408"/>
      <c r="V3" s="408"/>
      <c r="W3" s="408"/>
      <c r="X3" s="407"/>
      <c r="Y3" s="407"/>
      <c r="Z3" s="267"/>
    </row>
    <row r="4" spans="1:26" x14ac:dyDescent="0.25">
      <c r="A4" s="264"/>
      <c r="B4" s="407"/>
      <c r="C4" s="408"/>
      <c r="D4" s="408"/>
      <c r="E4" s="409"/>
      <c r="F4" s="408"/>
      <c r="G4" s="2922" t="s">
        <v>579</v>
      </c>
      <c r="H4" s="2922"/>
      <c r="I4" s="2922"/>
      <c r="J4" s="2922"/>
      <c r="K4" s="2922"/>
      <c r="L4" s="2922"/>
      <c r="M4" s="2922"/>
      <c r="N4" s="2922"/>
      <c r="O4" s="2922"/>
      <c r="P4" s="408"/>
      <c r="Q4" s="410"/>
      <c r="R4" s="408"/>
      <c r="S4" s="408"/>
      <c r="T4" s="408"/>
      <c r="U4" s="408"/>
      <c r="V4" s="408"/>
      <c r="W4" s="408"/>
      <c r="X4" s="407"/>
      <c r="Y4" s="407"/>
      <c r="Z4" s="267"/>
    </row>
    <row r="5" spans="1:26" x14ac:dyDescent="0.25">
      <c r="A5" s="264"/>
      <c r="B5" s="407"/>
      <c r="C5" s="408"/>
      <c r="D5" s="408"/>
      <c r="E5" s="409"/>
      <c r="F5" s="408"/>
      <c r="G5" s="408"/>
      <c r="H5" s="408"/>
      <c r="I5" s="408"/>
      <c r="J5" s="422"/>
      <c r="K5" s="422"/>
      <c r="L5" s="408"/>
      <c r="M5" s="408"/>
      <c r="N5" s="408"/>
      <c r="O5" s="408"/>
      <c r="P5" s="408"/>
      <c r="Q5" s="410"/>
      <c r="R5" s="408"/>
      <c r="S5" s="408"/>
      <c r="T5" s="408"/>
      <c r="U5" s="408"/>
      <c r="V5" s="408"/>
      <c r="W5" s="408"/>
      <c r="X5" s="407"/>
      <c r="Y5" s="407"/>
      <c r="Z5" s="267"/>
    </row>
    <row r="6" spans="1:26" ht="18.75" x14ac:dyDescent="0.25">
      <c r="A6" s="2925"/>
      <c r="B6" s="2925"/>
      <c r="C6" s="2925"/>
      <c r="D6" s="2925"/>
      <c r="E6" s="2925"/>
      <c r="F6" s="2925"/>
      <c r="G6" s="2925"/>
      <c r="H6" s="2925"/>
      <c r="I6" s="2925"/>
      <c r="J6" s="2925"/>
      <c r="K6" s="2925"/>
      <c r="L6" s="2925"/>
      <c r="M6" s="2925"/>
      <c r="N6" s="2925"/>
      <c r="O6" s="2925"/>
      <c r="P6" s="2925"/>
      <c r="Q6" s="2925"/>
      <c r="R6" s="2925"/>
      <c r="S6" s="2925"/>
      <c r="T6" s="2925"/>
      <c r="U6" s="2925"/>
      <c r="V6" s="2925"/>
      <c r="W6" s="2925"/>
      <c r="X6" s="2925"/>
      <c r="Y6" s="2925"/>
      <c r="Z6" s="2926"/>
    </row>
    <row r="7" spans="1:26" ht="15.75" x14ac:dyDescent="0.25">
      <c r="A7" s="264"/>
      <c r="B7" s="411"/>
      <c r="C7" s="255"/>
      <c r="D7" s="255"/>
      <c r="E7" s="788" t="s">
        <v>253</v>
      </c>
      <c r="F7" s="1590">
        <v>45107</v>
      </c>
      <c r="G7" s="598"/>
      <c r="H7" s="1197" t="s">
        <v>34</v>
      </c>
      <c r="I7" s="2927" t="s">
        <v>483</v>
      </c>
      <c r="J7" s="2928"/>
      <c r="K7" s="2929"/>
      <c r="L7" s="1198"/>
      <c r="M7" s="1197" t="s">
        <v>16</v>
      </c>
      <c r="N7" s="1591">
        <v>202</v>
      </c>
      <c r="O7" s="237"/>
      <c r="P7" s="1593" t="s">
        <v>274</v>
      </c>
      <c r="Q7" s="1592">
        <v>2</v>
      </c>
      <c r="R7" s="598"/>
      <c r="S7" s="1197" t="s">
        <v>268</v>
      </c>
      <c r="T7" s="1199">
        <v>1</v>
      </c>
      <c r="U7" s="788" t="s">
        <v>22</v>
      </c>
      <c r="V7" s="1200" t="str">
        <f>'Datos Generales'!B10</f>
        <v xml:space="preserve">DAF </v>
      </c>
      <c r="W7" s="255">
        <v>5</v>
      </c>
      <c r="X7" s="411"/>
      <c r="Y7" s="300"/>
      <c r="Z7" s="267"/>
    </row>
    <row r="8" spans="1:26" x14ac:dyDescent="0.25">
      <c r="A8" s="264"/>
      <c r="B8" s="300"/>
      <c r="C8" s="300"/>
      <c r="D8" s="300"/>
      <c r="E8" s="300"/>
      <c r="F8" s="300"/>
      <c r="G8" s="300"/>
      <c r="H8" s="300"/>
      <c r="I8" s="300"/>
      <c r="J8" s="300"/>
      <c r="K8" s="300"/>
      <c r="L8" s="300"/>
      <c r="M8" s="300"/>
      <c r="N8" s="300"/>
      <c r="O8" s="300"/>
      <c r="P8" s="300"/>
      <c r="Q8" s="300"/>
      <c r="R8" s="300"/>
      <c r="S8" s="300"/>
      <c r="T8" s="300"/>
      <c r="U8" s="300"/>
      <c r="V8" s="300"/>
      <c r="W8" s="300"/>
      <c r="X8" s="300"/>
      <c r="Y8" s="300"/>
      <c r="Z8" s="267"/>
    </row>
    <row r="9" spans="1:26" ht="15.75" x14ac:dyDescent="0.25">
      <c r="A9" s="2937" t="s">
        <v>457</v>
      </c>
      <c r="B9" s="2937"/>
      <c r="C9" s="2937"/>
      <c r="D9" s="2937"/>
      <c r="E9" s="2937"/>
      <c r="F9" s="2937"/>
      <c r="G9" s="2937"/>
      <c r="H9" s="2937"/>
      <c r="I9" s="2937"/>
      <c r="J9" s="2937"/>
      <c r="K9" s="2937"/>
      <c r="L9" s="2937" t="s">
        <v>386</v>
      </c>
      <c r="M9" s="2937"/>
      <c r="N9" s="2937"/>
      <c r="O9" s="2937"/>
      <c r="P9" s="2937"/>
      <c r="Q9" s="2937"/>
      <c r="R9" s="2937"/>
      <c r="S9" s="2937"/>
      <c r="T9" s="2937"/>
      <c r="U9" s="2938" t="s">
        <v>272</v>
      </c>
      <c r="V9" s="2940" t="s">
        <v>315</v>
      </c>
      <c r="W9" s="2940" t="s">
        <v>398</v>
      </c>
      <c r="X9" s="2940" t="s">
        <v>399</v>
      </c>
      <c r="Y9" s="2930" t="s">
        <v>87</v>
      </c>
      <c r="Z9" s="210"/>
    </row>
    <row r="10" spans="1:26" ht="78.75" x14ac:dyDescent="0.25">
      <c r="A10" s="1472" t="s">
        <v>307</v>
      </c>
      <c r="B10" s="1472" t="s">
        <v>387</v>
      </c>
      <c r="C10" s="1472" t="s">
        <v>388</v>
      </c>
      <c r="D10" s="1472" t="s">
        <v>389</v>
      </c>
      <c r="E10" s="1472" t="s">
        <v>390</v>
      </c>
      <c r="F10" s="1472" t="s">
        <v>391</v>
      </c>
      <c r="G10" s="1472" t="s">
        <v>392</v>
      </c>
      <c r="H10" s="1472" t="s">
        <v>363</v>
      </c>
      <c r="I10" s="1472" t="s">
        <v>364</v>
      </c>
      <c r="J10" s="1472" t="s">
        <v>365</v>
      </c>
      <c r="K10" s="1472" t="s">
        <v>317</v>
      </c>
      <c r="L10" s="1472" t="s">
        <v>393</v>
      </c>
      <c r="M10" s="1471" t="s">
        <v>394</v>
      </c>
      <c r="N10" s="1471" t="s">
        <v>131</v>
      </c>
      <c r="O10" s="1471" t="s">
        <v>395</v>
      </c>
      <c r="P10" s="1471" t="s">
        <v>133</v>
      </c>
      <c r="Q10" s="1471" t="s">
        <v>134</v>
      </c>
      <c r="R10" s="1471" t="s">
        <v>396</v>
      </c>
      <c r="S10" s="1471" t="s">
        <v>400</v>
      </c>
      <c r="T10" s="1472" t="s">
        <v>397</v>
      </c>
      <c r="U10" s="2939"/>
      <c r="V10" s="2941"/>
      <c r="W10" s="2941"/>
      <c r="X10" s="2941"/>
      <c r="Y10" s="2930"/>
      <c r="Z10" s="247"/>
    </row>
    <row r="11" spans="1:26" ht="15.75" x14ac:dyDescent="0.25">
      <c r="A11" s="1219"/>
      <c r="B11" s="1219"/>
      <c r="C11" s="1220"/>
      <c r="D11" s="1221"/>
      <c r="E11" s="1222"/>
      <c r="F11" s="1222"/>
      <c r="G11" s="1222"/>
      <c r="H11" s="1223"/>
      <c r="I11" s="1224"/>
      <c r="J11" s="1225"/>
      <c r="K11" s="1226"/>
      <c r="L11" s="1227"/>
      <c r="M11" s="1228"/>
      <c r="N11" s="1228"/>
      <c r="O11" s="1229">
        <f t="shared" ref="O11:O22" si="0">+M11-L11</f>
        <v>0</v>
      </c>
      <c r="P11" s="1239"/>
      <c r="Q11" s="1230">
        <f t="shared" ref="Q11:Q22" si="1">+N11-L11</f>
        <v>0</v>
      </c>
      <c r="R11" s="1231"/>
      <c r="S11" s="1321">
        <f t="shared" ref="S11:S22" si="2">Q11*P11-R11</f>
        <v>0</v>
      </c>
      <c r="T11" s="1323">
        <f t="shared" ref="T11:T22" si="3">K11-R11-S11</f>
        <v>0</v>
      </c>
      <c r="U11" s="1232"/>
      <c r="V11" s="1232"/>
      <c r="W11" s="1232"/>
      <c r="X11" s="1233"/>
      <c r="Y11" s="1234"/>
      <c r="Z11" s="423"/>
    </row>
    <row r="12" spans="1:26" ht="15.75" x14ac:dyDescent="0.25">
      <c r="A12" s="1219"/>
      <c r="B12" s="1219"/>
      <c r="C12" s="1220"/>
      <c r="D12" s="1221"/>
      <c r="E12" s="1222"/>
      <c r="F12" s="1222"/>
      <c r="G12" s="1222"/>
      <c r="H12" s="1223"/>
      <c r="I12" s="1224"/>
      <c r="J12" s="1225"/>
      <c r="K12" s="1226"/>
      <c r="L12" s="1227"/>
      <c r="M12" s="1228"/>
      <c r="N12" s="1228"/>
      <c r="O12" s="1229">
        <f t="shared" si="0"/>
        <v>0</v>
      </c>
      <c r="P12" s="1239"/>
      <c r="Q12" s="1230">
        <f t="shared" si="1"/>
        <v>0</v>
      </c>
      <c r="R12" s="1231"/>
      <c r="S12" s="1321">
        <f t="shared" si="2"/>
        <v>0</v>
      </c>
      <c r="T12" s="1323">
        <f t="shared" si="3"/>
        <v>0</v>
      </c>
      <c r="U12" s="1240"/>
      <c r="V12" s="1232"/>
      <c r="W12" s="1232"/>
      <c r="X12" s="1233"/>
      <c r="Y12" s="1234"/>
      <c r="Z12" s="423"/>
    </row>
    <row r="13" spans="1:26" ht="15.75" x14ac:dyDescent="0.25">
      <c r="A13" s="1219"/>
      <c r="B13" s="1219"/>
      <c r="C13" s="1220"/>
      <c r="D13" s="1221"/>
      <c r="E13" s="1222"/>
      <c r="F13" s="1222"/>
      <c r="G13" s="1222"/>
      <c r="H13" s="1223"/>
      <c r="I13" s="1224"/>
      <c r="J13" s="1225"/>
      <c r="K13" s="1226"/>
      <c r="L13" s="1227"/>
      <c r="M13" s="1228"/>
      <c r="N13" s="1228"/>
      <c r="O13" s="1229">
        <f t="shared" si="0"/>
        <v>0</v>
      </c>
      <c r="P13" s="1239"/>
      <c r="Q13" s="1230">
        <f t="shared" si="1"/>
        <v>0</v>
      </c>
      <c r="R13" s="1231"/>
      <c r="S13" s="1321">
        <f t="shared" si="2"/>
        <v>0</v>
      </c>
      <c r="T13" s="1323">
        <f t="shared" si="3"/>
        <v>0</v>
      </c>
      <c r="U13" s="1232"/>
      <c r="V13" s="1232"/>
      <c r="W13" s="1232"/>
      <c r="X13" s="1233"/>
      <c r="Y13" s="1234"/>
      <c r="Z13" s="423"/>
    </row>
    <row r="14" spans="1:26" ht="15.75" x14ac:dyDescent="0.25">
      <c r="A14" s="1219"/>
      <c r="B14" s="1219"/>
      <c r="C14" s="1220"/>
      <c r="D14" s="1221"/>
      <c r="E14" s="1222"/>
      <c r="F14" s="1222"/>
      <c r="G14" s="1222"/>
      <c r="H14" s="1223"/>
      <c r="I14" s="1224"/>
      <c r="J14" s="1225"/>
      <c r="K14" s="1226"/>
      <c r="L14" s="1227"/>
      <c r="M14" s="1228"/>
      <c r="N14" s="1228"/>
      <c r="O14" s="1229">
        <f t="shared" si="0"/>
        <v>0</v>
      </c>
      <c r="P14" s="1239"/>
      <c r="Q14" s="1230">
        <f t="shared" si="1"/>
        <v>0</v>
      </c>
      <c r="R14" s="1231"/>
      <c r="S14" s="1321">
        <f t="shared" si="2"/>
        <v>0</v>
      </c>
      <c r="T14" s="1323">
        <f t="shared" si="3"/>
        <v>0</v>
      </c>
      <c r="U14" s="1232"/>
      <c r="V14" s="1232"/>
      <c r="W14" s="1232"/>
      <c r="X14" s="1233"/>
      <c r="Y14" s="1234"/>
      <c r="Z14" s="423"/>
    </row>
    <row r="15" spans="1:26" ht="15" customHeight="1" x14ac:dyDescent="0.25">
      <c r="A15" s="1219"/>
      <c r="B15" s="1219"/>
      <c r="C15" s="1220"/>
      <c r="D15" s="2918" t="s">
        <v>516</v>
      </c>
      <c r="E15" s="2920"/>
      <c r="F15" s="1222"/>
      <c r="G15" s="1222"/>
      <c r="H15" s="1223"/>
      <c r="I15" s="1224"/>
      <c r="J15" s="1225"/>
      <c r="K15" s="1226"/>
      <c r="L15" s="1227"/>
      <c r="M15" s="1228"/>
      <c r="N15" s="1228"/>
      <c r="O15" s="1229">
        <f t="shared" si="0"/>
        <v>0</v>
      </c>
      <c r="P15" s="1239"/>
      <c r="Q15" s="1230">
        <f t="shared" si="1"/>
        <v>0</v>
      </c>
      <c r="R15" s="1231"/>
      <c r="S15" s="1321">
        <f t="shared" si="2"/>
        <v>0</v>
      </c>
      <c r="T15" s="1323">
        <f t="shared" si="3"/>
        <v>0</v>
      </c>
      <c r="U15" s="1232"/>
      <c r="V15" s="1232"/>
      <c r="W15" s="1232"/>
      <c r="X15" s="1233"/>
      <c r="Y15" s="1235"/>
      <c r="Z15" s="423"/>
    </row>
    <row r="16" spans="1:26" ht="15.75" x14ac:dyDescent="0.25">
      <c r="A16" s="1219"/>
      <c r="B16" s="2915" t="s">
        <v>580</v>
      </c>
      <c r="C16" s="2916"/>
      <c r="D16" s="2916"/>
      <c r="E16" s="2916"/>
      <c r="F16" s="2916"/>
      <c r="G16" s="2917"/>
      <c r="H16" s="1223"/>
      <c r="I16" s="1224"/>
      <c r="J16" s="1225"/>
      <c r="K16" s="1226"/>
      <c r="L16" s="1227"/>
      <c r="M16" s="1228"/>
      <c r="N16" s="1228"/>
      <c r="O16" s="1229">
        <f t="shared" si="0"/>
        <v>0</v>
      </c>
      <c r="P16" s="1239"/>
      <c r="Q16" s="1230">
        <f t="shared" si="1"/>
        <v>0</v>
      </c>
      <c r="R16" s="1231"/>
      <c r="S16" s="1321">
        <f t="shared" si="2"/>
        <v>0</v>
      </c>
      <c r="T16" s="1323">
        <f t="shared" si="3"/>
        <v>0</v>
      </c>
      <c r="U16" s="1232"/>
      <c r="V16" s="1232"/>
      <c r="W16" s="1232"/>
      <c r="X16" s="1233"/>
      <c r="Y16" s="1235"/>
      <c r="Z16" s="423"/>
    </row>
    <row r="17" spans="1:26" ht="12" customHeight="1" x14ac:dyDescent="0.25">
      <c r="A17" s="1219"/>
      <c r="B17" s="2918" t="s">
        <v>577</v>
      </c>
      <c r="C17" s="2919"/>
      <c r="D17" s="2919"/>
      <c r="E17" s="2919"/>
      <c r="F17" s="2919"/>
      <c r="G17" s="2920"/>
      <c r="H17" s="1223"/>
      <c r="I17" s="1224"/>
      <c r="J17" s="1225"/>
      <c r="K17" s="2931"/>
      <c r="L17" s="2931"/>
      <c r="M17" s="2931"/>
      <c r="N17" s="2931"/>
      <c r="O17" s="2931"/>
      <c r="P17" s="2931"/>
      <c r="Q17" s="1230">
        <f t="shared" si="1"/>
        <v>0</v>
      </c>
      <c r="R17" s="1231"/>
      <c r="S17" s="1321">
        <f t="shared" si="2"/>
        <v>0</v>
      </c>
      <c r="T17" s="1323">
        <f t="shared" si="3"/>
        <v>0</v>
      </c>
      <c r="U17" s="1232"/>
      <c r="V17" s="1232"/>
      <c r="W17" s="1232"/>
      <c r="X17" s="1233"/>
      <c r="Y17" s="1235"/>
      <c r="Z17" s="425"/>
    </row>
    <row r="18" spans="1:26" ht="15.75" x14ac:dyDescent="0.25">
      <c r="A18" s="1219"/>
      <c r="B18" s="1219"/>
      <c r="C18" s="1220"/>
      <c r="D18" s="1426"/>
      <c r="E18" s="1424"/>
      <c r="F18" s="1556"/>
      <c r="G18" s="1556"/>
      <c r="H18" s="1556"/>
      <c r="I18" s="1425"/>
      <c r="J18" s="1225"/>
      <c r="K18" s="1226"/>
      <c r="L18" s="1227"/>
      <c r="M18" s="1228"/>
      <c r="N18" s="1228"/>
      <c r="O18" s="1229">
        <f t="shared" si="0"/>
        <v>0</v>
      </c>
      <c r="P18" s="1239"/>
      <c r="Q18" s="1230">
        <f t="shared" si="1"/>
        <v>0</v>
      </c>
      <c r="R18" s="1231"/>
      <c r="S18" s="1321">
        <f t="shared" si="2"/>
        <v>0</v>
      </c>
      <c r="T18" s="1323">
        <f t="shared" si="3"/>
        <v>0</v>
      </c>
      <c r="U18" s="1232"/>
      <c r="V18" s="1232"/>
      <c r="W18" s="1232"/>
      <c r="X18" s="1233"/>
      <c r="Y18" s="1235"/>
      <c r="Z18" s="425"/>
    </row>
    <row r="19" spans="1:26" ht="15.75" x14ac:dyDescent="0.25">
      <c r="A19" s="1219"/>
      <c r="B19" s="1219"/>
      <c r="C19" s="1220"/>
      <c r="D19" s="1221"/>
      <c r="E19" s="1222"/>
      <c r="F19" s="1222"/>
      <c r="G19" s="1222"/>
      <c r="H19" s="1223"/>
      <c r="I19" s="1224"/>
      <c r="J19" s="1225"/>
      <c r="K19" s="1226"/>
      <c r="L19" s="1227"/>
      <c r="M19" s="1228"/>
      <c r="N19" s="1228"/>
      <c r="O19" s="1229">
        <f t="shared" si="0"/>
        <v>0</v>
      </c>
      <c r="P19" s="1239"/>
      <c r="Q19" s="1230">
        <f t="shared" si="1"/>
        <v>0</v>
      </c>
      <c r="R19" s="1231"/>
      <c r="S19" s="1321">
        <f t="shared" si="2"/>
        <v>0</v>
      </c>
      <c r="T19" s="1323">
        <f t="shared" si="3"/>
        <v>0</v>
      </c>
      <c r="U19" s="1232"/>
      <c r="V19" s="1232"/>
      <c r="W19" s="1232"/>
      <c r="X19" s="1233"/>
      <c r="Y19" s="1235"/>
      <c r="Z19" s="425"/>
    </row>
    <row r="20" spans="1:26" ht="15.75" x14ac:dyDescent="0.25">
      <c r="A20" s="1219"/>
      <c r="B20" s="1219"/>
      <c r="C20" s="1220"/>
      <c r="D20" s="1221"/>
      <c r="E20" s="1222"/>
      <c r="F20" s="1222"/>
      <c r="G20" s="1222"/>
      <c r="H20" s="1223"/>
      <c r="I20" s="1224"/>
      <c r="J20" s="1225"/>
      <c r="K20" s="1226"/>
      <c r="L20" s="1227"/>
      <c r="M20" s="1228"/>
      <c r="N20" s="1228"/>
      <c r="O20" s="1229">
        <f t="shared" si="0"/>
        <v>0</v>
      </c>
      <c r="P20" s="1239"/>
      <c r="Q20" s="1230">
        <f t="shared" si="1"/>
        <v>0</v>
      </c>
      <c r="R20" s="1231"/>
      <c r="S20" s="1321">
        <f t="shared" si="2"/>
        <v>0</v>
      </c>
      <c r="T20" s="1323">
        <f t="shared" si="3"/>
        <v>0</v>
      </c>
      <c r="U20" s="1232"/>
      <c r="V20" s="1232"/>
      <c r="W20" s="1232"/>
      <c r="X20" s="1233"/>
      <c r="Y20" s="1235"/>
      <c r="Z20" s="425"/>
    </row>
    <row r="21" spans="1:26" ht="15.75" x14ac:dyDescent="0.25">
      <c r="A21" s="1219"/>
      <c r="B21" s="1219"/>
      <c r="C21" s="1220"/>
      <c r="D21" s="1221"/>
      <c r="E21" s="1222"/>
      <c r="F21" s="1222"/>
      <c r="G21" s="1222"/>
      <c r="H21" s="1223"/>
      <c r="I21" s="1224"/>
      <c r="J21" s="1225"/>
      <c r="K21" s="1226"/>
      <c r="L21" s="1227"/>
      <c r="M21" s="1228"/>
      <c r="N21" s="1228"/>
      <c r="O21" s="1229">
        <f t="shared" si="0"/>
        <v>0</v>
      </c>
      <c r="P21" s="1239"/>
      <c r="Q21" s="1230">
        <f t="shared" si="1"/>
        <v>0</v>
      </c>
      <c r="R21" s="1231"/>
      <c r="S21" s="1321">
        <f t="shared" si="2"/>
        <v>0</v>
      </c>
      <c r="T21" s="1323">
        <f t="shared" si="3"/>
        <v>0</v>
      </c>
      <c r="U21" s="1232"/>
      <c r="V21" s="1232"/>
      <c r="W21" s="1232"/>
      <c r="X21" s="1233"/>
      <c r="Y21" s="1235"/>
      <c r="Z21" s="425"/>
    </row>
    <row r="22" spans="1:26" ht="15.75" x14ac:dyDescent="0.25">
      <c r="A22" s="1219"/>
      <c r="B22" s="1219"/>
      <c r="C22" s="1220"/>
      <c r="D22" s="1221"/>
      <c r="E22" s="1222"/>
      <c r="F22" s="1222"/>
      <c r="G22" s="1222"/>
      <c r="H22" s="1223"/>
      <c r="I22" s="1224"/>
      <c r="J22" s="1225"/>
      <c r="K22" s="1226"/>
      <c r="L22" s="1227"/>
      <c r="M22" s="1228"/>
      <c r="N22" s="1228"/>
      <c r="O22" s="1236">
        <f t="shared" si="0"/>
        <v>0</v>
      </c>
      <c r="P22" s="1326"/>
      <c r="Q22" s="1237">
        <f t="shared" si="1"/>
        <v>0</v>
      </c>
      <c r="R22" s="1231"/>
      <c r="S22" s="1322">
        <f t="shared" si="2"/>
        <v>0</v>
      </c>
      <c r="T22" s="1324">
        <f t="shared" si="3"/>
        <v>0</v>
      </c>
      <c r="U22" s="1232"/>
      <c r="V22" s="1232"/>
      <c r="W22" s="1232"/>
      <c r="X22" s="1233"/>
      <c r="Y22" s="1238"/>
      <c r="Z22" s="425"/>
    </row>
    <row r="23" spans="1:26" ht="15.75" x14ac:dyDescent="0.25">
      <c r="A23" s="2932"/>
      <c r="B23" s="2932"/>
      <c r="C23" s="2932"/>
      <c r="D23" s="2932"/>
      <c r="E23" s="2932"/>
      <c r="F23" s="2932"/>
      <c r="G23" s="2932"/>
      <c r="H23" s="2932"/>
      <c r="I23" s="2932"/>
      <c r="J23" s="2932"/>
      <c r="K23" s="2932"/>
      <c r="L23" s="2932"/>
      <c r="M23" s="2932"/>
      <c r="N23" s="2932"/>
      <c r="O23" s="2932"/>
      <c r="P23" s="2932"/>
      <c r="Q23" s="2932"/>
      <c r="R23" s="1333" t="s">
        <v>57</v>
      </c>
      <c r="S23" s="1218">
        <f>SUM(S11:S22)</f>
        <v>0</v>
      </c>
      <c r="T23" s="1218">
        <f>SUM(T11:T22)</f>
        <v>0</v>
      </c>
      <c r="U23" s="2933"/>
      <c r="V23" s="2934"/>
      <c r="W23" s="2934"/>
      <c r="X23" s="2934"/>
      <c r="Y23" s="2935"/>
      <c r="Z23" s="427"/>
    </row>
    <row r="24" spans="1:26" x14ac:dyDescent="0.25">
      <c r="A24" s="264"/>
      <c r="B24" s="407"/>
      <c r="C24" s="408"/>
      <c r="D24" s="408"/>
      <c r="E24" s="409"/>
      <c r="F24" s="408"/>
      <c r="G24" s="408"/>
      <c r="H24" s="408"/>
      <c r="I24" s="408"/>
      <c r="J24" s="408"/>
      <c r="K24" s="408"/>
      <c r="L24" s="408"/>
      <c r="M24" s="408"/>
      <c r="N24" s="408"/>
      <c r="O24" s="408"/>
      <c r="P24" s="408"/>
      <c r="Q24" s="410"/>
      <c r="R24" s="408"/>
      <c r="S24" s="408"/>
      <c r="T24" s="408"/>
      <c r="U24" s="408"/>
      <c r="V24" s="408"/>
      <c r="W24" s="408"/>
      <c r="X24" s="407"/>
      <c r="Y24" s="351" t="s">
        <v>275</v>
      </c>
      <c r="Z24" s="267"/>
    </row>
    <row r="25" spans="1:26" ht="15.75" x14ac:dyDescent="0.25">
      <c r="A25" s="1209"/>
      <c r="B25" s="1469"/>
      <c r="C25" s="1469"/>
      <c r="D25" s="1204"/>
      <c r="E25" s="1210"/>
      <c r="F25" s="2924" t="s">
        <v>585</v>
      </c>
      <c r="G25" s="2924"/>
      <c r="H25" s="1557"/>
      <c r="I25" s="1557"/>
      <c r="J25" s="1558"/>
      <c r="K25" s="1558"/>
      <c r="L25" s="1557"/>
      <c r="M25" s="2924" t="s">
        <v>492</v>
      </c>
      <c r="N25" s="2924"/>
      <c r="O25" s="1469"/>
      <c r="P25" s="1469"/>
      <c r="Q25" s="595"/>
      <c r="R25" s="595"/>
      <c r="S25" s="2936" t="s">
        <v>513</v>
      </c>
      <c r="T25" s="2936"/>
      <c r="U25" s="1211"/>
      <c r="V25" s="1211"/>
      <c r="W25" s="1211"/>
      <c r="X25" s="1211"/>
      <c r="Y25" s="1211"/>
      <c r="Z25" s="1212"/>
    </row>
    <row r="26" spans="1:26" ht="15.75" x14ac:dyDescent="0.25">
      <c r="A26" s="596"/>
      <c r="B26" s="473"/>
      <c r="C26" s="473"/>
      <c r="D26" s="598"/>
      <c r="E26" s="1202"/>
      <c r="F26" s="2923" t="s">
        <v>692</v>
      </c>
      <c r="G26" s="2923"/>
      <c r="H26" s="415"/>
      <c r="I26" s="415"/>
      <c r="J26" s="1559"/>
      <c r="K26" s="1559"/>
      <c r="L26" s="415"/>
      <c r="M26" s="2923" t="s">
        <v>7</v>
      </c>
      <c r="N26" s="2923"/>
      <c r="O26" s="466"/>
      <c r="P26" s="466"/>
      <c r="Q26" s="1204"/>
      <c r="R26" s="598"/>
      <c r="S26" s="2923" t="s">
        <v>287</v>
      </c>
      <c r="T26" s="2923"/>
      <c r="U26" s="466"/>
      <c r="V26" s="466"/>
      <c r="W26" s="466"/>
      <c r="X26" s="466"/>
      <c r="Y26" s="466"/>
      <c r="Z26" s="472"/>
    </row>
    <row r="27" spans="1:26" ht="15.75" x14ac:dyDescent="0.25">
      <c r="A27" s="1214"/>
      <c r="B27" s="1469"/>
      <c r="C27" s="1469"/>
      <c r="D27" s="1213"/>
      <c r="E27" s="1213"/>
      <c r="F27" s="2924" t="s">
        <v>499</v>
      </c>
      <c r="G27" s="2924"/>
      <c r="H27" s="1560"/>
      <c r="I27" s="1560"/>
      <c r="J27" s="1561"/>
      <c r="K27" s="1561"/>
      <c r="L27" s="1560"/>
      <c r="M27" s="2924" t="s">
        <v>503</v>
      </c>
      <c r="N27" s="2924"/>
      <c r="O27" s="1470"/>
      <c r="P27" s="1470"/>
      <c r="Q27" s="1213"/>
      <c r="R27" s="1213"/>
      <c r="S27" s="2924" t="s">
        <v>578</v>
      </c>
      <c r="T27" s="2924"/>
      <c r="U27" s="1215"/>
      <c r="V27" s="1470"/>
      <c r="W27" s="1470"/>
      <c r="X27" s="1470"/>
      <c r="Y27" s="1469"/>
      <c r="Z27" s="1216"/>
    </row>
    <row r="28" spans="1:26" ht="15.75" x14ac:dyDescent="0.25">
      <c r="A28" s="1206"/>
      <c r="B28" s="473"/>
      <c r="C28" s="473"/>
      <c r="D28" s="1203"/>
      <c r="E28" s="1203"/>
      <c r="F28" s="2923"/>
      <c r="G28" s="2923"/>
      <c r="H28" s="1203"/>
      <c r="I28" s="1203"/>
      <c r="J28" s="598"/>
      <c r="K28" s="598"/>
      <c r="L28" s="1203"/>
      <c r="M28" s="2923" t="str">
        <f>'Datos Generales'!C16</f>
        <v>Preparado por</v>
      </c>
      <c r="N28" s="2923"/>
      <c r="O28" s="1105"/>
      <c r="P28" s="1105"/>
      <c r="Q28" s="1203"/>
      <c r="R28" s="1203"/>
      <c r="S28" s="2923" t="str">
        <f>'Datos Generales'!D16</f>
        <v>Revisado por</v>
      </c>
      <c r="T28" s="2923"/>
      <c r="U28" s="466"/>
      <c r="V28" s="1105"/>
      <c r="W28" s="1105"/>
      <c r="X28" s="1105"/>
      <c r="Y28" s="473"/>
      <c r="Z28" s="1207"/>
    </row>
    <row r="29" spans="1:26" ht="15.75" x14ac:dyDescent="0.25">
      <c r="A29" s="1209"/>
      <c r="B29" s="1469"/>
      <c r="C29" s="1469"/>
      <c r="D29" s="1204"/>
      <c r="E29" s="1210"/>
      <c r="F29" s="2921">
        <v>45107</v>
      </c>
      <c r="G29" s="2921"/>
      <c r="H29" s="1204"/>
      <c r="I29" s="1204"/>
      <c r="J29" s="1204"/>
      <c r="K29" s="1204"/>
      <c r="L29" s="1204"/>
      <c r="M29" s="2921">
        <v>45107</v>
      </c>
      <c r="N29" s="2921"/>
      <c r="O29" s="1470"/>
      <c r="P29" s="1470"/>
      <c r="Q29" s="1204"/>
      <c r="R29" s="1204"/>
      <c r="S29" s="2921">
        <v>45112</v>
      </c>
      <c r="T29" s="2921"/>
      <c r="U29" s="1215"/>
      <c r="V29" s="1470"/>
      <c r="W29" s="1470"/>
      <c r="X29" s="1470"/>
      <c r="Y29" s="1469"/>
      <c r="Z29" s="1217"/>
    </row>
    <row r="30" spans="1:26" ht="15.75" x14ac:dyDescent="0.25">
      <c r="A30" s="596"/>
      <c r="B30" s="473"/>
      <c r="C30" s="473"/>
      <c r="D30" s="598"/>
      <c r="E30" s="1202"/>
      <c r="F30" s="2914" t="s">
        <v>288</v>
      </c>
      <c r="G30" s="2914"/>
      <c r="H30" s="598"/>
      <c r="I30" s="598"/>
      <c r="J30" s="598"/>
      <c r="K30" s="598"/>
      <c r="L30" s="598"/>
      <c r="M30" s="2914" t="s">
        <v>289</v>
      </c>
      <c r="N30" s="2914"/>
      <c r="O30" s="1208"/>
      <c r="P30" s="1208"/>
      <c r="Q30" s="1204"/>
      <c r="R30" s="598"/>
      <c r="S30" s="2914" t="s">
        <v>301</v>
      </c>
      <c r="T30" s="2914"/>
      <c r="U30" s="466"/>
      <c r="V30" s="1208"/>
      <c r="W30" s="1208"/>
      <c r="X30" s="1208"/>
      <c r="Y30" s="473"/>
      <c r="Z30" s="472"/>
    </row>
    <row r="31" spans="1:26" ht="1.5" customHeight="1" x14ac:dyDescent="0.25">
      <c r="A31" s="264"/>
      <c r="B31" s="608"/>
      <c r="C31" s="608"/>
      <c r="D31" s="592"/>
      <c r="E31" s="592"/>
      <c r="F31" s="592"/>
      <c r="G31" s="592"/>
      <c r="H31" s="592"/>
      <c r="I31" s="1473"/>
      <c r="J31" s="599"/>
      <c r="K31" s="599"/>
      <c r="L31" s="176"/>
      <c r="M31" s="176"/>
      <c r="N31" s="610"/>
      <c r="O31" s="774"/>
      <c r="P31" s="774"/>
      <c r="Q31" s="774"/>
      <c r="R31" s="588"/>
      <c r="S31" s="588"/>
      <c r="T31" s="588"/>
      <c r="U31" s="588"/>
      <c r="V31" s="774"/>
      <c r="W31" s="774"/>
      <c r="X31" s="774"/>
      <c r="Y31" s="608"/>
      <c r="Z31" s="210"/>
    </row>
    <row r="32" spans="1:26" hidden="1" x14ac:dyDescent="0.25">
      <c r="A32" s="790"/>
      <c r="B32" s="430"/>
      <c r="C32" s="431"/>
      <c r="D32" s="431"/>
      <c r="E32" s="432"/>
      <c r="F32" s="431"/>
      <c r="G32" s="431"/>
      <c r="H32" s="431"/>
      <c r="I32" s="431"/>
      <c r="J32" s="431"/>
      <c r="K32" s="431"/>
      <c r="L32" s="431"/>
      <c r="M32" s="432"/>
      <c r="N32" s="431"/>
      <c r="O32" s="41"/>
      <c r="P32" s="41"/>
      <c r="Q32" s="41"/>
      <c r="R32" s="41"/>
      <c r="S32" s="41"/>
      <c r="T32" s="41"/>
      <c r="U32" s="41"/>
      <c r="V32" s="41"/>
      <c r="W32" s="41"/>
      <c r="X32" s="433"/>
      <c r="Y32" s="433"/>
      <c r="Z32" s="181"/>
    </row>
  </sheetData>
  <mergeCells count="34">
    <mergeCell ref="U23:Y23"/>
    <mergeCell ref="F25:G25"/>
    <mergeCell ref="M25:N25"/>
    <mergeCell ref="S25:T25"/>
    <mergeCell ref="A9:K9"/>
    <mergeCell ref="L9:T9"/>
    <mergeCell ref="U9:U10"/>
    <mergeCell ref="V9:V10"/>
    <mergeCell ref="W9:W10"/>
    <mergeCell ref="X9:X10"/>
    <mergeCell ref="G4:O4"/>
    <mergeCell ref="D15:E15"/>
    <mergeCell ref="F28:G28"/>
    <mergeCell ref="M28:N28"/>
    <mergeCell ref="S28:T28"/>
    <mergeCell ref="F26:G26"/>
    <mergeCell ref="M26:N26"/>
    <mergeCell ref="S26:T26"/>
    <mergeCell ref="F27:G27"/>
    <mergeCell ref="M27:N27"/>
    <mergeCell ref="S27:T27"/>
    <mergeCell ref="A6:Z6"/>
    <mergeCell ref="I7:K7"/>
    <mergeCell ref="Y9:Y10"/>
    <mergeCell ref="K17:P17"/>
    <mergeCell ref="A23:Q23"/>
    <mergeCell ref="F30:G30"/>
    <mergeCell ref="M30:N30"/>
    <mergeCell ref="S30:T30"/>
    <mergeCell ref="B16:G16"/>
    <mergeCell ref="B17:G17"/>
    <mergeCell ref="F29:G29"/>
    <mergeCell ref="M29:N29"/>
    <mergeCell ref="S29:T29"/>
  </mergeCells>
  <pageMargins left="0.34" right="0.19" top="0.82" bottom="0.75" header="0.7" footer="0.3"/>
  <pageSetup paperSize="5" scale="58"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7"/>
  <sheetViews>
    <sheetView showGridLines="0" view="pageBreakPreview" zoomScale="75" zoomScaleNormal="100" zoomScaleSheetLayoutView="75" workbookViewId="0">
      <selection activeCell="M32" sqref="M32:N32"/>
    </sheetView>
  </sheetViews>
  <sheetFormatPr baseColWidth="10" defaultColWidth="11.42578125" defaultRowHeight="12" x14ac:dyDescent="0.2"/>
  <cols>
    <col min="1" max="1" width="1.42578125" style="255" customWidth="1"/>
    <col min="2" max="2" width="3.42578125" style="406" customWidth="1"/>
    <col min="3" max="3" width="12.140625" style="411" customWidth="1"/>
    <col min="4" max="4" width="16.140625" style="255" customWidth="1"/>
    <col min="5" max="5" width="17.28515625" style="255" customWidth="1"/>
    <col min="6" max="6" width="19" style="412" customWidth="1"/>
    <col min="7" max="7" width="27.5703125" style="255" customWidth="1"/>
    <col min="8" max="8" width="13" style="255" customWidth="1"/>
    <col min="9" max="9" width="27.140625" style="255" customWidth="1"/>
    <col min="10" max="10" width="18.85546875" style="255" customWidth="1"/>
    <col min="11" max="11" width="22" style="255" customWidth="1"/>
    <col min="12" max="12" width="15.7109375" style="255" customWidth="1"/>
    <col min="13" max="13" width="13" style="255" customWidth="1"/>
    <col min="14" max="14" width="12" style="255" customWidth="1"/>
    <col min="15" max="15" width="16.140625" style="411" customWidth="1"/>
    <col min="16" max="16" width="12.42578125" style="411" customWidth="1"/>
    <col min="17" max="17" width="2" style="255" customWidth="1"/>
    <col min="18" max="16384" width="11.42578125" style="255"/>
  </cols>
  <sheetData>
    <row r="2" spans="2:20" x14ac:dyDescent="0.2">
      <c r="B2" s="626"/>
      <c r="C2" s="417"/>
      <c r="D2" s="418"/>
      <c r="E2" s="418"/>
      <c r="F2" s="419"/>
      <c r="G2" s="418"/>
      <c r="H2" s="418"/>
      <c r="I2" s="418"/>
      <c r="J2" s="418"/>
      <c r="K2" s="418"/>
      <c r="L2" s="418"/>
      <c r="M2" s="418"/>
      <c r="N2" s="418"/>
      <c r="O2" s="417"/>
      <c r="P2" s="417"/>
      <c r="Q2" s="421"/>
    </row>
    <row r="3" spans="2:20" ht="12.75" customHeight="1" x14ac:dyDescent="0.2">
      <c r="B3" s="622"/>
      <c r="C3" s="407"/>
      <c r="D3" s="408"/>
      <c r="E3" s="408"/>
      <c r="F3" s="409"/>
      <c r="G3" s="408"/>
      <c r="H3" s="408"/>
      <c r="I3" s="408"/>
      <c r="J3" s="422"/>
      <c r="K3" s="408"/>
      <c r="L3" s="408"/>
      <c r="M3" s="408"/>
      <c r="N3" s="408"/>
      <c r="O3" s="407"/>
      <c r="P3" s="407"/>
      <c r="Q3" s="267"/>
    </row>
    <row r="4" spans="2:20" ht="12.75" customHeight="1" x14ac:dyDescent="0.2">
      <c r="B4" s="622"/>
      <c r="C4" s="407"/>
      <c r="D4" s="408"/>
      <c r="E4" s="408"/>
      <c r="F4" s="409"/>
      <c r="G4" s="408"/>
      <c r="H4" s="408"/>
      <c r="I4" s="408"/>
      <c r="J4" s="422"/>
      <c r="K4" s="408"/>
      <c r="L4" s="408"/>
      <c r="M4" s="408"/>
      <c r="N4" s="408"/>
      <c r="O4" s="407"/>
      <c r="P4" s="407"/>
      <c r="Q4" s="267"/>
    </row>
    <row r="5" spans="2:20" ht="12.75" customHeight="1" x14ac:dyDescent="0.2">
      <c r="B5" s="622"/>
      <c r="C5" s="407"/>
      <c r="D5" s="408"/>
      <c r="E5" s="408"/>
      <c r="F5" s="409"/>
      <c r="G5" s="408"/>
      <c r="H5" s="408"/>
      <c r="I5" s="408"/>
      <c r="J5" s="422"/>
      <c r="K5" s="408"/>
      <c r="L5" s="408"/>
      <c r="M5" s="408"/>
      <c r="N5" s="408"/>
      <c r="O5" s="407"/>
      <c r="P5" s="407"/>
      <c r="Q5" s="267"/>
    </row>
    <row r="6" spans="2:20" ht="5.25" customHeight="1" x14ac:dyDescent="0.2">
      <c r="B6" s="622"/>
      <c r="C6" s="407"/>
      <c r="D6" s="408"/>
      <c r="E6" s="408"/>
      <c r="F6" s="409"/>
      <c r="G6" s="408"/>
      <c r="H6" s="408"/>
      <c r="I6" s="408"/>
      <c r="J6" s="422"/>
      <c r="K6" s="408"/>
      <c r="L6" s="408"/>
      <c r="M6" s="408"/>
      <c r="N6" s="408"/>
      <c r="O6" s="407"/>
      <c r="P6" s="407"/>
      <c r="Q6" s="267"/>
    </row>
    <row r="7" spans="2:20" ht="18" customHeight="1" x14ac:dyDescent="0.3">
      <c r="B7" s="2662" t="s">
        <v>29</v>
      </c>
      <c r="C7" s="2663"/>
      <c r="D7" s="2663"/>
      <c r="E7" s="2663"/>
      <c r="F7" s="2663"/>
      <c r="G7" s="2663"/>
      <c r="H7" s="2663"/>
      <c r="I7" s="2663"/>
      <c r="J7" s="2663"/>
      <c r="K7" s="2663"/>
      <c r="L7" s="2663"/>
      <c r="M7" s="2663"/>
      <c r="N7" s="2663"/>
      <c r="O7" s="2663"/>
      <c r="P7" s="2663"/>
      <c r="Q7" s="2664"/>
    </row>
    <row r="8" spans="2:20" ht="15.75" x14ac:dyDescent="0.25">
      <c r="B8" s="2950" t="s">
        <v>305</v>
      </c>
      <c r="C8" s="2951"/>
      <c r="D8" s="2951"/>
      <c r="E8" s="2951"/>
      <c r="F8" s="2951"/>
      <c r="G8" s="2951"/>
      <c r="H8" s="2951"/>
      <c r="I8" s="2951"/>
      <c r="J8" s="2951"/>
      <c r="K8" s="2951"/>
      <c r="L8" s="2951"/>
      <c r="M8" s="2951"/>
      <c r="N8" s="2951"/>
      <c r="O8" s="2951"/>
      <c r="P8" s="2951"/>
      <c r="Q8" s="2952"/>
    </row>
    <row r="9" spans="2:20" ht="13.5" customHeight="1" x14ac:dyDescent="0.25">
      <c r="B9" s="2943" t="s">
        <v>158</v>
      </c>
      <c r="C9" s="2944"/>
      <c r="D9" s="2944"/>
      <c r="E9" s="2944"/>
      <c r="F9" s="2944"/>
      <c r="G9" s="2944"/>
      <c r="H9" s="2944"/>
      <c r="I9" s="2944"/>
      <c r="J9" s="2944"/>
      <c r="K9" s="2944"/>
      <c r="L9" s="2944"/>
      <c r="M9" s="2944"/>
      <c r="N9" s="2944"/>
      <c r="O9" s="2944"/>
      <c r="P9" s="2944"/>
      <c r="Q9" s="2945"/>
    </row>
    <row r="10" spans="2:20" ht="10.5" customHeight="1" x14ac:dyDescent="0.3">
      <c r="B10" s="622"/>
      <c r="C10" s="606"/>
      <c r="D10" s="606"/>
      <c r="E10" s="606"/>
      <c r="F10" s="606"/>
      <c r="G10" s="606"/>
      <c r="H10" s="606"/>
      <c r="I10" s="606"/>
      <c r="J10" s="606"/>
      <c r="K10" s="606"/>
      <c r="L10" s="606"/>
      <c r="M10" s="606"/>
      <c r="N10" s="606"/>
      <c r="O10" s="606"/>
      <c r="P10" s="606"/>
      <c r="Q10" s="267"/>
    </row>
    <row r="11" spans="2:20" ht="15.75" x14ac:dyDescent="0.25">
      <c r="B11" s="622"/>
      <c r="C11" s="785" t="s">
        <v>253</v>
      </c>
      <c r="D11" s="1196">
        <f>'Datos Generales'!C6</f>
        <v>45107</v>
      </c>
      <c r="E11" s="785" t="s">
        <v>34</v>
      </c>
      <c r="F11" s="2955" t="str">
        <f>'Datos Generales'!C7</f>
        <v>DIGESETT</v>
      </c>
      <c r="G11" s="2956"/>
      <c r="H11" s="785" t="s">
        <v>16</v>
      </c>
      <c r="I11" s="824" t="str">
        <f>'Datos Generales'!C8</f>
        <v>0202</v>
      </c>
      <c r="J11" s="785" t="s">
        <v>304</v>
      </c>
      <c r="K11" s="1248" t="str">
        <f>'Datos Generales'!C9</f>
        <v>02</v>
      </c>
      <c r="L11" s="785" t="s">
        <v>20</v>
      </c>
      <c r="M11" s="824" t="str">
        <f>'Datos Generales'!C10</f>
        <v>01</v>
      </c>
      <c r="N11" s="785" t="s">
        <v>22</v>
      </c>
      <c r="O11" s="824" t="str">
        <f>'Datos Generales'!C11</f>
        <v>0005</v>
      </c>
      <c r="P11" s="255"/>
      <c r="Q11" s="267"/>
      <c r="R11" s="394"/>
      <c r="S11" s="394"/>
      <c r="T11" s="394"/>
    </row>
    <row r="12" spans="2:20" ht="12" customHeight="1" x14ac:dyDescent="0.3">
      <c r="B12" s="622"/>
      <c r="C12" s="718"/>
      <c r="D12" s="718"/>
      <c r="E12" s="718"/>
      <c r="F12" s="14"/>
      <c r="G12" s="14"/>
      <c r="H12" s="14"/>
      <c r="I12" s="652"/>
      <c r="J12" s="652"/>
      <c r="K12" s="652"/>
      <c r="L12" s="607"/>
      <c r="M12" s="607"/>
      <c r="N12" s="607"/>
      <c r="O12" s="607"/>
      <c r="P12" s="407"/>
      <c r="Q12" s="267"/>
    </row>
    <row r="13" spans="2:20" ht="16.5" customHeight="1" x14ac:dyDescent="0.2">
      <c r="B13" s="623"/>
      <c r="C13" s="2958" t="s">
        <v>306</v>
      </c>
      <c r="D13" s="2959"/>
      <c r="E13" s="2959"/>
      <c r="F13" s="2959"/>
      <c r="G13" s="2957" t="s">
        <v>445</v>
      </c>
      <c r="H13" s="2953" t="s">
        <v>303</v>
      </c>
      <c r="I13" s="2953" t="s">
        <v>396</v>
      </c>
      <c r="J13" s="2953" t="s">
        <v>401</v>
      </c>
      <c r="K13" s="2938" t="s">
        <v>339</v>
      </c>
      <c r="L13" s="2938" t="s">
        <v>272</v>
      </c>
      <c r="M13" s="2940" t="s">
        <v>71</v>
      </c>
      <c r="N13" s="2940" t="s">
        <v>239</v>
      </c>
      <c r="O13" s="2940" t="s">
        <v>402</v>
      </c>
      <c r="P13" s="2930" t="s">
        <v>87</v>
      </c>
      <c r="Q13" s="267"/>
    </row>
    <row r="14" spans="2:20" ht="31.5" x14ac:dyDescent="0.2">
      <c r="B14" s="623"/>
      <c r="C14" s="1056" t="s">
        <v>31</v>
      </c>
      <c r="D14" s="1056" t="s">
        <v>213</v>
      </c>
      <c r="E14" s="1056" t="s">
        <v>307</v>
      </c>
      <c r="F14" s="792" t="s">
        <v>302</v>
      </c>
      <c r="G14" s="2957"/>
      <c r="H14" s="2954"/>
      <c r="I14" s="2954"/>
      <c r="J14" s="2954"/>
      <c r="K14" s="2939"/>
      <c r="L14" s="2939"/>
      <c r="M14" s="2941"/>
      <c r="N14" s="2941"/>
      <c r="O14" s="2941"/>
      <c r="P14" s="2930"/>
      <c r="Q14" s="267"/>
    </row>
    <row r="15" spans="2:20" ht="15.75" x14ac:dyDescent="0.25">
      <c r="B15" s="791">
        <v>1</v>
      </c>
      <c r="C15" s="1247"/>
      <c r="D15" s="1241"/>
      <c r="E15" s="1221"/>
      <c r="F15" s="1222"/>
      <c r="G15" s="1242"/>
      <c r="H15" s="1226"/>
      <c r="I15" s="1226"/>
      <c r="J15" s="1226"/>
      <c r="K15" s="1226">
        <f t="shared" ref="K15:K23" si="0">H15-I15-J15</f>
        <v>0</v>
      </c>
      <c r="L15" s="1243"/>
      <c r="M15" s="1243"/>
      <c r="N15" s="1243"/>
      <c r="O15" s="1244"/>
      <c r="P15" s="1245"/>
      <c r="Q15" s="267"/>
    </row>
    <row r="16" spans="2:20" ht="15.75" x14ac:dyDescent="0.25">
      <c r="B16" s="791">
        <v>2</v>
      </c>
      <c r="C16" s="1247"/>
      <c r="D16" s="1241"/>
      <c r="E16" s="1221"/>
      <c r="F16" s="1222"/>
      <c r="G16" s="1242"/>
      <c r="H16" s="1226"/>
      <c r="I16" s="1226"/>
      <c r="J16" s="1226"/>
      <c r="K16" s="1226">
        <f t="shared" si="0"/>
        <v>0</v>
      </c>
      <c r="L16" s="1243"/>
      <c r="M16" s="1243"/>
      <c r="N16" s="1243"/>
      <c r="O16" s="1244"/>
      <c r="P16" s="1245"/>
      <c r="Q16" s="267"/>
    </row>
    <row r="17" spans="2:18" ht="15.75" x14ac:dyDescent="0.25">
      <c r="B17" s="791">
        <v>3</v>
      </c>
      <c r="C17" s="1247"/>
      <c r="D17" s="1241"/>
      <c r="E17" s="1221"/>
      <c r="F17" s="1222"/>
      <c r="G17" s="1242"/>
      <c r="H17" s="1226"/>
      <c r="I17" s="1226"/>
      <c r="J17" s="1226"/>
      <c r="K17" s="1226">
        <f t="shared" si="0"/>
        <v>0</v>
      </c>
      <c r="L17" s="1243"/>
      <c r="M17" s="1243"/>
      <c r="N17" s="1243"/>
      <c r="O17" s="1244"/>
      <c r="P17" s="1245"/>
      <c r="Q17" s="267"/>
    </row>
    <row r="18" spans="2:18" ht="15.75" x14ac:dyDescent="0.25">
      <c r="B18" s="791">
        <v>4</v>
      </c>
      <c r="C18" s="1247"/>
      <c r="D18" s="1241"/>
      <c r="E18" s="1221"/>
      <c r="F18" s="1222"/>
      <c r="G18" s="1242"/>
      <c r="H18" s="1226"/>
      <c r="I18" s="1226"/>
      <c r="J18" s="1226"/>
      <c r="K18" s="1226">
        <f t="shared" si="0"/>
        <v>0</v>
      </c>
      <c r="L18" s="1243"/>
      <c r="M18" s="1243"/>
      <c r="N18" s="1243"/>
      <c r="O18" s="1244"/>
      <c r="P18" s="1245"/>
      <c r="Q18" s="267"/>
    </row>
    <row r="19" spans="2:18" ht="15.75" x14ac:dyDescent="0.25">
      <c r="B19" s="791">
        <v>5</v>
      </c>
      <c r="C19" s="1247"/>
      <c r="D19" s="1241"/>
      <c r="E19" s="1221"/>
      <c r="F19" s="1222"/>
      <c r="G19" s="1242"/>
      <c r="H19" s="1226"/>
      <c r="I19" s="1226"/>
      <c r="J19" s="1226"/>
      <c r="K19" s="1226">
        <f t="shared" si="0"/>
        <v>0</v>
      </c>
      <c r="L19" s="1243"/>
      <c r="M19" s="1243"/>
      <c r="N19" s="1243"/>
      <c r="O19" s="1244"/>
      <c r="P19" s="1245"/>
      <c r="Q19" s="267"/>
    </row>
    <row r="20" spans="2:18" ht="15.75" x14ac:dyDescent="0.25">
      <c r="B20" s="791">
        <v>6</v>
      </c>
      <c r="C20" s="1247"/>
      <c r="D20" s="1241"/>
      <c r="E20" s="1221"/>
      <c r="F20" s="1222"/>
      <c r="G20" s="1242"/>
      <c r="H20" s="1226"/>
      <c r="I20" s="1226"/>
      <c r="J20" s="1226"/>
      <c r="K20" s="1226">
        <f t="shared" si="0"/>
        <v>0</v>
      </c>
      <c r="L20" s="1243"/>
      <c r="M20" s="1243"/>
      <c r="N20" s="1243"/>
      <c r="O20" s="1244"/>
      <c r="P20" s="1245"/>
      <c r="Q20" s="267"/>
    </row>
    <row r="21" spans="2:18" ht="15.75" x14ac:dyDescent="0.25">
      <c r="B21" s="791">
        <v>7</v>
      </c>
      <c r="C21" s="1247"/>
      <c r="D21" s="1241"/>
      <c r="E21" s="1221"/>
      <c r="F21" s="1222"/>
      <c r="G21" s="1242"/>
      <c r="H21" s="1226"/>
      <c r="I21" s="1226"/>
      <c r="J21" s="1226"/>
      <c r="K21" s="1226">
        <f t="shared" si="0"/>
        <v>0</v>
      </c>
      <c r="L21" s="1243"/>
      <c r="M21" s="1243"/>
      <c r="N21" s="1243"/>
      <c r="O21" s="1244"/>
      <c r="P21" s="1245"/>
      <c r="Q21" s="267"/>
    </row>
    <row r="22" spans="2:18" ht="15.75" x14ac:dyDescent="0.25">
      <c r="B22" s="791">
        <v>8</v>
      </c>
      <c r="C22" s="1247"/>
      <c r="D22" s="1241"/>
      <c r="E22" s="1221"/>
      <c r="F22" s="1222" t="s">
        <v>516</v>
      </c>
      <c r="G22" s="1242"/>
      <c r="H22" s="1226"/>
      <c r="I22" s="1226"/>
      <c r="J22" s="1226"/>
      <c r="K22" s="1226">
        <f t="shared" si="0"/>
        <v>0</v>
      </c>
      <c r="L22" s="1243"/>
      <c r="M22" s="1243"/>
      <c r="N22" s="1243"/>
      <c r="O22" s="1244"/>
      <c r="P22" s="1245"/>
      <c r="Q22" s="267"/>
    </row>
    <row r="23" spans="2:18" ht="21" customHeight="1" x14ac:dyDescent="0.25">
      <c r="B23" s="791">
        <v>9</v>
      </c>
      <c r="C23" s="1247"/>
      <c r="D23" s="1241"/>
      <c r="E23" s="1221"/>
      <c r="F23" s="2946" t="s">
        <v>583</v>
      </c>
      <c r="G23" s="2947"/>
      <c r="H23" s="2947"/>
      <c r="I23" s="2948"/>
      <c r="J23" s="1226"/>
      <c r="K23" s="1226">
        <f t="shared" si="0"/>
        <v>0</v>
      </c>
      <c r="L23" s="1243"/>
      <c r="M23" s="1243"/>
      <c r="N23" s="1243"/>
      <c r="O23" s="1244"/>
      <c r="P23" s="1245"/>
      <c r="Q23" s="267"/>
    </row>
    <row r="24" spans="2:18" ht="21" customHeight="1" x14ac:dyDescent="0.25">
      <c r="B24" s="791"/>
      <c r="C24" s="1594"/>
      <c r="D24" s="1595"/>
      <c r="E24" s="1596"/>
      <c r="F24" s="1597"/>
      <c r="G24" s="1597"/>
      <c r="H24" s="1597"/>
      <c r="I24" s="1598"/>
      <c r="J24" s="1226"/>
      <c r="K24" s="1226"/>
      <c r="L24" s="1599"/>
      <c r="M24" s="1600"/>
      <c r="N24" s="1600"/>
      <c r="O24" s="1601"/>
      <c r="P24" s="1602"/>
      <c r="Q24" s="267"/>
    </row>
    <row r="25" spans="2:18" ht="21" customHeight="1" x14ac:dyDescent="0.25">
      <c r="B25" s="791"/>
      <c r="C25" s="1594"/>
      <c r="D25" s="1595"/>
      <c r="E25" s="1596"/>
      <c r="F25" s="1597"/>
      <c r="G25" s="1597"/>
      <c r="H25" s="1597"/>
      <c r="I25" s="1598"/>
      <c r="J25" s="1226"/>
      <c r="K25" s="1226"/>
      <c r="L25" s="1599"/>
      <c r="M25" s="1600"/>
      <c r="N25" s="1600"/>
      <c r="O25" s="1601"/>
      <c r="P25" s="1602"/>
      <c r="Q25" s="267"/>
    </row>
    <row r="26" spans="2:18" ht="21" customHeight="1" x14ac:dyDescent="0.25">
      <c r="B26" s="791"/>
      <c r="C26" s="1594"/>
      <c r="D26" s="1595"/>
      <c r="E26" s="1596"/>
      <c r="F26" s="1597"/>
      <c r="G26" s="1597"/>
      <c r="H26" s="1597"/>
      <c r="I26" s="1598"/>
      <c r="J26" s="1226"/>
      <c r="K26" s="1226"/>
      <c r="L26" s="1599"/>
      <c r="M26" s="1600"/>
      <c r="N26" s="1600"/>
      <c r="O26" s="1601"/>
      <c r="P26" s="1602"/>
      <c r="Q26" s="267"/>
    </row>
    <row r="27" spans="2:18" s="394" customFormat="1" ht="9" customHeight="1" x14ac:dyDescent="0.25">
      <c r="B27" s="624"/>
      <c r="C27" s="1331"/>
      <c r="D27" s="1332"/>
      <c r="E27" s="1332"/>
      <c r="F27" s="1332"/>
      <c r="G27" s="1332"/>
      <c r="H27" s="1332"/>
      <c r="I27" s="1246">
        <f>SUM(I15:I23)</f>
        <v>0</v>
      </c>
      <c r="J27" s="1246">
        <f>SUM(J15:J23)</f>
        <v>0</v>
      </c>
      <c r="K27" s="1246">
        <f>SUM(K15:K23)</f>
        <v>0</v>
      </c>
      <c r="L27" s="2933"/>
      <c r="M27" s="2934"/>
      <c r="N27" s="2934"/>
      <c r="O27" s="2934"/>
      <c r="P27" s="2935"/>
      <c r="Q27" s="427"/>
    </row>
    <row r="28" spans="2:18" ht="20.25" x14ac:dyDescent="0.3">
      <c r="B28" s="624"/>
      <c r="C28" s="264"/>
      <c r="D28" s="264"/>
      <c r="E28" s="2949" t="s">
        <v>510</v>
      </c>
      <c r="F28" s="2949"/>
      <c r="G28" s="264"/>
      <c r="H28" s="264"/>
      <c r="I28" s="2962" t="s">
        <v>492</v>
      </c>
      <c r="J28" s="2924"/>
      <c r="K28" s="264"/>
      <c r="L28" s="264"/>
      <c r="M28" s="2942" t="s">
        <v>513</v>
      </c>
      <c r="N28" s="2942"/>
      <c r="O28" s="397"/>
      <c r="P28" s="570" t="s">
        <v>273</v>
      </c>
      <c r="Q28" s="219"/>
    </row>
    <row r="29" spans="2:18" ht="17.25" customHeight="1" x14ac:dyDescent="0.3">
      <c r="B29" s="624"/>
      <c r="C29" s="592"/>
      <c r="D29" s="592"/>
      <c r="E29" s="2923" t="str">
        <f>'Datos Generales'!C16</f>
        <v>Preparado por</v>
      </c>
      <c r="F29" s="2923"/>
      <c r="G29" s="595"/>
      <c r="H29" s="595"/>
      <c r="I29" s="2923" t="str">
        <f>'Datos Generales'!D16</f>
        <v>Revisado por</v>
      </c>
      <c r="J29" s="2923"/>
      <c r="K29" s="595"/>
      <c r="L29" s="595"/>
      <c r="M29" s="2923" t="str">
        <f>'Datos Generales'!E16</f>
        <v>Autorizado por</v>
      </c>
      <c r="N29" s="2923"/>
      <c r="O29" s="398"/>
      <c r="P29" s="398"/>
      <c r="Q29" s="267"/>
    </row>
    <row r="30" spans="2:18" ht="16.5" customHeight="1" x14ac:dyDescent="0.3">
      <c r="B30" s="624"/>
      <c r="C30" s="593"/>
      <c r="D30" s="603"/>
      <c r="E30" s="2924" t="s">
        <v>499</v>
      </c>
      <c r="F30" s="2924"/>
      <c r="G30" s="595"/>
      <c r="H30" s="595"/>
      <c r="I30" s="2924" t="s">
        <v>503</v>
      </c>
      <c r="J30" s="2924"/>
      <c r="K30" s="596"/>
      <c r="L30" s="596"/>
      <c r="M30" s="2924" t="s">
        <v>584</v>
      </c>
      <c r="N30" s="2924"/>
      <c r="O30" s="397"/>
      <c r="P30" s="397"/>
      <c r="Q30" s="267"/>
    </row>
    <row r="31" spans="2:18" ht="20.25" x14ac:dyDescent="0.3">
      <c r="B31" s="624"/>
      <c r="C31" s="397"/>
      <c r="D31" s="397"/>
      <c r="E31" s="2960" t="str">
        <f>'Datos Generales'!C17</f>
        <v>Puesto que ocupa</v>
      </c>
      <c r="F31" s="2960"/>
      <c r="G31" s="595"/>
      <c r="H31" s="595"/>
      <c r="I31" s="2960" t="str">
        <f>'Datos Generales'!D17</f>
        <v>Puesto que ocupa</v>
      </c>
      <c r="J31" s="2960"/>
      <c r="K31" s="596"/>
      <c r="M31" s="2960" t="str">
        <f>'Datos Generales'!E17</f>
        <v>Puesto que ocupa</v>
      </c>
      <c r="N31" s="2960"/>
      <c r="O31" s="398"/>
      <c r="P31" s="398"/>
      <c r="Q31" s="210"/>
      <c r="R31" s="168"/>
    </row>
    <row r="32" spans="2:18" ht="12.75" customHeight="1" x14ac:dyDescent="0.3">
      <c r="B32" s="624"/>
      <c r="C32" s="593"/>
      <c r="D32" s="603"/>
      <c r="E32" s="2766">
        <v>45107</v>
      </c>
      <c r="F32" s="2766"/>
      <c r="G32" s="597"/>
      <c r="H32" s="597"/>
      <c r="I32" s="2766">
        <v>45107</v>
      </c>
      <c r="J32" s="2766"/>
      <c r="K32" s="598"/>
      <c r="L32" s="598"/>
      <c r="M32" s="2766">
        <v>45112</v>
      </c>
      <c r="N32" s="2766"/>
      <c r="O32" s="397"/>
      <c r="P32" s="397"/>
      <c r="Q32" s="210"/>
      <c r="R32" s="168"/>
    </row>
    <row r="33" spans="2:18" ht="20.25" x14ac:dyDescent="0.3">
      <c r="B33" s="624"/>
      <c r="C33" s="397"/>
      <c r="D33" s="397"/>
      <c r="E33" s="2960" t="s">
        <v>288</v>
      </c>
      <c r="F33" s="2960"/>
      <c r="G33" s="597"/>
      <c r="H33" s="597"/>
      <c r="I33" s="2960" t="s">
        <v>289</v>
      </c>
      <c r="J33" s="2960"/>
      <c r="K33" s="598"/>
      <c r="L33" s="598"/>
      <c r="M33" s="2960" t="s">
        <v>301</v>
      </c>
      <c r="N33" s="2960"/>
      <c r="O33" s="398"/>
      <c r="P33" s="398"/>
      <c r="Q33" s="210"/>
      <c r="R33" s="168"/>
    </row>
    <row r="34" spans="2:18" ht="20.25" x14ac:dyDescent="0.3">
      <c r="B34" s="624"/>
      <c r="C34" s="593"/>
      <c r="D34" s="603"/>
      <c r="F34" s="255"/>
      <c r="G34" s="597"/>
      <c r="H34" s="597"/>
      <c r="K34" s="598"/>
      <c r="L34" s="598"/>
      <c r="O34" s="397"/>
      <c r="P34" s="397"/>
      <c r="Q34" s="210"/>
      <c r="R34" s="168"/>
    </row>
    <row r="35" spans="2:18" ht="18.75" x14ac:dyDescent="0.3">
      <c r="B35" s="625"/>
      <c r="C35" s="604"/>
      <c r="D35" s="604"/>
      <c r="E35" s="604"/>
      <c r="F35" s="604"/>
      <c r="G35" s="605"/>
      <c r="H35" s="605"/>
      <c r="I35" s="605"/>
      <c r="J35" s="605"/>
      <c r="K35" s="180"/>
      <c r="L35" s="180"/>
      <c r="M35" s="180"/>
      <c r="N35" s="180"/>
      <c r="O35" s="251"/>
      <c r="P35" s="251"/>
      <c r="Q35" s="181"/>
      <c r="R35" s="168"/>
    </row>
    <row r="36" spans="2:18" ht="15.75" x14ac:dyDescent="0.25">
      <c r="C36" s="600"/>
      <c r="D36" s="601"/>
      <c r="E36" s="601"/>
      <c r="F36" s="601"/>
      <c r="G36" s="601"/>
      <c r="H36" s="717"/>
      <c r="I36" s="600"/>
      <c r="J36" s="600"/>
      <c r="K36" s="168"/>
      <c r="L36" s="168"/>
      <c r="M36" s="168"/>
      <c r="N36" s="168"/>
      <c r="O36" s="232"/>
      <c r="P36" s="232"/>
      <c r="Q36" s="168"/>
      <c r="R36" s="168"/>
    </row>
    <row r="37" spans="2:18" ht="18.75" x14ac:dyDescent="0.3">
      <c r="C37" s="2961"/>
      <c r="D37" s="2961"/>
      <c r="E37" s="2961"/>
      <c r="F37" s="2961"/>
      <c r="G37" s="602"/>
      <c r="H37" s="716"/>
      <c r="I37" s="716"/>
      <c r="J37" s="716"/>
      <c r="K37" s="168"/>
      <c r="L37" s="168"/>
      <c r="M37" s="168"/>
      <c r="N37" s="168"/>
      <c r="O37" s="232"/>
      <c r="P37" s="232"/>
      <c r="Q37" s="168"/>
      <c r="R37" s="168"/>
    </row>
  </sheetData>
  <sheetProtection formatColumns="0" insertColumns="0" insertRows="0"/>
  <mergeCells count="36">
    <mergeCell ref="C37:F37"/>
    <mergeCell ref="E31:F31"/>
    <mergeCell ref="I31:J31"/>
    <mergeCell ref="I28:J28"/>
    <mergeCell ref="I30:J30"/>
    <mergeCell ref="M31:N31"/>
    <mergeCell ref="E32:F32"/>
    <mergeCell ref="I32:J32"/>
    <mergeCell ref="E33:F33"/>
    <mergeCell ref="I33:J33"/>
    <mergeCell ref="M33:N33"/>
    <mergeCell ref="M32:N32"/>
    <mergeCell ref="B7:Q7"/>
    <mergeCell ref="B8:Q8"/>
    <mergeCell ref="P13:P14"/>
    <mergeCell ref="K13:K14"/>
    <mergeCell ref="L13:L14"/>
    <mergeCell ref="M13:M14"/>
    <mergeCell ref="N13:N14"/>
    <mergeCell ref="O13:O14"/>
    <mergeCell ref="H13:H14"/>
    <mergeCell ref="F11:G11"/>
    <mergeCell ref="G13:G14"/>
    <mergeCell ref="C13:F13"/>
    <mergeCell ref="I13:I14"/>
    <mergeCell ref="J13:J14"/>
    <mergeCell ref="M28:N28"/>
    <mergeCell ref="M30:N30"/>
    <mergeCell ref="B9:Q9"/>
    <mergeCell ref="E29:F29"/>
    <mergeCell ref="I29:J29"/>
    <mergeCell ref="M29:N29"/>
    <mergeCell ref="L27:P27"/>
    <mergeCell ref="F23:I23"/>
    <mergeCell ref="E28:F28"/>
    <mergeCell ref="E30:F30"/>
  </mergeCells>
  <printOptions horizontalCentered="1"/>
  <pageMargins left="0" right="0" top="0.9" bottom="0.19685039370078741" header="0.91" footer="0.17"/>
  <pageSetup paperSize="5" scale="51" orientation="landscape" r:id="rId1"/>
  <headerFooter>
    <oddFooter>&amp;R&amp;P/&amp;N  &amp;D  &amp;T</oddFooter>
  </headerFooter>
  <ignoredErrors>
    <ignoredError sqref="K11 I15:K22 I27:K27 J23:K23" unlockedFormula="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37"/>
  <sheetViews>
    <sheetView showGridLines="0" tabSelected="1" topLeftCell="H1" zoomScale="91" zoomScaleNormal="91" workbookViewId="0">
      <selection activeCell="M16" sqref="M16"/>
    </sheetView>
  </sheetViews>
  <sheetFormatPr baseColWidth="10" defaultColWidth="11.42578125" defaultRowHeight="12" x14ac:dyDescent="0.2"/>
  <cols>
    <col min="1" max="1" width="2.42578125" style="255" customWidth="1"/>
    <col min="2" max="2" width="3.42578125" style="255" customWidth="1"/>
    <col min="3" max="3" width="12.85546875" style="255" customWidth="1"/>
    <col min="4" max="4" width="12.28515625" style="411" customWidth="1"/>
    <col min="5" max="5" width="14.5703125" style="255" customWidth="1"/>
    <col min="6" max="6" width="13.85546875" style="255" customWidth="1"/>
    <col min="7" max="7" width="13" style="412" customWidth="1"/>
    <col min="8" max="8" width="13.28515625" style="255" customWidth="1"/>
    <col min="9" max="9" width="11.42578125" style="255" customWidth="1"/>
    <col min="10" max="10" width="12" style="255" customWidth="1"/>
    <col min="11" max="11" width="13.5703125" style="255" customWidth="1"/>
    <col min="12" max="12" width="12.5703125" style="255" customWidth="1"/>
    <col min="13" max="13" width="12.7109375" style="255" customWidth="1"/>
    <col min="14" max="14" width="12.140625" style="255" customWidth="1"/>
    <col min="15" max="15" width="11.7109375" style="255" customWidth="1"/>
    <col min="16" max="16" width="9.85546875" style="255" customWidth="1"/>
    <col min="17" max="17" width="9.140625" style="255" customWidth="1"/>
    <col min="18" max="18" width="12.42578125" style="255" customWidth="1"/>
    <col min="19" max="19" width="8.28515625" style="406" customWidth="1"/>
    <col min="20" max="20" width="14.7109375" style="255" customWidth="1"/>
    <col min="21" max="21" width="14.140625" style="255" customWidth="1"/>
    <col min="22" max="22" width="17.140625" style="255" customWidth="1"/>
    <col min="23" max="23" width="11" style="255" customWidth="1"/>
    <col min="24" max="24" width="7" style="255" customWidth="1"/>
    <col min="25" max="25" width="12.42578125" style="255" customWidth="1"/>
    <col min="26" max="26" width="13.7109375" style="411" customWidth="1"/>
    <col min="27" max="27" width="11.5703125" style="411" customWidth="1"/>
    <col min="28" max="28" width="3.28515625" style="255" customWidth="1"/>
    <col min="29" max="16384" width="11.42578125" style="255"/>
  </cols>
  <sheetData>
    <row r="2" spans="2:32" x14ac:dyDescent="0.2">
      <c r="B2" s="416"/>
      <c r="C2" s="418"/>
      <c r="D2" s="417"/>
      <c r="E2" s="418"/>
      <c r="F2" s="418"/>
      <c r="G2" s="419"/>
      <c r="H2" s="418"/>
      <c r="I2" s="418"/>
      <c r="J2" s="418"/>
      <c r="K2" s="418"/>
      <c r="L2" s="418"/>
      <c r="M2" s="418"/>
      <c r="N2" s="418"/>
      <c r="O2" s="418"/>
      <c r="P2" s="418"/>
      <c r="Q2" s="418"/>
      <c r="R2" s="418"/>
      <c r="S2" s="420"/>
      <c r="T2" s="418"/>
      <c r="U2" s="418"/>
      <c r="V2" s="418"/>
      <c r="W2" s="418"/>
      <c r="X2" s="418"/>
      <c r="Y2" s="418"/>
      <c r="Z2" s="417"/>
      <c r="AA2" s="417"/>
      <c r="AB2" s="421"/>
    </row>
    <row r="3" spans="2:32" x14ac:dyDescent="0.2">
      <c r="B3" s="263"/>
      <c r="C3" s="264"/>
      <c r="D3" s="407"/>
      <c r="E3" s="408"/>
      <c r="F3" s="408"/>
      <c r="G3" s="409"/>
      <c r="H3" s="408"/>
      <c r="I3" s="408"/>
      <c r="J3" s="408"/>
      <c r="K3" s="408"/>
      <c r="L3" s="408"/>
      <c r="M3" s="408"/>
      <c r="N3" s="408"/>
      <c r="O3" s="408"/>
      <c r="P3" s="408"/>
      <c r="Q3" s="408"/>
      <c r="R3" s="408"/>
      <c r="S3" s="410"/>
      <c r="T3" s="408"/>
      <c r="U3" s="408"/>
      <c r="V3" s="408"/>
      <c r="W3" s="408"/>
      <c r="X3" s="408"/>
      <c r="Y3" s="408"/>
      <c r="Z3" s="407"/>
      <c r="AA3" s="407"/>
      <c r="AB3" s="267"/>
    </row>
    <row r="4" spans="2:32" ht="12.75" customHeight="1" x14ac:dyDescent="0.2">
      <c r="B4" s="263"/>
      <c r="C4" s="264"/>
      <c r="D4" s="407"/>
      <c r="E4" s="408"/>
      <c r="F4" s="408"/>
      <c r="G4" s="409"/>
      <c r="H4" s="408"/>
      <c r="I4" s="408"/>
      <c r="J4" s="408"/>
      <c r="K4" s="408"/>
      <c r="L4" s="422"/>
      <c r="M4" s="422"/>
      <c r="N4" s="408"/>
      <c r="O4" s="408"/>
      <c r="P4" s="408"/>
      <c r="Q4" s="408"/>
      <c r="R4" s="408"/>
      <c r="S4" s="410"/>
      <c r="T4" s="408"/>
      <c r="U4" s="408"/>
      <c r="V4" s="408"/>
      <c r="W4" s="408"/>
      <c r="X4" s="408"/>
      <c r="Y4" s="408"/>
      <c r="Z4" s="407"/>
      <c r="AA4" s="407"/>
      <c r="AB4" s="267"/>
      <c r="AD4" s="394"/>
      <c r="AE4" s="394"/>
      <c r="AF4" s="394"/>
    </row>
    <row r="5" spans="2:32" ht="12.75" customHeight="1" x14ac:dyDescent="0.2">
      <c r="B5" s="263"/>
      <c r="C5" s="264"/>
      <c r="D5" s="407"/>
      <c r="E5" s="408"/>
      <c r="F5" s="408"/>
      <c r="G5" s="409"/>
      <c r="H5" s="408"/>
      <c r="I5" s="408"/>
      <c r="J5" s="408"/>
      <c r="K5" s="408"/>
      <c r="L5" s="422"/>
      <c r="M5" s="422"/>
      <c r="N5" s="408"/>
      <c r="O5" s="408"/>
      <c r="P5" s="408"/>
      <c r="Q5" s="408"/>
      <c r="R5" s="408"/>
      <c r="S5" s="410"/>
      <c r="T5" s="408"/>
      <c r="U5" s="408"/>
      <c r="V5" s="408"/>
      <c r="W5" s="408"/>
      <c r="X5" s="408"/>
      <c r="Y5" s="408"/>
      <c r="Z5" s="407"/>
      <c r="AA5" s="407"/>
      <c r="AB5" s="267"/>
      <c r="AD5" s="394"/>
      <c r="AE5" s="394"/>
      <c r="AF5" s="394"/>
    </row>
    <row r="6" spans="2:32" ht="12.75" customHeight="1" x14ac:dyDescent="0.2">
      <c r="B6" s="263"/>
      <c r="C6" s="264"/>
      <c r="D6" s="407"/>
      <c r="E6" s="408"/>
      <c r="F6" s="408"/>
      <c r="G6" s="409"/>
      <c r="H6" s="408"/>
      <c r="I6" s="408"/>
      <c r="J6" s="408"/>
      <c r="K6" s="408"/>
      <c r="L6" s="422"/>
      <c r="M6" s="422"/>
      <c r="N6" s="408"/>
      <c r="O6" s="408"/>
      <c r="P6" s="408"/>
      <c r="Q6" s="408"/>
      <c r="R6" s="408"/>
      <c r="S6" s="410"/>
      <c r="T6" s="408"/>
      <c r="U6" s="408"/>
      <c r="V6" s="408"/>
      <c r="W6" s="408"/>
      <c r="X6" s="408"/>
      <c r="Y6" s="408"/>
      <c r="Z6" s="407"/>
      <c r="AA6" s="407"/>
      <c r="AB6" s="267"/>
      <c r="AD6" s="394"/>
      <c r="AE6" s="394"/>
      <c r="AF6" s="394"/>
    </row>
    <row r="7" spans="2:32" ht="18.75" x14ac:dyDescent="0.2">
      <c r="B7" s="2970" t="s">
        <v>29</v>
      </c>
      <c r="C7" s="2925"/>
      <c r="D7" s="2925"/>
      <c r="E7" s="2925"/>
      <c r="F7" s="2925"/>
      <c r="G7" s="2925"/>
      <c r="H7" s="2925"/>
      <c r="I7" s="2925"/>
      <c r="J7" s="2925"/>
      <c r="K7" s="2925"/>
      <c r="L7" s="2925"/>
      <c r="M7" s="2925"/>
      <c r="N7" s="2925"/>
      <c r="O7" s="2925"/>
      <c r="P7" s="2925"/>
      <c r="Q7" s="2925"/>
      <c r="R7" s="2925"/>
      <c r="S7" s="2925"/>
      <c r="T7" s="2925"/>
      <c r="U7" s="2925"/>
      <c r="V7" s="2925"/>
      <c r="W7" s="2925"/>
      <c r="X7" s="2925"/>
      <c r="Y7" s="2925"/>
      <c r="Z7" s="2925"/>
      <c r="AA7" s="2925"/>
      <c r="AB7" s="2926"/>
      <c r="AD7" s="394"/>
      <c r="AE7" s="394"/>
      <c r="AF7" s="394"/>
    </row>
    <row r="8" spans="2:32" ht="15.75" x14ac:dyDescent="0.2">
      <c r="B8" s="2971" t="s">
        <v>338</v>
      </c>
      <c r="C8" s="2972"/>
      <c r="D8" s="2972"/>
      <c r="E8" s="2972"/>
      <c r="F8" s="2972"/>
      <c r="G8" s="2972"/>
      <c r="H8" s="2972"/>
      <c r="I8" s="2972"/>
      <c r="J8" s="2972"/>
      <c r="K8" s="2972"/>
      <c r="L8" s="2972"/>
      <c r="M8" s="2972"/>
      <c r="N8" s="2972"/>
      <c r="O8" s="2972"/>
      <c r="P8" s="2972"/>
      <c r="Q8" s="2972"/>
      <c r="R8" s="2972"/>
      <c r="S8" s="2972"/>
      <c r="T8" s="2972"/>
      <c r="U8" s="2972"/>
      <c r="V8" s="2972"/>
      <c r="W8" s="2972"/>
      <c r="X8" s="2972"/>
      <c r="Y8" s="2972"/>
      <c r="Z8" s="2972"/>
      <c r="AA8" s="2972"/>
      <c r="AB8" s="2973"/>
    </row>
    <row r="9" spans="2:32" ht="12.75" customHeight="1" x14ac:dyDescent="0.2">
      <c r="B9" s="2974" t="s">
        <v>158</v>
      </c>
      <c r="C9" s="2975"/>
      <c r="D9" s="2975"/>
      <c r="E9" s="2975"/>
      <c r="F9" s="2975"/>
      <c r="G9" s="2975"/>
      <c r="H9" s="2975"/>
      <c r="I9" s="2975"/>
      <c r="J9" s="2975"/>
      <c r="K9" s="2975"/>
      <c r="L9" s="2975"/>
      <c r="M9" s="2975"/>
      <c r="N9" s="2975"/>
      <c r="O9" s="2975"/>
      <c r="P9" s="2975"/>
      <c r="Q9" s="2975"/>
      <c r="R9" s="2975"/>
      <c r="S9" s="2975"/>
      <c r="T9" s="2975"/>
      <c r="U9" s="2975"/>
      <c r="V9" s="2975"/>
      <c r="W9" s="2975"/>
      <c r="X9" s="2975"/>
      <c r="Y9" s="2975"/>
      <c r="Z9" s="2975"/>
      <c r="AA9" s="2975"/>
      <c r="AB9" s="2976"/>
    </row>
    <row r="10" spans="2:32" ht="12.75" customHeight="1" x14ac:dyDescent="0.2">
      <c r="B10" s="263"/>
      <c r="C10" s="264"/>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267"/>
    </row>
    <row r="11" spans="2:32" s="1251" customFormat="1" ht="18" customHeight="1" x14ac:dyDescent="0.25">
      <c r="B11" s="1249"/>
      <c r="C11" s="1250"/>
      <c r="F11" s="788" t="s">
        <v>253</v>
      </c>
      <c r="G11" s="2978">
        <f>'Datos Generales'!C6</f>
        <v>45107</v>
      </c>
      <c r="H11" s="2979"/>
      <c r="J11" s="150" t="s">
        <v>34</v>
      </c>
      <c r="K11" s="2980" t="str">
        <f>'Datos Generales'!C7</f>
        <v>DIGESETT</v>
      </c>
      <c r="L11" s="2981"/>
      <c r="M11" s="2982"/>
      <c r="N11" s="1411"/>
      <c r="O11" s="1197" t="s">
        <v>16</v>
      </c>
      <c r="P11" s="1199" t="str">
        <f>'Datos Generales'!C8</f>
        <v>0202</v>
      </c>
      <c r="R11" s="788" t="s">
        <v>274</v>
      </c>
      <c r="S11" s="1200" t="str">
        <f>'Datos Generales'!C9</f>
        <v>02</v>
      </c>
      <c r="U11" s="1197" t="s">
        <v>268</v>
      </c>
      <c r="V11" s="1199" t="str">
        <f>'Datos Generales'!C10</f>
        <v>01</v>
      </c>
      <c r="W11" s="788" t="s">
        <v>22</v>
      </c>
      <c r="X11" s="1200" t="str">
        <f>'Datos Generales'!C11</f>
        <v>0005</v>
      </c>
      <c r="Y11" s="1054"/>
      <c r="Z11" s="1054"/>
      <c r="AA11" s="1054"/>
      <c r="AB11" s="1252"/>
    </row>
    <row r="12" spans="2:32" ht="12.75" customHeight="1" x14ac:dyDescent="0.2">
      <c r="B12" s="263"/>
      <c r="C12" s="264"/>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267"/>
    </row>
    <row r="13" spans="2:32" ht="18.75" x14ac:dyDescent="0.25">
      <c r="B13" s="1201"/>
      <c r="C13" s="2977" t="s">
        <v>129</v>
      </c>
      <c r="D13" s="2977"/>
      <c r="E13" s="2977"/>
      <c r="F13" s="2977"/>
      <c r="G13" s="2977"/>
      <c r="H13" s="2977"/>
      <c r="I13" s="2977"/>
      <c r="J13" s="2977"/>
      <c r="K13" s="2977"/>
      <c r="L13" s="2977"/>
      <c r="M13" s="2977"/>
      <c r="N13" s="2977" t="s">
        <v>386</v>
      </c>
      <c r="O13" s="2977"/>
      <c r="P13" s="2977"/>
      <c r="Q13" s="2977"/>
      <c r="R13" s="2977"/>
      <c r="S13" s="2977"/>
      <c r="T13" s="2977"/>
      <c r="U13" s="2977"/>
      <c r="V13" s="2977"/>
      <c r="W13" s="2937" t="s">
        <v>272</v>
      </c>
      <c r="X13" s="2930" t="s">
        <v>315</v>
      </c>
      <c r="Y13" s="2930" t="s">
        <v>135</v>
      </c>
      <c r="Z13" s="2930" t="s">
        <v>360</v>
      </c>
      <c r="AA13" s="2930" t="s">
        <v>87</v>
      </c>
      <c r="AB13" s="210"/>
      <c r="AC13" s="168"/>
    </row>
    <row r="14" spans="2:32" s="611" customFormat="1" ht="74.25" customHeight="1" x14ac:dyDescent="0.25">
      <c r="B14" s="1249"/>
      <c r="C14" s="1056" t="s">
        <v>307</v>
      </c>
      <c r="D14" s="1056" t="s">
        <v>130</v>
      </c>
      <c r="E14" s="1056" t="s">
        <v>361</v>
      </c>
      <c r="F14" s="1056" t="s">
        <v>403</v>
      </c>
      <c r="G14" s="1056" t="s">
        <v>362</v>
      </c>
      <c r="H14" s="1056" t="s">
        <v>391</v>
      </c>
      <c r="I14" s="1056" t="s">
        <v>392</v>
      </c>
      <c r="J14" s="1056" t="s">
        <v>363</v>
      </c>
      <c r="K14" s="1056" t="s">
        <v>364</v>
      </c>
      <c r="L14" s="1056" t="s">
        <v>365</v>
      </c>
      <c r="M14" s="1056" t="s">
        <v>317</v>
      </c>
      <c r="N14" s="1056" t="s">
        <v>404</v>
      </c>
      <c r="O14" s="1055" t="s">
        <v>394</v>
      </c>
      <c r="P14" s="1055" t="s">
        <v>131</v>
      </c>
      <c r="Q14" s="1055" t="s">
        <v>132</v>
      </c>
      <c r="R14" s="1055" t="s">
        <v>133</v>
      </c>
      <c r="S14" s="1055" t="s">
        <v>405</v>
      </c>
      <c r="T14" s="1055" t="s">
        <v>396</v>
      </c>
      <c r="U14" s="1055" t="s">
        <v>400</v>
      </c>
      <c r="V14" s="1056" t="s">
        <v>397</v>
      </c>
      <c r="W14" s="2937"/>
      <c r="X14" s="2930"/>
      <c r="Y14" s="2930"/>
      <c r="Z14" s="2930"/>
      <c r="AA14" s="2930"/>
      <c r="AB14" s="247"/>
      <c r="AC14" s="243"/>
    </row>
    <row r="15" spans="2:32" s="414" customFormat="1" ht="33.75" x14ac:dyDescent="0.25">
      <c r="B15" s="1205">
        <v>1</v>
      </c>
      <c r="C15" s="1254" t="s">
        <v>530</v>
      </c>
      <c r="D15" s="1398" t="s">
        <v>519</v>
      </c>
      <c r="E15" s="1399" t="s">
        <v>521</v>
      </c>
      <c r="F15" s="1400" t="s">
        <v>524</v>
      </c>
      <c r="G15" s="1401">
        <v>1107814.98</v>
      </c>
      <c r="H15" s="1402">
        <f>+G15</f>
        <v>1107814.98</v>
      </c>
      <c r="I15" s="1401">
        <v>0</v>
      </c>
      <c r="J15" s="1404">
        <v>44881</v>
      </c>
      <c r="K15" s="1406" t="s">
        <v>696</v>
      </c>
      <c r="L15" s="1225" t="s">
        <v>2009</v>
      </c>
      <c r="M15" s="1442">
        <v>1107814.98</v>
      </c>
      <c r="N15" s="1404">
        <v>44926</v>
      </c>
      <c r="O15" s="1407">
        <v>45291</v>
      </c>
      <c r="P15" s="1408">
        <v>45107</v>
      </c>
      <c r="Q15" s="1229">
        <f t="shared" ref="Q15:Q26" si="0">+O15-N15</f>
        <v>365</v>
      </c>
      <c r="R15" s="1410">
        <f>+M15/Q15</f>
        <v>3035.1095342465751</v>
      </c>
      <c r="S15" s="1230">
        <v>181</v>
      </c>
      <c r="T15" s="1231"/>
      <c r="U15" s="1410">
        <f>+R15*S15</f>
        <v>549354.82569863007</v>
      </c>
      <c r="V15" s="1409">
        <f>+H15-U15</f>
        <v>558460.15430136991</v>
      </c>
      <c r="W15" s="1232" t="s">
        <v>531</v>
      </c>
      <c r="X15" s="1232" t="s">
        <v>526</v>
      </c>
      <c r="Y15" s="1778" t="s">
        <v>700</v>
      </c>
      <c r="Z15" s="1443" t="s">
        <v>525</v>
      </c>
      <c r="AA15" s="1440" t="s">
        <v>537</v>
      </c>
      <c r="AB15" s="423"/>
    </row>
    <row r="16" spans="2:32" s="414" customFormat="1" ht="33.75" x14ac:dyDescent="0.25">
      <c r="B16" s="1205">
        <v>2</v>
      </c>
      <c r="C16" s="1254" t="s">
        <v>530</v>
      </c>
      <c r="D16" s="1398" t="s">
        <v>519</v>
      </c>
      <c r="E16" s="1399" t="s">
        <v>522</v>
      </c>
      <c r="F16" s="1400" t="s">
        <v>524</v>
      </c>
      <c r="G16" s="1401">
        <v>9319509.1699999999</v>
      </c>
      <c r="H16" s="1402">
        <f>+G16</f>
        <v>9319509.1699999999</v>
      </c>
      <c r="I16" s="1401">
        <v>0</v>
      </c>
      <c r="J16" s="1404">
        <v>44911</v>
      </c>
      <c r="K16" s="1406" t="s">
        <v>697</v>
      </c>
      <c r="L16" s="1225" t="s">
        <v>2010</v>
      </c>
      <c r="M16" s="1442">
        <v>9319509.1699999999</v>
      </c>
      <c r="N16" s="1404">
        <v>44926</v>
      </c>
      <c r="O16" s="1407">
        <v>45291</v>
      </c>
      <c r="P16" s="1408">
        <v>45107</v>
      </c>
      <c r="Q16" s="1229">
        <f t="shared" si="0"/>
        <v>365</v>
      </c>
      <c r="R16" s="1410">
        <f t="shared" ref="R16:R18" si="1">+M16/Q16</f>
        <v>25532.901835616438</v>
      </c>
      <c r="S16" s="1230">
        <f t="shared" ref="S16:S26" si="2">+P16-N16</f>
        <v>181</v>
      </c>
      <c r="T16" s="1231"/>
      <c r="U16" s="1410">
        <f t="shared" ref="U16:U26" si="3">S16*R16-T16</f>
        <v>4621455.2322465749</v>
      </c>
      <c r="V16" s="1409">
        <f t="shared" ref="V16:V17" si="4">+H16-U16</f>
        <v>4698053.937753425</v>
      </c>
      <c r="W16" s="1232" t="s">
        <v>531</v>
      </c>
      <c r="X16" s="1232" t="s">
        <v>526</v>
      </c>
      <c r="Y16" s="1778" t="s">
        <v>700</v>
      </c>
      <c r="Z16" s="1443" t="s">
        <v>525</v>
      </c>
      <c r="AA16" s="1440" t="s">
        <v>537</v>
      </c>
      <c r="AB16" s="423"/>
    </row>
    <row r="17" spans="2:29" s="414" customFormat="1" ht="33.75" x14ac:dyDescent="0.25">
      <c r="B17" s="1205">
        <v>3</v>
      </c>
      <c r="C17" s="1254" t="s">
        <v>530</v>
      </c>
      <c r="D17" s="1398" t="s">
        <v>519</v>
      </c>
      <c r="E17" s="1399" t="s">
        <v>523</v>
      </c>
      <c r="F17" s="1400" t="s">
        <v>524</v>
      </c>
      <c r="G17" s="1401">
        <v>2061534.41</v>
      </c>
      <c r="H17" s="1402">
        <f>+G17</f>
        <v>2061534.41</v>
      </c>
      <c r="I17" s="1401">
        <v>0</v>
      </c>
      <c r="J17" s="1404">
        <v>44907</v>
      </c>
      <c r="K17" s="1406" t="s">
        <v>698</v>
      </c>
      <c r="L17" s="1225" t="s">
        <v>738</v>
      </c>
      <c r="M17" s="1442">
        <v>2061534.41</v>
      </c>
      <c r="N17" s="1404">
        <v>44926</v>
      </c>
      <c r="O17" s="1407">
        <v>45291</v>
      </c>
      <c r="P17" s="1408">
        <v>45107</v>
      </c>
      <c r="Q17" s="1229">
        <f t="shared" si="0"/>
        <v>365</v>
      </c>
      <c r="R17" s="1410">
        <f t="shared" si="1"/>
        <v>5648.0394794520544</v>
      </c>
      <c r="S17" s="1230">
        <f t="shared" si="2"/>
        <v>181</v>
      </c>
      <c r="T17" s="1231"/>
      <c r="U17" s="1410">
        <f t="shared" si="3"/>
        <v>1022295.1457808218</v>
      </c>
      <c r="V17" s="1409">
        <f t="shared" si="4"/>
        <v>1039239.2642191781</v>
      </c>
      <c r="W17" s="1232" t="s">
        <v>531</v>
      </c>
      <c r="X17" s="1232" t="s">
        <v>526</v>
      </c>
      <c r="Y17" s="1778" t="s">
        <v>700</v>
      </c>
      <c r="Z17" s="1443" t="s">
        <v>525</v>
      </c>
      <c r="AA17" s="1440" t="s">
        <v>537</v>
      </c>
      <c r="AB17" s="423"/>
    </row>
    <row r="18" spans="2:29" s="414" customFormat="1" ht="33.75" x14ac:dyDescent="0.25">
      <c r="B18" s="1205">
        <v>4</v>
      </c>
      <c r="C18" s="1254" t="s">
        <v>530</v>
      </c>
      <c r="D18" s="1398" t="s">
        <v>519</v>
      </c>
      <c r="E18" s="1399" t="s">
        <v>520</v>
      </c>
      <c r="F18" s="1400" t="s">
        <v>524</v>
      </c>
      <c r="G18" s="1401">
        <v>10751962.789999999</v>
      </c>
      <c r="H18" s="1403">
        <f>+G18</f>
        <v>10751962.789999999</v>
      </c>
      <c r="I18" s="1401">
        <v>0</v>
      </c>
      <c r="J18" s="1405">
        <v>44803</v>
      </c>
      <c r="K18" s="1406" t="s">
        <v>729</v>
      </c>
      <c r="L18" s="1225" t="s">
        <v>2011</v>
      </c>
      <c r="M18" s="1442">
        <v>10751962.789999999</v>
      </c>
      <c r="N18" s="1404">
        <v>44865</v>
      </c>
      <c r="O18" s="1407">
        <v>45230</v>
      </c>
      <c r="P18" s="1408">
        <v>45107</v>
      </c>
      <c r="Q18" s="1229">
        <v>365</v>
      </c>
      <c r="R18" s="1410">
        <f t="shared" si="1"/>
        <v>29457.432301369859</v>
      </c>
      <c r="S18" s="1230">
        <f t="shared" si="2"/>
        <v>242</v>
      </c>
      <c r="T18" s="1231">
        <f>+R18*61</f>
        <v>1796903.3703835614</v>
      </c>
      <c r="U18" s="1410">
        <f t="shared" si="3"/>
        <v>5331795.2465479448</v>
      </c>
      <c r="V18" s="1409">
        <f>+H18-U18-T18</f>
        <v>3623264.1730684927</v>
      </c>
      <c r="W18" s="1232" t="s">
        <v>531</v>
      </c>
      <c r="X18" s="1232" t="s">
        <v>526</v>
      </c>
      <c r="Y18" s="1778" t="s">
        <v>700</v>
      </c>
      <c r="Z18" s="1443" t="s">
        <v>525</v>
      </c>
      <c r="AA18" s="1440" t="s">
        <v>537</v>
      </c>
      <c r="AB18" s="423"/>
    </row>
    <row r="19" spans="2:29" s="414" customFormat="1" ht="15.75" x14ac:dyDescent="0.25">
      <c r="B19" s="1205">
        <v>5</v>
      </c>
      <c r="C19" s="1254"/>
      <c r="D19" s="1219"/>
      <c r="E19" s="1220"/>
      <c r="F19" s="1221"/>
      <c r="G19" s="1222"/>
      <c r="H19" s="1222"/>
      <c r="I19" s="1222"/>
      <c r="J19" s="1223"/>
      <c r="K19" s="1224"/>
      <c r="L19" s="1225"/>
      <c r="M19" s="1226"/>
      <c r="N19" s="1227"/>
      <c r="O19" s="1228"/>
      <c r="P19" s="1227"/>
      <c r="Q19" s="1229">
        <f t="shared" si="0"/>
        <v>0</v>
      </c>
      <c r="R19" s="1239"/>
      <c r="S19" s="1230">
        <f t="shared" si="2"/>
        <v>0</v>
      </c>
      <c r="T19" s="1231"/>
      <c r="U19" s="1321">
        <f t="shared" si="3"/>
        <v>0</v>
      </c>
      <c r="V19" s="1323">
        <f t="shared" ref="V19:V25" si="5">M19-T19-U19</f>
        <v>0</v>
      </c>
      <c r="W19" s="1232"/>
      <c r="X19" s="1232"/>
      <c r="Y19" s="1224"/>
      <c r="Z19" s="1233"/>
      <c r="AA19" s="1235"/>
      <c r="AB19" s="423"/>
    </row>
    <row r="20" spans="2:29" s="414" customFormat="1" ht="15.75" x14ac:dyDescent="0.25">
      <c r="B20" s="1205">
        <v>6</v>
      </c>
      <c r="C20" s="1254"/>
      <c r="D20" s="1219"/>
      <c r="E20" s="1220"/>
      <c r="F20" s="1221"/>
      <c r="G20" s="1222"/>
      <c r="H20" s="1222"/>
      <c r="I20" s="1222"/>
      <c r="J20" s="1223"/>
      <c r="K20" s="1224"/>
      <c r="L20" s="1225"/>
      <c r="M20" s="1226"/>
      <c r="N20" s="1227"/>
      <c r="O20" s="1228"/>
      <c r="P20" s="1227"/>
      <c r="Q20" s="1229">
        <f t="shared" si="0"/>
        <v>0</v>
      </c>
      <c r="R20" s="1239"/>
      <c r="S20" s="1230">
        <f t="shared" si="2"/>
        <v>0</v>
      </c>
      <c r="T20" s="1231"/>
      <c r="U20" s="1321">
        <f t="shared" si="3"/>
        <v>0</v>
      </c>
      <c r="V20" s="1323">
        <f t="shared" si="5"/>
        <v>0</v>
      </c>
      <c r="W20" s="1232"/>
      <c r="X20" s="1232"/>
      <c r="Y20" s="1224"/>
      <c r="Z20" s="1233"/>
      <c r="AA20" s="1235"/>
      <c r="AB20" s="423"/>
    </row>
    <row r="21" spans="2:29" s="415" customFormat="1" ht="15.75" x14ac:dyDescent="0.25">
      <c r="B21" s="1205">
        <v>7</v>
      </c>
      <c r="C21" s="1254"/>
      <c r="D21" s="1219"/>
      <c r="E21" s="1220"/>
      <c r="F21" s="1221"/>
      <c r="G21" s="1222"/>
      <c r="H21" s="1222"/>
      <c r="I21" s="1222"/>
      <c r="J21" s="1223"/>
      <c r="K21" s="1224"/>
      <c r="L21" s="1225"/>
      <c r="M21" s="1226"/>
      <c r="N21" s="1227"/>
      <c r="O21" s="1228"/>
      <c r="P21" s="1227"/>
      <c r="Q21" s="1229">
        <f t="shared" si="0"/>
        <v>0</v>
      </c>
      <c r="R21" s="1239"/>
      <c r="S21" s="1230">
        <f t="shared" si="2"/>
        <v>0</v>
      </c>
      <c r="T21" s="1231"/>
      <c r="U21" s="1321">
        <f t="shared" si="3"/>
        <v>0</v>
      </c>
      <c r="V21" s="1323">
        <f t="shared" si="5"/>
        <v>0</v>
      </c>
      <c r="W21" s="1232"/>
      <c r="X21" s="1232"/>
      <c r="Y21" s="1224"/>
      <c r="Z21" s="1233"/>
      <c r="AA21" s="1235"/>
      <c r="AB21" s="425"/>
    </row>
    <row r="22" spans="2:29" s="415" customFormat="1" ht="15.75" x14ac:dyDescent="0.25">
      <c r="B22" s="1205">
        <v>8</v>
      </c>
      <c r="C22" s="1254"/>
      <c r="D22" s="1219"/>
      <c r="E22" s="1220"/>
      <c r="F22" s="1221"/>
      <c r="G22" s="1222"/>
      <c r="H22" s="1222"/>
      <c r="I22" s="1222"/>
      <c r="J22" s="1223"/>
      <c r="K22" s="1224"/>
      <c r="L22" s="1225"/>
      <c r="M22" s="1226"/>
      <c r="N22" s="1227"/>
      <c r="O22" s="1228"/>
      <c r="P22" s="1227"/>
      <c r="Q22" s="1229">
        <f t="shared" si="0"/>
        <v>0</v>
      </c>
      <c r="R22" s="1239"/>
      <c r="S22" s="1230">
        <f t="shared" si="2"/>
        <v>0</v>
      </c>
      <c r="T22" s="1231"/>
      <c r="U22" s="1321">
        <f t="shared" si="3"/>
        <v>0</v>
      </c>
      <c r="V22" s="1323">
        <f t="shared" si="5"/>
        <v>0</v>
      </c>
      <c r="W22" s="1232"/>
      <c r="X22" s="1232"/>
      <c r="Y22" s="1224"/>
      <c r="Z22" s="1233"/>
      <c r="AA22" s="1235"/>
      <c r="AB22" s="425"/>
    </row>
    <row r="23" spans="2:29" s="415" customFormat="1" ht="15.75" x14ac:dyDescent="0.25">
      <c r="B23" s="1205">
        <v>9</v>
      </c>
      <c r="C23" s="1254"/>
      <c r="D23" s="1219"/>
      <c r="E23" s="1220"/>
      <c r="F23" s="1221"/>
      <c r="G23" s="1222"/>
      <c r="H23" s="1222"/>
      <c r="I23" s="1222"/>
      <c r="J23" s="1223"/>
      <c r="K23" s="1224"/>
      <c r="L23" s="1225"/>
      <c r="M23" s="1226"/>
      <c r="N23" s="1227"/>
      <c r="O23" s="1228"/>
      <c r="P23" s="1227"/>
      <c r="Q23" s="1229">
        <f t="shared" si="0"/>
        <v>0</v>
      </c>
      <c r="R23" s="1239"/>
      <c r="S23" s="1230">
        <f t="shared" si="2"/>
        <v>0</v>
      </c>
      <c r="T23" s="1231"/>
      <c r="U23" s="1321">
        <f t="shared" si="3"/>
        <v>0</v>
      </c>
      <c r="V23" s="1323">
        <f t="shared" si="5"/>
        <v>0</v>
      </c>
      <c r="W23" s="1232"/>
      <c r="X23" s="1232"/>
      <c r="Y23" s="1224"/>
      <c r="Z23" s="1233"/>
      <c r="AA23" s="1235"/>
      <c r="AB23" s="425"/>
    </row>
    <row r="24" spans="2:29" s="415" customFormat="1" ht="15.75" x14ac:dyDescent="0.25">
      <c r="B24" s="1205">
        <v>10</v>
      </c>
      <c r="C24" s="1254"/>
      <c r="D24" s="1219"/>
      <c r="E24" s="1220"/>
      <c r="F24" s="1221"/>
      <c r="G24" s="1222"/>
      <c r="H24" s="1222"/>
      <c r="I24" s="1222"/>
      <c r="J24" s="1223"/>
      <c r="K24" s="1224"/>
      <c r="L24" s="1225"/>
      <c r="M24" s="1226"/>
      <c r="N24" s="1227"/>
      <c r="O24" s="1228"/>
      <c r="P24" s="1227"/>
      <c r="Q24" s="1229">
        <f t="shared" si="0"/>
        <v>0</v>
      </c>
      <c r="R24" s="1239"/>
      <c r="S24" s="1230">
        <f t="shared" si="2"/>
        <v>0</v>
      </c>
      <c r="T24" s="1231"/>
      <c r="U24" s="1321">
        <f t="shared" si="3"/>
        <v>0</v>
      </c>
      <c r="V24" s="1323">
        <f t="shared" si="5"/>
        <v>0</v>
      </c>
      <c r="W24" s="1232"/>
      <c r="X24" s="1232"/>
      <c r="Y24" s="1224"/>
      <c r="Z24" s="1233"/>
      <c r="AA24" s="1235"/>
      <c r="AB24" s="425"/>
    </row>
    <row r="25" spans="2:29" s="415" customFormat="1" ht="15.75" x14ac:dyDescent="0.25">
      <c r="B25" s="1205">
        <v>11</v>
      </c>
      <c r="C25" s="1254"/>
      <c r="D25" s="1219"/>
      <c r="E25" s="1220"/>
      <c r="F25" s="1221"/>
      <c r="G25" s="1222"/>
      <c r="H25" s="1222"/>
      <c r="I25" s="1222"/>
      <c r="J25" s="1223"/>
      <c r="K25" s="1224"/>
      <c r="L25" s="1225"/>
      <c r="M25" s="1226"/>
      <c r="N25" s="1227"/>
      <c r="O25" s="1228"/>
      <c r="P25" s="1227"/>
      <c r="Q25" s="1229">
        <f t="shared" si="0"/>
        <v>0</v>
      </c>
      <c r="R25" s="1239"/>
      <c r="S25" s="1230">
        <f t="shared" si="2"/>
        <v>0</v>
      </c>
      <c r="T25" s="1231"/>
      <c r="U25" s="1321">
        <f t="shared" si="3"/>
        <v>0</v>
      </c>
      <c r="V25" s="1323">
        <f t="shared" si="5"/>
        <v>0</v>
      </c>
      <c r="W25" s="1232"/>
      <c r="X25" s="1232"/>
      <c r="Y25" s="1224"/>
      <c r="Z25" s="1233"/>
      <c r="AA25" s="1235"/>
      <c r="AB25" s="425"/>
    </row>
    <row r="26" spans="2:29" s="415" customFormat="1" ht="15.75" x14ac:dyDescent="0.25">
      <c r="B26" s="1205">
        <v>12</v>
      </c>
      <c r="C26" s="1254"/>
      <c r="D26" s="1219"/>
      <c r="E26" s="1220"/>
      <c r="F26" s="1221"/>
      <c r="G26" s="1441"/>
      <c r="H26" s="1222"/>
      <c r="I26" s="1222">
        <f>SUM(I15:I25)</f>
        <v>0</v>
      </c>
      <c r="J26" s="1223"/>
      <c r="K26" s="1224"/>
      <c r="L26" s="1225"/>
      <c r="M26" s="1482">
        <f>SUM(M15:M25)</f>
        <v>23240821.350000001</v>
      </c>
      <c r="N26" s="1227"/>
      <c r="O26" s="1228"/>
      <c r="P26" s="1227"/>
      <c r="Q26" s="1236">
        <f t="shared" si="0"/>
        <v>0</v>
      </c>
      <c r="R26" s="1326"/>
      <c r="S26" s="1237">
        <f t="shared" si="2"/>
        <v>0</v>
      </c>
      <c r="T26" s="1231"/>
      <c r="U26" s="1322">
        <f t="shared" si="3"/>
        <v>0</v>
      </c>
      <c r="V26" s="1754"/>
      <c r="W26" s="1232"/>
      <c r="X26" s="1232"/>
      <c r="Y26" s="1224"/>
      <c r="Z26" s="1233"/>
      <c r="AA26" s="1238"/>
      <c r="AB26" s="425"/>
    </row>
    <row r="27" spans="2:29" s="1203" customFormat="1" ht="15" customHeight="1" x14ac:dyDescent="0.25">
      <c r="B27" s="1205"/>
      <c r="C27" s="1328"/>
      <c r="D27" s="1329"/>
      <c r="E27" s="1329"/>
      <c r="F27" s="1329"/>
      <c r="G27" s="1329"/>
      <c r="H27" s="1329"/>
      <c r="I27" s="1329"/>
      <c r="J27" s="1329"/>
      <c r="K27" s="1329"/>
      <c r="L27" s="1329"/>
      <c r="M27" s="1329"/>
      <c r="N27" s="1329"/>
      <c r="O27" s="1329"/>
      <c r="P27" s="1329"/>
      <c r="Q27" s="1329"/>
      <c r="R27" s="1329"/>
      <c r="S27" s="1330" t="s">
        <v>57</v>
      </c>
      <c r="T27" s="1777">
        <f>SUM(T15:T26)</f>
        <v>1796903.3703835614</v>
      </c>
      <c r="U27" s="1777">
        <f>+U15+U16+U17+U18</f>
        <v>11524900.450273972</v>
      </c>
      <c r="V27" s="1777">
        <f>SUM(V15:V18)</f>
        <v>9919017.5293424651</v>
      </c>
      <c r="W27" s="2966"/>
      <c r="X27" s="2967"/>
      <c r="Y27" s="2967"/>
      <c r="Z27" s="2967"/>
      <c r="AA27" s="2968"/>
      <c r="AB27" s="1253"/>
    </row>
    <row r="28" spans="2:29" ht="12.75" x14ac:dyDescent="0.2">
      <c r="B28" s="263"/>
      <c r="C28" s="264"/>
      <c r="D28" s="407"/>
      <c r="E28" s="408"/>
      <c r="F28" s="408"/>
      <c r="G28" s="409"/>
      <c r="H28" s="408"/>
      <c r="I28" s="408"/>
      <c r="J28" s="408"/>
      <c r="K28" s="408"/>
      <c r="L28" s="408"/>
      <c r="M28" s="408"/>
      <c r="N28" s="408"/>
      <c r="O28" s="408"/>
      <c r="P28" s="408"/>
      <c r="Q28" s="408"/>
      <c r="R28" s="408"/>
      <c r="S28" s="410"/>
      <c r="T28" s="408"/>
      <c r="U28" s="1439"/>
      <c r="V28" s="408"/>
      <c r="W28" s="408"/>
      <c r="X28" s="408"/>
      <c r="Y28" s="408"/>
      <c r="Z28" s="407"/>
      <c r="AA28" s="351" t="s">
        <v>275</v>
      </c>
      <c r="AB28" s="267"/>
    </row>
    <row r="29" spans="2:29" ht="20.25" x14ac:dyDescent="0.3">
      <c r="B29" s="263"/>
      <c r="C29" s="264"/>
      <c r="D29" s="608"/>
      <c r="E29" s="608"/>
      <c r="H29" s="2969" t="s">
        <v>527</v>
      </c>
      <c r="I29" s="2969"/>
      <c r="J29" s="1420"/>
      <c r="L29" s="1412"/>
      <c r="M29" s="1413"/>
      <c r="O29" s="2963" t="s">
        <v>528</v>
      </c>
      <c r="P29" s="2963"/>
      <c r="Q29" s="608" t="s">
        <v>534</v>
      </c>
      <c r="R29" s="608"/>
      <c r="S29" s="1412"/>
      <c r="T29" s="1412"/>
      <c r="U29" s="2964" t="s">
        <v>699</v>
      </c>
      <c r="V29" s="2964"/>
      <c r="W29" s="609"/>
      <c r="X29" s="609"/>
      <c r="Y29" s="609"/>
      <c r="Z29" s="609"/>
      <c r="AA29" s="609"/>
      <c r="AB29" s="428"/>
    </row>
    <row r="30" spans="2:29" ht="15.75" x14ac:dyDescent="0.25">
      <c r="B30" s="263"/>
      <c r="C30" s="264"/>
      <c r="D30" s="608"/>
      <c r="E30" s="608"/>
      <c r="H30" s="2960" t="str">
        <f>'Datos Generales'!C16</f>
        <v>Preparado por</v>
      </c>
      <c r="I30" s="2960"/>
      <c r="L30" s="596"/>
      <c r="M30" s="596"/>
      <c r="O30" s="2960" t="str">
        <f>'Datos Generales'!D16</f>
        <v>Revisado por</v>
      </c>
      <c r="P30" s="2960"/>
      <c r="Q30" s="588"/>
      <c r="R30" s="588"/>
      <c r="U30" s="2960" t="str">
        <f>'Datos Generales'!E16</f>
        <v>Autorizado por</v>
      </c>
      <c r="V30" s="2960"/>
      <c r="W30" s="588"/>
      <c r="X30" s="588"/>
      <c r="Y30" s="588"/>
      <c r="Z30" s="588"/>
      <c r="AA30" s="588"/>
      <c r="AB30" s="210"/>
      <c r="AC30" s="168"/>
    </row>
    <row r="31" spans="2:29" s="394" customFormat="1" ht="23.25" customHeight="1" x14ac:dyDescent="0.25">
      <c r="B31" s="426"/>
      <c r="C31" s="789"/>
      <c r="D31" s="608"/>
      <c r="E31" s="608"/>
      <c r="F31" s="1438"/>
      <c r="H31" s="2965" t="s">
        <v>494</v>
      </c>
      <c r="I31" s="2965"/>
      <c r="L31" s="1437"/>
      <c r="M31" s="596"/>
      <c r="O31" s="2963" t="s">
        <v>495</v>
      </c>
      <c r="P31" s="2963"/>
      <c r="Q31" s="413"/>
      <c r="R31" s="413"/>
      <c r="T31" s="2961" t="s">
        <v>529</v>
      </c>
      <c r="U31" s="2961"/>
      <c r="V31" s="2961"/>
      <c r="W31" s="2961"/>
      <c r="X31" s="413"/>
      <c r="Y31" s="413"/>
      <c r="Z31" s="413"/>
      <c r="AA31" s="608"/>
      <c r="AB31" s="249"/>
      <c r="AC31" s="98"/>
    </row>
    <row r="32" spans="2:29" s="394" customFormat="1" ht="15.75" x14ac:dyDescent="0.25">
      <c r="B32" s="426"/>
      <c r="C32" s="789"/>
      <c r="D32" s="608"/>
      <c r="E32" s="608"/>
      <c r="H32" s="2960" t="str">
        <f>'Datos Generales'!C17</f>
        <v>Puesto que ocupa</v>
      </c>
      <c r="I32" s="2960"/>
      <c r="L32" s="598"/>
      <c r="M32" s="598"/>
      <c r="O32" s="2960" t="str">
        <f>'Datos Generales'!D17</f>
        <v>Puesto que ocupa</v>
      </c>
      <c r="P32" s="2960"/>
      <c r="Q32" s="413"/>
      <c r="R32" s="413"/>
      <c r="U32" s="2960" t="str">
        <f>'Datos Generales'!E17</f>
        <v>Puesto que ocupa</v>
      </c>
      <c r="V32" s="2960"/>
      <c r="W32" s="588"/>
      <c r="X32" s="413"/>
      <c r="Y32" s="413"/>
      <c r="Z32" s="413"/>
      <c r="AA32" s="608"/>
      <c r="AB32" s="249"/>
      <c r="AC32" s="98"/>
    </row>
    <row r="33" spans="2:29" ht="22.5" customHeight="1" x14ac:dyDescent="0.25">
      <c r="B33" s="263"/>
      <c r="C33" s="264"/>
      <c r="D33" s="608"/>
      <c r="E33" s="608"/>
      <c r="H33" s="2766">
        <v>45107</v>
      </c>
      <c r="I33" s="2766"/>
      <c r="J33" s="598"/>
      <c r="K33" s="598"/>
      <c r="L33" s="598"/>
      <c r="M33" s="598"/>
      <c r="N33" s="598"/>
      <c r="O33" s="2766">
        <v>45107</v>
      </c>
      <c r="P33" s="2766"/>
      <c r="Q33" s="466"/>
      <c r="R33" s="466"/>
      <c r="S33" s="1204"/>
      <c r="T33" s="598"/>
      <c r="U33" s="2766">
        <v>45112</v>
      </c>
      <c r="V33" s="2766"/>
      <c r="W33" s="588"/>
      <c r="X33" s="413"/>
      <c r="Y33" s="413"/>
      <c r="Z33" s="413"/>
      <c r="AA33" s="608"/>
      <c r="AB33" s="210"/>
      <c r="AC33" s="168"/>
    </row>
    <row r="34" spans="2:29" ht="15.75" x14ac:dyDescent="0.25">
      <c r="B34" s="263"/>
      <c r="C34" s="264"/>
      <c r="D34" s="608"/>
      <c r="E34" s="608"/>
      <c r="H34" s="2960" t="s">
        <v>288</v>
      </c>
      <c r="I34" s="2960"/>
      <c r="L34" s="598"/>
      <c r="M34" s="598"/>
      <c r="O34" s="2960" t="s">
        <v>289</v>
      </c>
      <c r="P34" s="2960"/>
      <c r="Q34" s="405"/>
      <c r="R34" s="405"/>
      <c r="U34" s="2960" t="s">
        <v>301</v>
      </c>
      <c r="V34" s="2960"/>
      <c r="W34" s="588"/>
      <c r="X34" s="405"/>
      <c r="Y34" s="405"/>
      <c r="Z34" s="405"/>
      <c r="AA34" s="608"/>
      <c r="AB34" s="210"/>
      <c r="AC34" s="168"/>
    </row>
    <row r="35" spans="2:29" ht="15.75" x14ac:dyDescent="0.25">
      <c r="B35" s="263"/>
      <c r="C35" s="264"/>
      <c r="D35" s="608"/>
      <c r="E35" s="608"/>
      <c r="F35" s="592"/>
      <c r="G35" s="592"/>
      <c r="H35" s="592"/>
      <c r="I35" s="592"/>
      <c r="J35" s="592"/>
      <c r="K35" s="719"/>
      <c r="L35" s="599"/>
      <c r="M35" s="599"/>
      <c r="N35" s="176"/>
      <c r="O35" s="176"/>
      <c r="P35" s="610"/>
      <c r="Q35" s="774"/>
      <c r="R35" s="774"/>
      <c r="S35" s="774"/>
      <c r="T35" s="588"/>
      <c r="U35" s="588"/>
      <c r="V35" s="588"/>
      <c r="W35" s="588"/>
      <c r="X35" s="774"/>
      <c r="Y35" s="774"/>
      <c r="Z35" s="774"/>
      <c r="AA35" s="608"/>
      <c r="AB35" s="210"/>
      <c r="AC35" s="168"/>
    </row>
    <row r="36" spans="2:29" ht="15" x14ac:dyDescent="0.25">
      <c r="B36" s="429"/>
      <c r="C36" s="790"/>
      <c r="D36" s="430"/>
      <c r="E36" s="431"/>
      <c r="F36" s="431"/>
      <c r="G36" s="432"/>
      <c r="H36" s="431"/>
      <c r="I36" s="431"/>
      <c r="J36" s="431"/>
      <c r="K36" s="431"/>
      <c r="L36" s="431"/>
      <c r="M36" s="431"/>
      <c r="N36" s="431"/>
      <c r="O36" s="432"/>
      <c r="P36" s="431"/>
      <c r="Q36" s="41"/>
      <c r="R36" s="41"/>
      <c r="S36" s="41"/>
      <c r="T36" s="41"/>
      <c r="U36" s="41"/>
      <c r="V36" s="41"/>
      <c r="W36" s="41"/>
      <c r="X36" s="41"/>
      <c r="Y36" s="41"/>
      <c r="Z36" s="433"/>
      <c r="AA36" s="433"/>
      <c r="AB36" s="181"/>
      <c r="AC36" s="168"/>
    </row>
    <row r="37" spans="2:29" ht="15" x14ac:dyDescent="0.25">
      <c r="Q37" s="168"/>
      <c r="R37" s="168"/>
      <c r="S37" s="168"/>
      <c r="T37" s="168"/>
      <c r="U37" s="168"/>
      <c r="V37" s="168"/>
      <c r="W37" s="168"/>
      <c r="X37" s="168"/>
      <c r="Y37" s="168"/>
      <c r="Z37" s="232"/>
      <c r="AA37" s="232"/>
      <c r="AB37" s="168"/>
      <c r="AC37" s="168"/>
    </row>
  </sheetData>
  <sheetProtection formatColumns="0" insertColumns="0" insertRows="0"/>
  <mergeCells count="31">
    <mergeCell ref="W27:AA27"/>
    <mergeCell ref="H29:I29"/>
    <mergeCell ref="B7:AB7"/>
    <mergeCell ref="B8:AB8"/>
    <mergeCell ref="B9:AB9"/>
    <mergeCell ref="AA13:AA14"/>
    <mergeCell ref="W13:W14"/>
    <mergeCell ref="X13:X14"/>
    <mergeCell ref="Y13:Y14"/>
    <mergeCell ref="C13:M13"/>
    <mergeCell ref="N13:V13"/>
    <mergeCell ref="Z13:Z14"/>
    <mergeCell ref="G11:H11"/>
    <mergeCell ref="K11:M11"/>
    <mergeCell ref="O29:P29"/>
    <mergeCell ref="U32:V32"/>
    <mergeCell ref="H34:I34"/>
    <mergeCell ref="U34:V34"/>
    <mergeCell ref="O32:P32"/>
    <mergeCell ref="O34:P34"/>
    <mergeCell ref="H33:I33"/>
    <mergeCell ref="O33:P33"/>
    <mergeCell ref="U33:V33"/>
    <mergeCell ref="H32:I32"/>
    <mergeCell ref="O31:P31"/>
    <mergeCell ref="U29:V29"/>
    <mergeCell ref="H30:I30"/>
    <mergeCell ref="O30:P30"/>
    <mergeCell ref="U30:V30"/>
    <mergeCell ref="T31:W31"/>
    <mergeCell ref="H31:I31"/>
  </mergeCells>
  <printOptions horizontalCentered="1"/>
  <pageMargins left="0" right="0" top="1.1100000000000001" bottom="0.19685039370078741" header="0.68" footer="0.31496062992125984"/>
  <pageSetup paperSize="5" scale="56" orientation="landscape" r:id="rId1"/>
  <headerFooter>
    <oddFooter>&amp;R&amp;P/&amp;N  &amp;D  &amp;T</oddFooter>
  </headerFooter>
  <ignoredErrors>
    <ignoredError sqref="C27:P27" evalError="1"/>
    <ignoredError sqref="S27:T27 Q16:U16 Q27:R27 Q15 Q19:Q26 R18 S19:V25 S26:U26 Q17:U17" evalError="1" unlockedFormula="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5"/>
  <sheetViews>
    <sheetView topLeftCell="A4" workbookViewId="0">
      <selection activeCell="A4" sqref="A1:XFD1048576"/>
    </sheetView>
  </sheetViews>
  <sheetFormatPr baseColWidth="10" defaultColWidth="17.28515625" defaultRowHeight="15" x14ac:dyDescent="0.25"/>
  <cols>
    <col min="1" max="1" width="3" style="168" customWidth="1"/>
    <col min="2" max="2" width="2.42578125" style="168" customWidth="1"/>
    <col min="3" max="3" width="3.28515625" style="173" bestFit="1" customWidth="1"/>
    <col min="4" max="4" width="10.140625" style="168" customWidth="1"/>
    <col min="5" max="5" width="12.85546875" style="168" customWidth="1"/>
    <col min="6" max="6" width="21.42578125" style="168" customWidth="1"/>
    <col min="7" max="7" width="30" style="232" customWidth="1"/>
    <col min="8" max="8" width="14.28515625" style="168" customWidth="1"/>
    <col min="9" max="9" width="14.7109375" style="168" customWidth="1"/>
    <col min="10" max="10" width="14.85546875" style="168" customWidth="1"/>
    <col min="11" max="11" width="15.7109375"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553" t="str">
        <f>'[1]Datos Generales'!C7</f>
        <v>DIGESETT</v>
      </c>
      <c r="G9" s="2553"/>
      <c r="H9" s="49" t="s">
        <v>253</v>
      </c>
      <c r="I9" s="775">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'[1]Datos Generales'!C8</f>
        <v>0202</v>
      </c>
      <c r="F11" s="49" t="s">
        <v>30</v>
      </c>
      <c r="G11" s="1172" t="str">
        <f>'[1]Datos Generales'!C9</f>
        <v>02</v>
      </c>
      <c r="H11" s="49" t="s">
        <v>20</v>
      </c>
      <c r="I11" s="1172" t="str">
        <f>'[1]Datos Generales'!C10</f>
        <v>01</v>
      </c>
      <c r="J11" s="49" t="s">
        <v>22</v>
      </c>
      <c r="K11" s="1172" t="str">
        <f>'[1]Datos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x14ac:dyDescent="0.3">
      <c r="B13" s="160"/>
      <c r="C13" s="1168"/>
      <c r="D13" s="764" t="s">
        <v>271</v>
      </c>
      <c r="E13" s="2554"/>
      <c r="F13" s="2554"/>
      <c r="G13" s="2555" t="s">
        <v>384</v>
      </c>
      <c r="H13" s="2556"/>
      <c r="I13" s="773" t="s">
        <v>690</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42.75" x14ac:dyDescent="0.25">
      <c r="B16" s="372"/>
      <c r="C16" s="998" t="s">
        <v>104</v>
      </c>
      <c r="D16" s="999" t="s">
        <v>315</v>
      </c>
      <c r="E16" s="1481" t="s">
        <v>272</v>
      </c>
      <c r="F16" s="999" t="s">
        <v>239</v>
      </c>
      <c r="G16" s="1001" t="s">
        <v>385</v>
      </c>
      <c r="H16" s="1002" t="s">
        <v>152</v>
      </c>
      <c r="I16" s="1002" t="s">
        <v>153</v>
      </c>
      <c r="J16" s="1003" t="s">
        <v>316</v>
      </c>
      <c r="K16" s="1004" t="s">
        <v>87</v>
      </c>
      <c r="L16" s="373"/>
    </row>
    <row r="17" spans="2:14" s="47" customFormat="1" ht="20.25" customHeight="1" x14ac:dyDescent="0.25">
      <c r="B17" s="160"/>
      <c r="C17" s="1175">
        <v>1</v>
      </c>
      <c r="D17" s="1176" t="s">
        <v>526</v>
      </c>
      <c r="E17" s="1177" t="s">
        <v>531</v>
      </c>
      <c r="F17" s="1178" t="s">
        <v>700</v>
      </c>
      <c r="G17" s="1179" t="s">
        <v>532</v>
      </c>
      <c r="H17" s="1180">
        <v>549354.82999999996</v>
      </c>
      <c r="I17" s="1180"/>
      <c r="J17" s="1480" t="s">
        <v>548</v>
      </c>
      <c r="K17" s="1181"/>
      <c r="L17" s="298"/>
    </row>
    <row r="18" spans="2:14" s="47" customFormat="1" ht="28.5" customHeight="1" x14ac:dyDescent="0.25">
      <c r="B18" s="160"/>
      <c r="C18" s="1175">
        <v>2</v>
      </c>
      <c r="D18" s="1176" t="s">
        <v>526</v>
      </c>
      <c r="E18" s="1177"/>
      <c r="F18" s="1178" t="s">
        <v>1616</v>
      </c>
      <c r="G18" s="1179" t="s">
        <v>715</v>
      </c>
      <c r="H18" s="1180"/>
      <c r="I18" s="1180">
        <v>549354.82999999996</v>
      </c>
      <c r="J18" s="1180"/>
      <c r="K18" s="1181"/>
      <c r="L18" s="298"/>
      <c r="N18" s="769"/>
    </row>
    <row r="19" spans="2:14" s="47" customFormat="1" ht="6.75" customHeight="1" x14ac:dyDescent="0.25">
      <c r="B19" s="160"/>
      <c r="C19" s="1175">
        <v>3</v>
      </c>
      <c r="D19" s="1176"/>
      <c r="E19" s="1177"/>
      <c r="F19" s="1178"/>
      <c r="G19" s="1179"/>
      <c r="H19" s="1180"/>
      <c r="I19" s="1180"/>
      <c r="J19" s="1180"/>
      <c r="K19" s="1181"/>
      <c r="L19" s="298"/>
    </row>
    <row r="20" spans="2:14" s="47" customFormat="1" ht="7.5" customHeight="1" x14ac:dyDescent="0.25">
      <c r="B20" s="160"/>
      <c r="C20" s="1175">
        <v>4</v>
      </c>
      <c r="D20" s="1176"/>
      <c r="E20" s="1177"/>
      <c r="F20" s="1178"/>
      <c r="G20" s="1179"/>
      <c r="H20" s="1180"/>
      <c r="I20" s="1180"/>
      <c r="J20" s="1180"/>
      <c r="K20" s="1181"/>
      <c r="L20" s="298"/>
    </row>
    <row r="21" spans="2:14" s="47" customFormat="1" ht="94.5" customHeight="1" x14ac:dyDescent="0.25">
      <c r="B21" s="160"/>
      <c r="C21" s="1175"/>
      <c r="D21" s="1182"/>
      <c r="E21" s="1183"/>
      <c r="F21" s="1174" t="s">
        <v>1617</v>
      </c>
      <c r="G21" s="1478" t="s">
        <v>1716</v>
      </c>
      <c r="H21" s="1180"/>
      <c r="I21" s="1180"/>
      <c r="J21" s="1180"/>
      <c r="K21" s="1181"/>
      <c r="L21" s="298"/>
    </row>
    <row r="22" spans="2:14" s="47" customFormat="1" ht="6.75" customHeight="1" x14ac:dyDescent="0.25">
      <c r="B22" s="160"/>
      <c r="C22" s="1169"/>
      <c r="D22" s="374"/>
      <c r="E22" s="375"/>
      <c r="F22" s="767"/>
      <c r="G22" s="768"/>
      <c r="H22" s="770"/>
      <c r="I22" s="770"/>
      <c r="J22" s="771"/>
      <c r="K22" s="772"/>
      <c r="L22" s="298"/>
    </row>
    <row r="23" spans="2:14" s="47" customFormat="1" ht="18.75" customHeight="1" x14ac:dyDescent="0.25">
      <c r="B23" s="160"/>
      <c r="C23" s="1415"/>
      <c r="D23" s="1416"/>
      <c r="E23" s="1416"/>
      <c r="F23" s="1416"/>
      <c r="G23" s="1417" t="s">
        <v>59</v>
      </c>
      <c r="H23" s="1173">
        <f>SUM(H17:H20)</f>
        <v>549354.82999999996</v>
      </c>
      <c r="I23" s="1477">
        <f>SUM(I17:I20)</f>
        <v>549354.82999999996</v>
      </c>
      <c r="J23" s="1418"/>
      <c r="K23" s="1419"/>
      <c r="L23" s="298"/>
    </row>
    <row r="24" spans="2:14" s="47" customFormat="1" ht="11.25" customHeight="1" x14ac:dyDescent="0.25">
      <c r="B24" s="160"/>
      <c r="C24" s="1170"/>
      <c r="D24" s="49"/>
      <c r="E24" s="49"/>
      <c r="F24" s="49"/>
      <c r="G24" s="146"/>
      <c r="H24" s="119"/>
      <c r="I24" s="119"/>
      <c r="J24" s="119"/>
      <c r="K24" s="376" t="s">
        <v>189</v>
      </c>
      <c r="L24" s="298"/>
    </row>
    <row r="25" spans="2:14" s="47" customFormat="1" ht="17.25" customHeight="1" x14ac:dyDescent="0.25">
      <c r="B25" s="160"/>
      <c r="C25" s="585"/>
      <c r="D25" s="2461" t="s">
        <v>544</v>
      </c>
      <c r="E25" s="2461"/>
      <c r="F25" s="54"/>
      <c r="G25" s="2641" t="s">
        <v>545</v>
      </c>
      <c r="H25" s="2641"/>
      <c r="I25" s="588"/>
      <c r="J25" s="2461" t="s">
        <v>546</v>
      </c>
      <c r="K25" s="2461"/>
      <c r="L25" s="298"/>
    </row>
    <row r="26" spans="2:14" s="47" customFormat="1" ht="15" customHeight="1" x14ac:dyDescent="0.25">
      <c r="B26" s="160"/>
      <c r="C26" s="585"/>
      <c r="D26" s="2462" t="str">
        <f>'[1]Datos Generales'!C16</f>
        <v>Preparado por</v>
      </c>
      <c r="E26" s="2462"/>
      <c r="F26" s="54"/>
      <c r="G26" s="2537" t="str">
        <f>'[1]Datos Generales'!D16</f>
        <v>Revisado por</v>
      </c>
      <c r="H26" s="2537"/>
      <c r="I26" s="299"/>
      <c r="J26" s="2465" t="str">
        <f>'[1]Datos Generales'!E16</f>
        <v>Autorizado por</v>
      </c>
      <c r="K26" s="2465"/>
      <c r="L26" s="298"/>
    </row>
    <row r="27" spans="2:14" s="47" customFormat="1" ht="11.25" customHeight="1" x14ac:dyDescent="0.25">
      <c r="B27" s="160"/>
      <c r="C27" s="585"/>
      <c r="D27" s="2461" t="s">
        <v>494</v>
      </c>
      <c r="E27" s="2461"/>
      <c r="F27" s="54"/>
      <c r="G27" s="2641" t="s">
        <v>495</v>
      </c>
      <c r="H27" s="2641"/>
      <c r="I27" s="588"/>
      <c r="J27" s="2461" t="s">
        <v>547</v>
      </c>
      <c r="K27" s="2461"/>
      <c r="L27" s="298"/>
    </row>
    <row r="28" spans="2:14" s="47" customFormat="1" ht="15" customHeight="1" x14ac:dyDescent="0.25">
      <c r="B28" s="160"/>
      <c r="C28" s="585"/>
      <c r="D28" s="2462" t="str">
        <f>'[1]Datos Generales'!C17</f>
        <v>Puesto que ocupa</v>
      </c>
      <c r="E28" s="2462"/>
      <c r="F28" s="54"/>
      <c r="G28" s="2537" t="str">
        <f>'[1]Datos Generales'!D17</f>
        <v>Puesto que ocupa</v>
      </c>
      <c r="H28" s="2537"/>
      <c r="J28" s="2465" t="str">
        <f>'[1]Datos Generales'!E17</f>
        <v>Puesto que ocupa</v>
      </c>
      <c r="K28" s="2465"/>
      <c r="L28" s="298"/>
    </row>
    <row r="29" spans="2:14" s="47" customFormat="1" ht="16.5" customHeight="1" x14ac:dyDescent="0.25">
      <c r="B29" s="160"/>
      <c r="C29" s="585"/>
      <c r="D29" s="2536"/>
      <c r="E29" s="2536"/>
      <c r="F29" s="54"/>
      <c r="G29" s="2536"/>
      <c r="H29" s="2536"/>
      <c r="I29" s="413"/>
      <c r="J29" s="2536"/>
      <c r="K29" s="2536"/>
      <c r="L29" s="298"/>
    </row>
    <row r="30" spans="2:14" s="47" customFormat="1" ht="15" customHeight="1" x14ac:dyDescent="0.25">
      <c r="B30" s="160"/>
      <c r="C30" s="585"/>
      <c r="D30" s="2462" t="s">
        <v>288</v>
      </c>
      <c r="E30" s="2462"/>
      <c r="F30" s="54"/>
      <c r="G30" s="2537" t="s">
        <v>289</v>
      </c>
      <c r="H30" s="2537"/>
      <c r="J30" s="2465" t="s">
        <v>301</v>
      </c>
      <c r="K30" s="2465"/>
      <c r="L30" s="298"/>
    </row>
    <row r="31" spans="2:14" ht="6.75" customHeight="1" x14ac:dyDescent="0.25">
      <c r="B31" s="179"/>
      <c r="C31" s="629"/>
      <c r="D31" s="377"/>
      <c r="E31" s="41"/>
      <c r="F31" s="377"/>
      <c r="G31" s="378"/>
      <c r="H31" s="377"/>
      <c r="I31" s="377"/>
      <c r="J31" s="377"/>
      <c r="K31" s="378"/>
      <c r="L31" s="181"/>
    </row>
    <row r="32" spans="2:14" x14ac:dyDescent="0.25">
      <c r="C32" s="2"/>
      <c r="D32" s="47"/>
      <c r="E32" s="47"/>
      <c r="F32" s="47"/>
      <c r="G32" s="62"/>
      <c r="H32" s="47"/>
      <c r="I32" s="47"/>
      <c r="J32" s="47"/>
      <c r="K32" s="62"/>
    </row>
    <row r="35" spans="3:3" customFormat="1" x14ac:dyDescent="0.25">
      <c r="C35" s="1171"/>
    </row>
    <row r="36" spans="3:3" customFormat="1" x14ac:dyDescent="0.25">
      <c r="C36" s="1171"/>
    </row>
    <row r="37" spans="3:3" customFormat="1" x14ac:dyDescent="0.25">
      <c r="C37" s="1171"/>
    </row>
    <row r="38" spans="3:3" customFormat="1" x14ac:dyDescent="0.25">
      <c r="C38" s="1171"/>
    </row>
    <row r="39" spans="3:3" customFormat="1" x14ac:dyDescent="0.25">
      <c r="C39" s="1171"/>
    </row>
    <row r="40" spans="3:3" customFormat="1" x14ac:dyDescent="0.25">
      <c r="C40" s="1171"/>
    </row>
    <row r="41" spans="3:3" customFormat="1" x14ac:dyDescent="0.25">
      <c r="C41" s="1171"/>
    </row>
    <row r="42" spans="3:3" customFormat="1" x14ac:dyDescent="0.25">
      <c r="C42" s="1171"/>
    </row>
    <row r="43" spans="3:3" customFormat="1" x14ac:dyDescent="0.25">
      <c r="C43" s="1171"/>
    </row>
    <row r="44" spans="3:3" customFormat="1" x14ac:dyDescent="0.25">
      <c r="C44" s="1171"/>
    </row>
    <row r="45" spans="3:3" customFormat="1" x14ac:dyDescent="0.25">
      <c r="C45" s="1171"/>
    </row>
    <row r="46" spans="3:3" customFormat="1" x14ac:dyDescent="0.25">
      <c r="C46" s="1171"/>
    </row>
    <row r="47" spans="3:3" customFormat="1" x14ac:dyDescent="0.25">
      <c r="C47" s="1171"/>
    </row>
    <row r="48" spans="3:3" customFormat="1" x14ac:dyDescent="0.25">
      <c r="C48" s="1171"/>
    </row>
    <row r="49" spans="3:6" customFormat="1" x14ac:dyDescent="0.25">
      <c r="C49" s="1171"/>
    </row>
    <row r="50" spans="3:6" x14ac:dyDescent="0.25">
      <c r="C50" s="621"/>
      <c r="D50" s="255"/>
      <c r="E50"/>
      <c r="F50"/>
    </row>
    <row r="51" spans="3:6" x14ac:dyDescent="0.25">
      <c r="C51" s="621"/>
      <c r="D51" s="255"/>
      <c r="E51"/>
      <c r="F51"/>
    </row>
    <row r="52" spans="3:6" x14ac:dyDescent="0.25">
      <c r="C52" s="621"/>
      <c r="D52" s="255"/>
      <c r="E52"/>
      <c r="F52"/>
    </row>
    <row r="53" spans="3:6" x14ac:dyDescent="0.25">
      <c r="C53" s="621"/>
      <c r="D53" s="255"/>
      <c r="E53"/>
      <c r="F53"/>
    </row>
    <row r="54" spans="3:6" x14ac:dyDescent="0.25">
      <c r="C54" s="621"/>
      <c r="D54" s="255"/>
      <c r="E54"/>
      <c r="F54"/>
    </row>
    <row r="55" spans="3:6" x14ac:dyDescent="0.25">
      <c r="C55" s="621"/>
      <c r="D55" s="255"/>
      <c r="E55"/>
      <c r="F55"/>
    </row>
  </sheetData>
  <mergeCells count="26">
    <mergeCell ref="D29:E29"/>
    <mergeCell ref="G29:H29"/>
    <mergeCell ref="J29:K29"/>
    <mergeCell ref="D30:E30"/>
    <mergeCell ref="G30:H30"/>
    <mergeCell ref="J30:K30"/>
    <mergeCell ref="D27:E27"/>
    <mergeCell ref="G27:H27"/>
    <mergeCell ref="J27:K27"/>
    <mergeCell ref="D28:E28"/>
    <mergeCell ref="G28:H28"/>
    <mergeCell ref="J28:K28"/>
    <mergeCell ref="D26:E26"/>
    <mergeCell ref="G26:H26"/>
    <mergeCell ref="J26:K26"/>
    <mergeCell ref="B4:L4"/>
    <mergeCell ref="B5:L5"/>
    <mergeCell ref="B6:L6"/>
    <mergeCell ref="B7:L7"/>
    <mergeCell ref="B8:L8"/>
    <mergeCell ref="F9:G9"/>
    <mergeCell ref="E13:F13"/>
    <mergeCell ref="G13:H13"/>
    <mergeCell ref="D25:E25"/>
    <mergeCell ref="G25:H25"/>
    <mergeCell ref="J25:K25"/>
  </mergeCells>
  <pageMargins left="0.94" right="0.17" top="0.33" bottom="0.75" header="0.3" footer="0.3"/>
  <pageSetup paperSize="5"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workbookViewId="0">
      <selection sqref="A1:XFD1048576"/>
    </sheetView>
  </sheetViews>
  <sheetFormatPr baseColWidth="10" defaultColWidth="17.28515625" defaultRowHeight="15" x14ac:dyDescent="0.25"/>
  <cols>
    <col min="1" max="1" width="5.140625" style="168" customWidth="1"/>
    <col min="2" max="2" width="2.42578125" style="168" customWidth="1"/>
    <col min="3" max="3" width="3.28515625" style="173" bestFit="1" customWidth="1"/>
    <col min="4" max="4" width="11.7109375" style="168" customWidth="1"/>
    <col min="5" max="5" width="12.42578125" style="168" customWidth="1"/>
    <col min="6" max="6" width="18.7109375" style="168" customWidth="1"/>
    <col min="7" max="7" width="35.28515625" style="232" customWidth="1"/>
    <col min="8" max="8" width="12" style="168" customWidth="1"/>
    <col min="9" max="9" width="11.7109375" style="168" customWidth="1"/>
    <col min="10" max="10" width="16" style="168" customWidth="1"/>
    <col min="11" max="11" width="15.28515625"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553" t="str">
        <f>'[1]Datos Generales'!C7</f>
        <v>DIGESETT</v>
      </c>
      <c r="G9" s="2553"/>
      <c r="H9" s="49" t="s">
        <v>253</v>
      </c>
      <c r="I9" s="775">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'[1]Datos Generales'!C8</f>
        <v>0202</v>
      </c>
      <c r="F11" s="49" t="s">
        <v>30</v>
      </c>
      <c r="G11" s="1172" t="str">
        <f>'[1]Datos Generales'!C9</f>
        <v>02</v>
      </c>
      <c r="H11" s="49" t="s">
        <v>20</v>
      </c>
      <c r="I11" s="1172" t="str">
        <f>'[1]Datos Generales'!C10</f>
        <v>01</v>
      </c>
      <c r="J11" s="49" t="s">
        <v>22</v>
      </c>
      <c r="K11" s="1172" t="str">
        <f>'[1]Datos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x14ac:dyDescent="0.3">
      <c r="B13" s="160"/>
      <c r="C13" s="1168"/>
      <c r="D13" s="764" t="s">
        <v>271</v>
      </c>
      <c r="E13" s="2554"/>
      <c r="F13" s="2554"/>
      <c r="G13" s="2555" t="s">
        <v>384</v>
      </c>
      <c r="H13" s="2556"/>
      <c r="I13" s="773" t="s">
        <v>690</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28.5" x14ac:dyDescent="0.25">
      <c r="B16" s="372"/>
      <c r="C16" s="998" t="s">
        <v>104</v>
      </c>
      <c r="D16" s="999" t="s">
        <v>315</v>
      </c>
      <c r="E16" s="1479" t="s">
        <v>272</v>
      </c>
      <c r="F16" s="999" t="s">
        <v>239</v>
      </c>
      <c r="G16" s="1001" t="s">
        <v>385</v>
      </c>
      <c r="H16" s="1002" t="s">
        <v>152</v>
      </c>
      <c r="I16" s="1002" t="s">
        <v>153</v>
      </c>
      <c r="J16" s="1003" t="s">
        <v>316</v>
      </c>
      <c r="K16" s="1004" t="s">
        <v>87</v>
      </c>
      <c r="L16" s="373"/>
    </row>
    <row r="17" spans="2:14" s="47" customFormat="1" x14ac:dyDescent="0.25">
      <c r="B17" s="160"/>
      <c r="C17" s="1175">
        <v>1</v>
      </c>
      <c r="D17" s="1176" t="s">
        <v>526</v>
      </c>
      <c r="E17" s="1177" t="s">
        <v>531</v>
      </c>
      <c r="F17" s="1178" t="s">
        <v>700</v>
      </c>
      <c r="G17" s="1179" t="s">
        <v>532</v>
      </c>
      <c r="H17" s="1180">
        <v>4621455.2300000004</v>
      </c>
      <c r="I17" s="1180"/>
      <c r="J17" s="1480" t="s">
        <v>548</v>
      </c>
      <c r="K17" s="1181"/>
      <c r="L17" s="298"/>
    </row>
    <row r="18" spans="2:14" s="47" customFormat="1" ht="30" x14ac:dyDescent="0.25">
      <c r="B18" s="160"/>
      <c r="C18" s="1175">
        <v>2</v>
      </c>
      <c r="D18" s="1176" t="s">
        <v>526</v>
      </c>
      <c r="E18" s="1177"/>
      <c r="F18" s="1178" t="s">
        <v>1616</v>
      </c>
      <c r="G18" s="1179" t="s">
        <v>715</v>
      </c>
      <c r="H18" s="1180"/>
      <c r="I18" s="1180">
        <v>4621455.2300000004</v>
      </c>
      <c r="J18" s="1180"/>
      <c r="K18" s="1181"/>
      <c r="L18" s="298"/>
      <c r="N18" s="769"/>
    </row>
    <row r="19" spans="2:14" s="47" customFormat="1" ht="6" customHeight="1" x14ac:dyDescent="0.25">
      <c r="B19" s="160"/>
      <c r="C19" s="1175">
        <v>3</v>
      </c>
      <c r="D19" s="1176"/>
      <c r="E19" s="1177"/>
      <c r="F19" s="1178"/>
      <c r="G19" s="1179"/>
      <c r="H19" s="1180"/>
      <c r="I19" s="1180"/>
      <c r="J19" s="1180"/>
      <c r="K19" s="1181"/>
      <c r="L19" s="298"/>
    </row>
    <row r="20" spans="2:14" s="47" customFormat="1" ht="5.25" customHeight="1" x14ac:dyDescent="0.25">
      <c r="B20" s="160"/>
      <c r="C20" s="1175">
        <v>4</v>
      </c>
      <c r="D20" s="1176"/>
      <c r="E20" s="1177"/>
      <c r="F20" s="1178"/>
      <c r="G20" s="1179"/>
      <c r="H20" s="1180"/>
      <c r="I20" s="1180"/>
      <c r="J20" s="1180"/>
      <c r="K20" s="1181"/>
      <c r="L20" s="298"/>
    </row>
    <row r="21" spans="2:14" s="47" customFormat="1" ht="84.75" customHeight="1" x14ac:dyDescent="0.25">
      <c r="B21" s="160"/>
      <c r="C21" s="1175"/>
      <c r="D21" s="1182"/>
      <c r="E21" s="1183"/>
      <c r="F21" s="1174" t="s">
        <v>1619</v>
      </c>
      <c r="G21" s="1478" t="s">
        <v>1713</v>
      </c>
      <c r="H21" s="1180"/>
      <c r="I21" s="1180"/>
      <c r="J21" s="1180"/>
      <c r="K21" s="1181"/>
      <c r="L21" s="298"/>
    </row>
    <row r="22" spans="2:14" s="47" customFormat="1" ht="6.75" customHeight="1" x14ac:dyDescent="0.25">
      <c r="B22" s="160"/>
      <c r="C22" s="1169"/>
      <c r="D22" s="374"/>
      <c r="E22" s="375"/>
      <c r="F22" s="767"/>
      <c r="G22" s="768"/>
      <c r="H22" s="770"/>
      <c r="I22" s="770"/>
      <c r="J22" s="771"/>
      <c r="K22" s="772"/>
      <c r="L22" s="298"/>
    </row>
    <row r="23" spans="2:14" s="47" customFormat="1" x14ac:dyDescent="0.25">
      <c r="B23" s="160"/>
      <c r="C23" s="1415"/>
      <c r="D23" s="1416"/>
      <c r="E23" s="1416"/>
      <c r="F23" s="1416"/>
      <c r="G23" s="1417" t="s">
        <v>59</v>
      </c>
      <c r="H23" s="1477">
        <f>SUM(H17:H20)</f>
        <v>4621455.2300000004</v>
      </c>
      <c r="I23" s="1477">
        <f>SUM(I17:I20)</f>
        <v>4621455.2300000004</v>
      </c>
      <c r="J23" s="1418"/>
      <c r="K23" s="1419"/>
      <c r="L23" s="298"/>
    </row>
    <row r="24" spans="2:14" s="47" customFormat="1" ht="9" customHeight="1" x14ac:dyDescent="0.25">
      <c r="B24" s="160"/>
      <c r="C24" s="1170"/>
      <c r="D24" s="49"/>
      <c r="E24" s="49"/>
      <c r="F24" s="49"/>
      <c r="G24" s="146"/>
      <c r="H24" s="119"/>
      <c r="I24" s="119"/>
      <c r="J24" s="119"/>
      <c r="K24" s="376" t="s">
        <v>189</v>
      </c>
      <c r="L24" s="298"/>
    </row>
    <row r="25" spans="2:14" s="47" customFormat="1" ht="6" customHeight="1" x14ac:dyDescent="0.2">
      <c r="B25" s="160"/>
      <c r="C25" s="585"/>
      <c r="D25" s="44"/>
      <c r="E25" s="44"/>
      <c r="F25" s="44"/>
      <c r="G25" s="104"/>
      <c r="H25" s="44"/>
      <c r="I25" s="44"/>
      <c r="J25" s="44"/>
      <c r="K25" s="104"/>
      <c r="L25" s="298"/>
    </row>
    <row r="26" spans="2:14" s="47" customFormat="1" ht="15" customHeight="1" x14ac:dyDescent="0.25">
      <c r="B26" s="160"/>
      <c r="C26" s="585"/>
      <c r="D26" s="2461" t="s">
        <v>544</v>
      </c>
      <c r="E26" s="2461"/>
      <c r="F26" s="54"/>
      <c r="G26" s="2641" t="s">
        <v>545</v>
      </c>
      <c r="H26" s="2641"/>
      <c r="I26" s="588"/>
      <c r="J26" s="2461" t="s">
        <v>693</v>
      </c>
      <c r="K26" s="2461"/>
      <c r="L26" s="298"/>
    </row>
    <row r="27" spans="2:14" s="47" customFormat="1" ht="15" customHeight="1" x14ac:dyDescent="0.25">
      <c r="B27" s="160"/>
      <c r="C27" s="585"/>
      <c r="D27" s="2462" t="str">
        <f>'[1]Datos Generales'!C16</f>
        <v>Preparado por</v>
      </c>
      <c r="E27" s="2462"/>
      <c r="F27" s="54"/>
      <c r="G27" s="2537" t="str">
        <f>'[1]Datos Generales'!D16</f>
        <v>Revisado por</v>
      </c>
      <c r="H27" s="2537"/>
      <c r="I27" s="299"/>
      <c r="J27" s="2465" t="str">
        <f>'[1]Datos Generales'!E16</f>
        <v>Autorizado por</v>
      </c>
      <c r="K27" s="2465"/>
      <c r="L27" s="298"/>
    </row>
    <row r="28" spans="2:14" s="47" customFormat="1" ht="24" customHeight="1" x14ac:dyDescent="0.25">
      <c r="B28" s="160"/>
      <c r="C28" s="585"/>
      <c r="D28" s="2461" t="s">
        <v>494</v>
      </c>
      <c r="E28" s="2461"/>
      <c r="F28" s="54"/>
      <c r="G28" s="2641" t="s">
        <v>495</v>
      </c>
      <c r="H28" s="2641"/>
      <c r="I28" s="588"/>
      <c r="J28" s="2461" t="s">
        <v>547</v>
      </c>
      <c r="K28" s="2461"/>
      <c r="L28" s="298"/>
    </row>
    <row r="29" spans="2:14" s="47" customFormat="1" ht="15" customHeight="1" x14ac:dyDescent="0.25">
      <c r="B29" s="160"/>
      <c r="C29" s="585"/>
      <c r="D29" s="2462" t="str">
        <f>'[1]Datos Generales'!C17</f>
        <v>Puesto que ocupa</v>
      </c>
      <c r="E29" s="2462"/>
      <c r="F29" s="54"/>
      <c r="G29" s="2537" t="str">
        <f>'[1]Datos Generales'!D17</f>
        <v>Puesto que ocupa</v>
      </c>
      <c r="H29" s="2537"/>
      <c r="J29" s="2465" t="str">
        <f>'[1]Datos Generales'!E17</f>
        <v>Puesto que ocupa</v>
      </c>
      <c r="K29" s="2465"/>
      <c r="L29" s="298"/>
    </row>
    <row r="30" spans="2:14" s="47" customFormat="1" ht="21" customHeight="1" x14ac:dyDescent="0.25">
      <c r="B30" s="160"/>
      <c r="C30" s="585"/>
      <c r="D30" s="2536">
        <v>45107</v>
      </c>
      <c r="E30" s="2536"/>
      <c r="F30" s="54"/>
      <c r="G30" s="2536">
        <v>45107</v>
      </c>
      <c r="H30" s="2536"/>
      <c r="I30" s="413"/>
      <c r="J30" s="2536">
        <v>45111</v>
      </c>
      <c r="K30" s="2536"/>
      <c r="L30" s="298"/>
    </row>
    <row r="31" spans="2:14" s="47" customFormat="1" ht="15" customHeight="1" x14ac:dyDescent="0.25">
      <c r="B31" s="160"/>
      <c r="C31" s="585"/>
      <c r="D31" s="2462" t="s">
        <v>288</v>
      </c>
      <c r="E31" s="2462"/>
      <c r="F31" s="54"/>
      <c r="G31" s="2537" t="s">
        <v>289</v>
      </c>
      <c r="H31" s="2537"/>
      <c r="J31" s="2465" t="s">
        <v>301</v>
      </c>
      <c r="K31" s="2465"/>
      <c r="L31" s="298"/>
    </row>
    <row r="32" spans="2:14" x14ac:dyDescent="0.25">
      <c r="B32" s="179"/>
      <c r="C32" s="629"/>
      <c r="D32" s="377"/>
      <c r="E32" s="41"/>
      <c r="F32" s="377"/>
      <c r="G32" s="378"/>
      <c r="H32" s="377"/>
      <c r="I32" s="377"/>
      <c r="J32" s="377"/>
      <c r="K32" s="378"/>
      <c r="L32" s="181"/>
    </row>
    <row r="33" spans="3:11" x14ac:dyDescent="0.25">
      <c r="C33" s="2"/>
      <c r="D33" s="47"/>
      <c r="E33" s="47"/>
      <c r="F33" s="47"/>
      <c r="G33" s="62"/>
      <c r="H33" s="47"/>
      <c r="I33" s="47"/>
      <c r="J33" s="47"/>
      <c r="K33" s="62"/>
    </row>
    <row r="36" spans="3:11" customFormat="1" x14ac:dyDescent="0.25">
      <c r="C36" s="1171"/>
    </row>
    <row r="37" spans="3:11" customFormat="1" x14ac:dyDescent="0.25">
      <c r="C37" s="1171"/>
    </row>
    <row r="38" spans="3:11" customFormat="1" x14ac:dyDescent="0.25">
      <c r="C38" s="1171"/>
    </row>
    <row r="39" spans="3:11" customFormat="1" x14ac:dyDescent="0.25">
      <c r="C39" s="1171"/>
    </row>
    <row r="40" spans="3:11" customFormat="1" x14ac:dyDescent="0.25">
      <c r="C40" s="1171"/>
    </row>
    <row r="41" spans="3:11" customFormat="1" x14ac:dyDescent="0.25">
      <c r="C41" s="1171"/>
    </row>
    <row r="42" spans="3:11" customFormat="1" x14ac:dyDescent="0.25">
      <c r="C42" s="1171"/>
    </row>
    <row r="43" spans="3:11" customFormat="1" x14ac:dyDescent="0.25">
      <c r="C43" s="1171"/>
    </row>
    <row r="44" spans="3:11" customFormat="1" x14ac:dyDescent="0.25">
      <c r="C44" s="1171"/>
    </row>
    <row r="45" spans="3:11" customFormat="1" x14ac:dyDescent="0.25">
      <c r="C45" s="1171"/>
    </row>
    <row r="46" spans="3:11" customFormat="1" x14ac:dyDescent="0.25">
      <c r="C46" s="1171"/>
    </row>
    <row r="47" spans="3:11" customFormat="1" x14ac:dyDescent="0.25">
      <c r="C47" s="1171"/>
    </row>
    <row r="48" spans="3:11" customFormat="1" x14ac:dyDescent="0.25">
      <c r="C48" s="1171"/>
    </row>
    <row r="49" spans="3:6" customFormat="1" x14ac:dyDescent="0.25">
      <c r="C49" s="1171"/>
    </row>
    <row r="50" spans="3:6" customFormat="1" x14ac:dyDescent="0.25">
      <c r="C50" s="1171"/>
    </row>
    <row r="51" spans="3:6" x14ac:dyDescent="0.25">
      <c r="C51" s="621"/>
      <c r="D51" s="255"/>
      <c r="E51"/>
      <c r="F51"/>
    </row>
    <row r="52" spans="3:6" x14ac:dyDescent="0.25">
      <c r="C52" s="621"/>
      <c r="D52" s="255"/>
      <c r="E52"/>
      <c r="F52"/>
    </row>
    <row r="53" spans="3:6" x14ac:dyDescent="0.25">
      <c r="C53" s="621"/>
      <c r="D53" s="255"/>
      <c r="E53"/>
      <c r="F53"/>
    </row>
    <row r="54" spans="3:6" x14ac:dyDescent="0.25">
      <c r="C54" s="621"/>
      <c r="D54" s="255"/>
      <c r="E54"/>
      <c r="F54"/>
    </row>
    <row r="55" spans="3:6" x14ac:dyDescent="0.25">
      <c r="C55" s="621"/>
      <c r="D55" s="255"/>
      <c r="E55"/>
      <c r="F55"/>
    </row>
    <row r="56" spans="3:6" x14ac:dyDescent="0.25">
      <c r="C56" s="621"/>
      <c r="D56" s="255"/>
      <c r="E56"/>
      <c r="F56"/>
    </row>
  </sheetData>
  <mergeCells count="26">
    <mergeCell ref="D27:E27"/>
    <mergeCell ref="G27:H27"/>
    <mergeCell ref="J27:K27"/>
    <mergeCell ref="B4:L4"/>
    <mergeCell ref="B5:L5"/>
    <mergeCell ref="B6:L6"/>
    <mergeCell ref="B7:L7"/>
    <mergeCell ref="B8:L8"/>
    <mergeCell ref="F9:G9"/>
    <mergeCell ref="E13:F13"/>
    <mergeCell ref="G13:H13"/>
    <mergeCell ref="D26:E26"/>
    <mergeCell ref="G26:H26"/>
    <mergeCell ref="J26:K26"/>
    <mergeCell ref="D28:E28"/>
    <mergeCell ref="G28:H28"/>
    <mergeCell ref="J28:K28"/>
    <mergeCell ref="D29:E29"/>
    <mergeCell ref="G29:H29"/>
    <mergeCell ref="J29:K29"/>
    <mergeCell ref="D30:E30"/>
    <mergeCell ref="G30:H30"/>
    <mergeCell ref="J30:K30"/>
    <mergeCell ref="D31:E31"/>
    <mergeCell ref="G31:H31"/>
    <mergeCell ref="J31:K31"/>
  </mergeCells>
  <pageMargins left="0.63" right="0.18" top="0.41" bottom="0.39" header="0.3" footer="0.3"/>
  <pageSetup paperSize="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54"/>
  <sheetViews>
    <sheetView showGridLines="0" topLeftCell="A22" zoomScaleNormal="100" zoomScaleSheetLayoutView="100" workbookViewId="0">
      <selection activeCell="I58" sqref="I58"/>
    </sheetView>
  </sheetViews>
  <sheetFormatPr baseColWidth="10" defaultColWidth="11.5703125" defaultRowHeight="15" x14ac:dyDescent="0.25"/>
  <cols>
    <col min="1" max="1" width="0.140625" style="200" customWidth="1"/>
    <col min="2" max="2" width="2" style="200" hidden="1" customWidth="1"/>
    <col min="3" max="3" width="1.7109375" style="200" customWidth="1"/>
    <col min="4" max="4" width="25.85546875" style="204" customWidth="1"/>
    <col min="5" max="5" width="12.85546875" style="204" customWidth="1"/>
    <col min="6" max="6" width="10.7109375" style="204" customWidth="1"/>
    <col min="7" max="7" width="15.5703125" style="204" customWidth="1"/>
    <col min="8" max="8" width="13.140625" style="204" customWidth="1"/>
    <col min="9" max="9" width="11.7109375" style="204" customWidth="1"/>
    <col min="10" max="10" width="16.5703125" style="204" customWidth="1"/>
    <col min="11" max="11" width="1.7109375" style="168" customWidth="1"/>
    <col min="12" max="12" width="11.5703125" style="168"/>
    <col min="13" max="13" width="0" style="168" hidden="1" customWidth="1"/>
    <col min="14" max="234" width="11.5703125" style="168"/>
    <col min="235" max="235" width="2" style="168" customWidth="1"/>
    <col min="236" max="236" width="11.42578125" style="168" customWidth="1"/>
    <col min="237" max="237" width="16.28515625" style="168" customWidth="1"/>
    <col min="238" max="238" width="17.5703125" style="168" customWidth="1"/>
    <col min="239" max="239" width="11.5703125" style="168" customWidth="1"/>
    <col min="240" max="240" width="4.5703125" style="168" bestFit="1" customWidth="1"/>
    <col min="241" max="241" width="11" style="168" bestFit="1" customWidth="1"/>
    <col min="242" max="242" width="6.42578125" style="168" customWidth="1"/>
    <col min="243" max="243" width="10" style="168" customWidth="1"/>
    <col min="244" max="244" width="9.85546875" style="168" customWidth="1"/>
    <col min="245" max="245" width="9" style="168" customWidth="1"/>
    <col min="246" max="246" width="3" style="168" bestFit="1" customWidth="1"/>
    <col min="247" max="247" width="9.5703125" style="168" bestFit="1" customWidth="1"/>
    <col min="248" max="248" width="2.5703125" style="168" bestFit="1" customWidth="1"/>
    <col min="249" max="249" width="3" style="168" bestFit="1" customWidth="1"/>
    <col min="250" max="250" width="5.140625" style="168" bestFit="1" customWidth="1"/>
    <col min="251" max="251" width="11.5703125" style="168"/>
    <col min="252" max="252" width="3" style="168" bestFit="1" customWidth="1"/>
    <col min="253" max="253" width="5.140625" style="168" bestFit="1" customWidth="1"/>
    <col min="254" max="490" width="11.5703125" style="168"/>
    <col min="491" max="491" width="2" style="168" customWidth="1"/>
    <col min="492" max="492" width="11.42578125" style="168" customWidth="1"/>
    <col min="493" max="493" width="16.28515625" style="168" customWidth="1"/>
    <col min="494" max="494" width="17.5703125" style="168" customWidth="1"/>
    <col min="495" max="495" width="11.5703125" style="168" customWidth="1"/>
    <col min="496" max="496" width="4.5703125" style="168" bestFit="1" customWidth="1"/>
    <col min="497" max="497" width="11" style="168" bestFit="1" customWidth="1"/>
    <col min="498" max="498" width="6.42578125" style="168" customWidth="1"/>
    <col min="499" max="499" width="10" style="168" customWidth="1"/>
    <col min="500" max="500" width="9.85546875" style="168" customWidth="1"/>
    <col min="501" max="501" width="9" style="168" customWidth="1"/>
    <col min="502" max="502" width="3" style="168" bestFit="1" customWidth="1"/>
    <col min="503" max="503" width="9.5703125" style="168" bestFit="1" customWidth="1"/>
    <col min="504" max="504" width="2.5703125" style="168" bestFit="1" customWidth="1"/>
    <col min="505" max="505" width="3" style="168" bestFit="1" customWidth="1"/>
    <col min="506" max="506" width="5.140625" style="168" bestFit="1" customWidth="1"/>
    <col min="507" max="507" width="11.5703125" style="168"/>
    <col min="508" max="508" width="3" style="168" bestFit="1" customWidth="1"/>
    <col min="509" max="509" width="5.140625" style="168" bestFit="1" customWidth="1"/>
    <col min="510" max="746" width="11.5703125" style="168"/>
    <col min="747" max="747" width="2" style="168" customWidth="1"/>
    <col min="748" max="748" width="11.42578125" style="168" customWidth="1"/>
    <col min="749" max="749" width="16.28515625" style="168" customWidth="1"/>
    <col min="750" max="750" width="17.5703125" style="168" customWidth="1"/>
    <col min="751" max="751" width="11.5703125" style="168" customWidth="1"/>
    <col min="752" max="752" width="4.5703125" style="168" bestFit="1" customWidth="1"/>
    <col min="753" max="753" width="11" style="168" bestFit="1" customWidth="1"/>
    <col min="754" max="754" width="6.42578125" style="168" customWidth="1"/>
    <col min="755" max="755" width="10" style="168" customWidth="1"/>
    <col min="756" max="756" width="9.85546875" style="168" customWidth="1"/>
    <col min="757" max="757" width="9" style="168" customWidth="1"/>
    <col min="758" max="758" width="3" style="168" bestFit="1" customWidth="1"/>
    <col min="759" max="759" width="9.5703125" style="168" bestFit="1" customWidth="1"/>
    <col min="760" max="760" width="2.5703125" style="168" bestFit="1" customWidth="1"/>
    <col min="761" max="761" width="3" style="168" bestFit="1" customWidth="1"/>
    <col min="762" max="762" width="5.140625" style="168" bestFit="1" customWidth="1"/>
    <col min="763" max="763" width="11.5703125" style="168"/>
    <col min="764" max="764" width="3" style="168" bestFit="1" customWidth="1"/>
    <col min="765" max="765" width="5.140625" style="168" bestFit="1" customWidth="1"/>
    <col min="766" max="1002" width="11.5703125" style="168"/>
    <col min="1003" max="1003" width="2" style="168" customWidth="1"/>
    <col min="1004" max="1004" width="11.42578125" style="168" customWidth="1"/>
    <col min="1005" max="1005" width="16.28515625" style="168" customWidth="1"/>
    <col min="1006" max="1006" width="17.5703125" style="168" customWidth="1"/>
    <col min="1007" max="1007" width="11.5703125" style="168" customWidth="1"/>
    <col min="1008" max="1008" width="4.5703125" style="168" bestFit="1" customWidth="1"/>
    <col min="1009" max="1009" width="11" style="168" bestFit="1" customWidth="1"/>
    <col min="1010" max="1010" width="6.42578125" style="168" customWidth="1"/>
    <col min="1011" max="1011" width="10" style="168" customWidth="1"/>
    <col min="1012" max="1012" width="9.85546875" style="168" customWidth="1"/>
    <col min="1013" max="1013" width="9" style="168" customWidth="1"/>
    <col min="1014" max="1014" width="3" style="168" bestFit="1" customWidth="1"/>
    <col min="1015" max="1015" width="9.5703125" style="168" bestFit="1" customWidth="1"/>
    <col min="1016" max="1016" width="2.5703125" style="168" bestFit="1" customWidth="1"/>
    <col min="1017" max="1017" width="3" style="168" bestFit="1" customWidth="1"/>
    <col min="1018" max="1018" width="5.140625" style="168" bestFit="1" customWidth="1"/>
    <col min="1019" max="1019" width="11.5703125" style="168"/>
    <col min="1020" max="1020" width="3" style="168" bestFit="1" customWidth="1"/>
    <col min="1021" max="1021" width="5.140625" style="168" bestFit="1" customWidth="1"/>
    <col min="1022" max="1258" width="11.5703125" style="168"/>
    <col min="1259" max="1259" width="2" style="168" customWidth="1"/>
    <col min="1260" max="1260" width="11.42578125" style="168" customWidth="1"/>
    <col min="1261" max="1261" width="16.28515625" style="168" customWidth="1"/>
    <col min="1262" max="1262" width="17.5703125" style="168" customWidth="1"/>
    <col min="1263" max="1263" width="11.5703125" style="168" customWidth="1"/>
    <col min="1264" max="1264" width="4.5703125" style="168" bestFit="1" customWidth="1"/>
    <col min="1265" max="1265" width="11" style="168" bestFit="1" customWidth="1"/>
    <col min="1266" max="1266" width="6.42578125" style="168" customWidth="1"/>
    <col min="1267" max="1267" width="10" style="168" customWidth="1"/>
    <col min="1268" max="1268" width="9.85546875" style="168" customWidth="1"/>
    <col min="1269" max="1269" width="9" style="168" customWidth="1"/>
    <col min="1270" max="1270" width="3" style="168" bestFit="1" customWidth="1"/>
    <col min="1271" max="1271" width="9.5703125" style="168" bestFit="1" customWidth="1"/>
    <col min="1272" max="1272" width="2.5703125" style="168" bestFit="1" customWidth="1"/>
    <col min="1273" max="1273" width="3" style="168" bestFit="1" customWidth="1"/>
    <col min="1274" max="1274" width="5.140625" style="168" bestFit="1" customWidth="1"/>
    <col min="1275" max="1275" width="11.5703125" style="168"/>
    <col min="1276" max="1276" width="3" style="168" bestFit="1" customWidth="1"/>
    <col min="1277" max="1277" width="5.140625" style="168" bestFit="1" customWidth="1"/>
    <col min="1278" max="1514" width="11.5703125" style="168"/>
    <col min="1515" max="1515" width="2" style="168" customWidth="1"/>
    <col min="1516" max="1516" width="11.42578125" style="168" customWidth="1"/>
    <col min="1517" max="1517" width="16.28515625" style="168" customWidth="1"/>
    <col min="1518" max="1518" width="17.5703125" style="168" customWidth="1"/>
    <col min="1519" max="1519" width="11.5703125" style="168" customWidth="1"/>
    <col min="1520" max="1520" width="4.5703125" style="168" bestFit="1" customWidth="1"/>
    <col min="1521" max="1521" width="11" style="168" bestFit="1" customWidth="1"/>
    <col min="1522" max="1522" width="6.42578125" style="168" customWidth="1"/>
    <col min="1523" max="1523" width="10" style="168" customWidth="1"/>
    <col min="1524" max="1524" width="9.85546875" style="168" customWidth="1"/>
    <col min="1525" max="1525" width="9" style="168" customWidth="1"/>
    <col min="1526" max="1526" width="3" style="168" bestFit="1" customWidth="1"/>
    <col min="1527" max="1527" width="9.5703125" style="168" bestFit="1" customWidth="1"/>
    <col min="1528" max="1528" width="2.5703125" style="168" bestFit="1" customWidth="1"/>
    <col min="1529" max="1529" width="3" style="168" bestFit="1" customWidth="1"/>
    <col min="1530" max="1530" width="5.140625" style="168" bestFit="1" customWidth="1"/>
    <col min="1531" max="1531" width="11.5703125" style="168"/>
    <col min="1532" max="1532" width="3" style="168" bestFit="1" customWidth="1"/>
    <col min="1533" max="1533" width="5.140625" style="168" bestFit="1" customWidth="1"/>
    <col min="1534" max="1770" width="11.5703125" style="168"/>
    <col min="1771" max="1771" width="2" style="168" customWidth="1"/>
    <col min="1772" max="1772" width="11.42578125" style="168" customWidth="1"/>
    <col min="1773" max="1773" width="16.28515625" style="168" customWidth="1"/>
    <col min="1774" max="1774" width="17.5703125" style="168" customWidth="1"/>
    <col min="1775" max="1775" width="11.5703125" style="168" customWidth="1"/>
    <col min="1776" max="1776" width="4.5703125" style="168" bestFit="1" customWidth="1"/>
    <col min="1777" max="1777" width="11" style="168" bestFit="1" customWidth="1"/>
    <col min="1778" max="1778" width="6.42578125" style="168" customWidth="1"/>
    <col min="1779" max="1779" width="10" style="168" customWidth="1"/>
    <col min="1780" max="1780" width="9.85546875" style="168" customWidth="1"/>
    <col min="1781" max="1781" width="9" style="168" customWidth="1"/>
    <col min="1782" max="1782" width="3" style="168" bestFit="1" customWidth="1"/>
    <col min="1783" max="1783" width="9.5703125" style="168" bestFit="1" customWidth="1"/>
    <col min="1784" max="1784" width="2.5703125" style="168" bestFit="1" customWidth="1"/>
    <col min="1785" max="1785" width="3" style="168" bestFit="1" customWidth="1"/>
    <col min="1786" max="1786" width="5.140625" style="168" bestFit="1" customWidth="1"/>
    <col min="1787" max="1787" width="11.5703125" style="168"/>
    <col min="1788" max="1788" width="3" style="168" bestFit="1" customWidth="1"/>
    <col min="1789" max="1789" width="5.140625" style="168" bestFit="1" customWidth="1"/>
    <col min="1790" max="2026" width="11.5703125" style="168"/>
    <col min="2027" max="2027" width="2" style="168" customWidth="1"/>
    <col min="2028" max="2028" width="11.42578125" style="168" customWidth="1"/>
    <col min="2029" max="2029" width="16.28515625" style="168" customWidth="1"/>
    <col min="2030" max="2030" width="17.5703125" style="168" customWidth="1"/>
    <col min="2031" max="2031" width="11.5703125" style="168" customWidth="1"/>
    <col min="2032" max="2032" width="4.5703125" style="168" bestFit="1" customWidth="1"/>
    <col min="2033" max="2033" width="11" style="168" bestFit="1" customWidth="1"/>
    <col min="2034" max="2034" width="6.42578125" style="168" customWidth="1"/>
    <col min="2035" max="2035" width="10" style="168" customWidth="1"/>
    <col min="2036" max="2036" width="9.85546875" style="168" customWidth="1"/>
    <col min="2037" max="2037" width="9" style="168" customWidth="1"/>
    <col min="2038" max="2038" width="3" style="168" bestFit="1" customWidth="1"/>
    <col min="2039" max="2039" width="9.5703125" style="168" bestFit="1" customWidth="1"/>
    <col min="2040" max="2040" width="2.5703125" style="168" bestFit="1" customWidth="1"/>
    <col min="2041" max="2041" width="3" style="168" bestFit="1" customWidth="1"/>
    <col min="2042" max="2042" width="5.140625" style="168" bestFit="1" customWidth="1"/>
    <col min="2043" max="2043" width="11.5703125" style="168"/>
    <col min="2044" max="2044" width="3" style="168" bestFit="1" customWidth="1"/>
    <col min="2045" max="2045" width="5.140625" style="168" bestFit="1" customWidth="1"/>
    <col min="2046" max="2282" width="11.5703125" style="168"/>
    <col min="2283" max="2283" width="2" style="168" customWidth="1"/>
    <col min="2284" max="2284" width="11.42578125" style="168" customWidth="1"/>
    <col min="2285" max="2285" width="16.28515625" style="168" customWidth="1"/>
    <col min="2286" max="2286" width="17.5703125" style="168" customWidth="1"/>
    <col min="2287" max="2287" width="11.5703125" style="168" customWidth="1"/>
    <col min="2288" max="2288" width="4.5703125" style="168" bestFit="1" customWidth="1"/>
    <col min="2289" max="2289" width="11" style="168" bestFit="1" customWidth="1"/>
    <col min="2290" max="2290" width="6.42578125" style="168" customWidth="1"/>
    <col min="2291" max="2291" width="10" style="168" customWidth="1"/>
    <col min="2292" max="2292" width="9.85546875" style="168" customWidth="1"/>
    <col min="2293" max="2293" width="9" style="168" customWidth="1"/>
    <col min="2294" max="2294" width="3" style="168" bestFit="1" customWidth="1"/>
    <col min="2295" max="2295" width="9.5703125" style="168" bestFit="1" customWidth="1"/>
    <col min="2296" max="2296" width="2.5703125" style="168" bestFit="1" customWidth="1"/>
    <col min="2297" max="2297" width="3" style="168" bestFit="1" customWidth="1"/>
    <col min="2298" max="2298" width="5.140625" style="168" bestFit="1" customWidth="1"/>
    <col min="2299" max="2299" width="11.5703125" style="168"/>
    <col min="2300" max="2300" width="3" style="168" bestFit="1" customWidth="1"/>
    <col min="2301" max="2301" width="5.140625" style="168" bestFit="1" customWidth="1"/>
    <col min="2302" max="2538" width="11.5703125" style="168"/>
    <col min="2539" max="2539" width="2" style="168" customWidth="1"/>
    <col min="2540" max="2540" width="11.42578125" style="168" customWidth="1"/>
    <col min="2541" max="2541" width="16.28515625" style="168" customWidth="1"/>
    <col min="2542" max="2542" width="17.5703125" style="168" customWidth="1"/>
    <col min="2543" max="2543" width="11.5703125" style="168" customWidth="1"/>
    <col min="2544" max="2544" width="4.5703125" style="168" bestFit="1" customWidth="1"/>
    <col min="2545" max="2545" width="11" style="168" bestFit="1" customWidth="1"/>
    <col min="2546" max="2546" width="6.42578125" style="168" customWidth="1"/>
    <col min="2547" max="2547" width="10" style="168" customWidth="1"/>
    <col min="2548" max="2548" width="9.85546875" style="168" customWidth="1"/>
    <col min="2549" max="2549" width="9" style="168" customWidth="1"/>
    <col min="2550" max="2550" width="3" style="168" bestFit="1" customWidth="1"/>
    <col min="2551" max="2551" width="9.5703125" style="168" bestFit="1" customWidth="1"/>
    <col min="2552" max="2552" width="2.5703125" style="168" bestFit="1" customWidth="1"/>
    <col min="2553" max="2553" width="3" style="168" bestFit="1" customWidth="1"/>
    <col min="2554" max="2554" width="5.140625" style="168" bestFit="1" customWidth="1"/>
    <col min="2555" max="2555" width="11.5703125" style="168"/>
    <col min="2556" max="2556" width="3" style="168" bestFit="1" customWidth="1"/>
    <col min="2557" max="2557" width="5.140625" style="168" bestFit="1" customWidth="1"/>
    <col min="2558" max="2794" width="11.5703125" style="168"/>
    <col min="2795" max="2795" width="2" style="168" customWidth="1"/>
    <col min="2796" max="2796" width="11.42578125" style="168" customWidth="1"/>
    <col min="2797" max="2797" width="16.28515625" style="168" customWidth="1"/>
    <col min="2798" max="2798" width="17.5703125" style="168" customWidth="1"/>
    <col min="2799" max="2799" width="11.5703125" style="168" customWidth="1"/>
    <col min="2800" max="2800" width="4.5703125" style="168" bestFit="1" customWidth="1"/>
    <col min="2801" max="2801" width="11" style="168" bestFit="1" customWidth="1"/>
    <col min="2802" max="2802" width="6.42578125" style="168" customWidth="1"/>
    <col min="2803" max="2803" width="10" style="168" customWidth="1"/>
    <col min="2804" max="2804" width="9.85546875" style="168" customWidth="1"/>
    <col min="2805" max="2805" width="9" style="168" customWidth="1"/>
    <col min="2806" max="2806" width="3" style="168" bestFit="1" customWidth="1"/>
    <col min="2807" max="2807" width="9.5703125" style="168" bestFit="1" customWidth="1"/>
    <col min="2808" max="2808" width="2.5703125" style="168" bestFit="1" customWidth="1"/>
    <col min="2809" max="2809" width="3" style="168" bestFit="1" customWidth="1"/>
    <col min="2810" max="2810" width="5.140625" style="168" bestFit="1" customWidth="1"/>
    <col min="2811" max="2811" width="11.5703125" style="168"/>
    <col min="2812" max="2812" width="3" style="168" bestFit="1" customWidth="1"/>
    <col min="2813" max="2813" width="5.140625" style="168" bestFit="1" customWidth="1"/>
    <col min="2814" max="3050" width="11.5703125" style="168"/>
    <col min="3051" max="3051" width="2" style="168" customWidth="1"/>
    <col min="3052" max="3052" width="11.42578125" style="168" customWidth="1"/>
    <col min="3053" max="3053" width="16.28515625" style="168" customWidth="1"/>
    <col min="3054" max="3054" width="17.5703125" style="168" customWidth="1"/>
    <col min="3055" max="3055" width="11.5703125" style="168" customWidth="1"/>
    <col min="3056" max="3056" width="4.5703125" style="168" bestFit="1" customWidth="1"/>
    <col min="3057" max="3057" width="11" style="168" bestFit="1" customWidth="1"/>
    <col min="3058" max="3058" width="6.42578125" style="168" customWidth="1"/>
    <col min="3059" max="3059" width="10" style="168" customWidth="1"/>
    <col min="3060" max="3060" width="9.85546875" style="168" customWidth="1"/>
    <col min="3061" max="3061" width="9" style="168" customWidth="1"/>
    <col min="3062" max="3062" width="3" style="168" bestFit="1" customWidth="1"/>
    <col min="3063" max="3063" width="9.5703125" style="168" bestFit="1" customWidth="1"/>
    <col min="3064" max="3064" width="2.5703125" style="168" bestFit="1" customWidth="1"/>
    <col min="3065" max="3065" width="3" style="168" bestFit="1" customWidth="1"/>
    <col min="3066" max="3066" width="5.140625" style="168" bestFit="1" customWidth="1"/>
    <col min="3067" max="3067" width="11.5703125" style="168"/>
    <col min="3068" max="3068" width="3" style="168" bestFit="1" customWidth="1"/>
    <col min="3069" max="3069" width="5.140625" style="168" bestFit="1" customWidth="1"/>
    <col min="3070" max="3306" width="11.5703125" style="168"/>
    <col min="3307" max="3307" width="2" style="168" customWidth="1"/>
    <col min="3308" max="3308" width="11.42578125" style="168" customWidth="1"/>
    <col min="3309" max="3309" width="16.28515625" style="168" customWidth="1"/>
    <col min="3310" max="3310" width="17.5703125" style="168" customWidth="1"/>
    <col min="3311" max="3311" width="11.5703125" style="168" customWidth="1"/>
    <col min="3312" max="3312" width="4.5703125" style="168" bestFit="1" customWidth="1"/>
    <col min="3313" max="3313" width="11" style="168" bestFit="1" customWidth="1"/>
    <col min="3314" max="3314" width="6.42578125" style="168" customWidth="1"/>
    <col min="3315" max="3315" width="10" style="168" customWidth="1"/>
    <col min="3316" max="3316" width="9.85546875" style="168" customWidth="1"/>
    <col min="3317" max="3317" width="9" style="168" customWidth="1"/>
    <col min="3318" max="3318" width="3" style="168" bestFit="1" customWidth="1"/>
    <col min="3319" max="3319" width="9.5703125" style="168" bestFit="1" customWidth="1"/>
    <col min="3320" max="3320" width="2.5703125" style="168" bestFit="1" customWidth="1"/>
    <col min="3321" max="3321" width="3" style="168" bestFit="1" customWidth="1"/>
    <col min="3322" max="3322" width="5.140625" style="168" bestFit="1" customWidth="1"/>
    <col min="3323" max="3323" width="11.5703125" style="168"/>
    <col min="3324" max="3324" width="3" style="168" bestFit="1" customWidth="1"/>
    <col min="3325" max="3325" width="5.140625" style="168" bestFit="1" customWidth="1"/>
    <col min="3326" max="3562" width="11.5703125" style="168"/>
    <col min="3563" max="3563" width="2" style="168" customWidth="1"/>
    <col min="3564" max="3564" width="11.42578125" style="168" customWidth="1"/>
    <col min="3565" max="3565" width="16.28515625" style="168" customWidth="1"/>
    <col min="3566" max="3566" width="17.5703125" style="168" customWidth="1"/>
    <col min="3567" max="3567" width="11.5703125" style="168" customWidth="1"/>
    <col min="3568" max="3568" width="4.5703125" style="168" bestFit="1" customWidth="1"/>
    <col min="3569" max="3569" width="11" style="168" bestFit="1" customWidth="1"/>
    <col min="3570" max="3570" width="6.42578125" style="168" customWidth="1"/>
    <col min="3571" max="3571" width="10" style="168" customWidth="1"/>
    <col min="3572" max="3572" width="9.85546875" style="168" customWidth="1"/>
    <col min="3573" max="3573" width="9" style="168" customWidth="1"/>
    <col min="3574" max="3574" width="3" style="168" bestFit="1" customWidth="1"/>
    <col min="3575" max="3575" width="9.5703125" style="168" bestFit="1" customWidth="1"/>
    <col min="3576" max="3576" width="2.5703125" style="168" bestFit="1" customWidth="1"/>
    <col min="3577" max="3577" width="3" style="168" bestFit="1" customWidth="1"/>
    <col min="3578" max="3578" width="5.140625" style="168" bestFit="1" customWidth="1"/>
    <col min="3579" max="3579" width="11.5703125" style="168"/>
    <col min="3580" max="3580" width="3" style="168" bestFit="1" customWidth="1"/>
    <col min="3581" max="3581" width="5.140625" style="168" bestFit="1" customWidth="1"/>
    <col min="3582" max="3818" width="11.5703125" style="168"/>
    <col min="3819" max="3819" width="2" style="168" customWidth="1"/>
    <col min="3820" max="3820" width="11.42578125" style="168" customWidth="1"/>
    <col min="3821" max="3821" width="16.28515625" style="168" customWidth="1"/>
    <col min="3822" max="3822" width="17.5703125" style="168" customWidth="1"/>
    <col min="3823" max="3823" width="11.5703125" style="168" customWidth="1"/>
    <col min="3824" max="3824" width="4.5703125" style="168" bestFit="1" customWidth="1"/>
    <col min="3825" max="3825" width="11" style="168" bestFit="1" customWidth="1"/>
    <col min="3826" max="3826" width="6.42578125" style="168" customWidth="1"/>
    <col min="3827" max="3827" width="10" style="168" customWidth="1"/>
    <col min="3828" max="3828" width="9.85546875" style="168" customWidth="1"/>
    <col min="3829" max="3829" width="9" style="168" customWidth="1"/>
    <col min="3830" max="3830" width="3" style="168" bestFit="1" customWidth="1"/>
    <col min="3831" max="3831" width="9.5703125" style="168" bestFit="1" customWidth="1"/>
    <col min="3832" max="3832" width="2.5703125" style="168" bestFit="1" customWidth="1"/>
    <col min="3833" max="3833" width="3" style="168" bestFit="1" customWidth="1"/>
    <col min="3834" max="3834" width="5.140625" style="168" bestFit="1" customWidth="1"/>
    <col min="3835" max="3835" width="11.5703125" style="168"/>
    <col min="3836" max="3836" width="3" style="168" bestFit="1" customWidth="1"/>
    <col min="3837" max="3837" width="5.140625" style="168" bestFit="1" customWidth="1"/>
    <col min="3838" max="4074" width="11.5703125" style="168"/>
    <col min="4075" max="4075" width="2" style="168" customWidth="1"/>
    <col min="4076" max="4076" width="11.42578125" style="168" customWidth="1"/>
    <col min="4077" max="4077" width="16.28515625" style="168" customWidth="1"/>
    <col min="4078" max="4078" width="17.5703125" style="168" customWidth="1"/>
    <col min="4079" max="4079" width="11.5703125" style="168" customWidth="1"/>
    <col min="4080" max="4080" width="4.5703125" style="168" bestFit="1" customWidth="1"/>
    <col min="4081" max="4081" width="11" style="168" bestFit="1" customWidth="1"/>
    <col min="4082" max="4082" width="6.42578125" style="168" customWidth="1"/>
    <col min="4083" max="4083" width="10" style="168" customWidth="1"/>
    <col min="4084" max="4084" width="9.85546875" style="168" customWidth="1"/>
    <col min="4085" max="4085" width="9" style="168" customWidth="1"/>
    <col min="4086" max="4086" width="3" style="168" bestFit="1" customWidth="1"/>
    <col min="4087" max="4087" width="9.5703125" style="168" bestFit="1" customWidth="1"/>
    <col min="4088" max="4088" width="2.5703125" style="168" bestFit="1" customWidth="1"/>
    <col min="4089" max="4089" width="3" style="168" bestFit="1" customWidth="1"/>
    <col min="4090" max="4090" width="5.140625" style="168" bestFit="1" customWidth="1"/>
    <col min="4091" max="4091" width="11.5703125" style="168"/>
    <col min="4092" max="4092" width="3" style="168" bestFit="1" customWidth="1"/>
    <col min="4093" max="4093" width="5.140625" style="168" bestFit="1" customWidth="1"/>
    <col min="4094" max="4330" width="11.5703125" style="168"/>
    <col min="4331" max="4331" width="2" style="168" customWidth="1"/>
    <col min="4332" max="4332" width="11.42578125" style="168" customWidth="1"/>
    <col min="4333" max="4333" width="16.28515625" style="168" customWidth="1"/>
    <col min="4334" max="4334" width="17.5703125" style="168" customWidth="1"/>
    <col min="4335" max="4335" width="11.5703125" style="168" customWidth="1"/>
    <col min="4336" max="4336" width="4.5703125" style="168" bestFit="1" customWidth="1"/>
    <col min="4337" max="4337" width="11" style="168" bestFit="1" customWidth="1"/>
    <col min="4338" max="4338" width="6.42578125" style="168" customWidth="1"/>
    <col min="4339" max="4339" width="10" style="168" customWidth="1"/>
    <col min="4340" max="4340" width="9.85546875" style="168" customWidth="1"/>
    <col min="4341" max="4341" width="9" style="168" customWidth="1"/>
    <col min="4342" max="4342" width="3" style="168" bestFit="1" customWidth="1"/>
    <col min="4343" max="4343" width="9.5703125" style="168" bestFit="1" customWidth="1"/>
    <col min="4344" max="4344" width="2.5703125" style="168" bestFit="1" customWidth="1"/>
    <col min="4345" max="4345" width="3" style="168" bestFit="1" customWidth="1"/>
    <col min="4346" max="4346" width="5.140625" style="168" bestFit="1" customWidth="1"/>
    <col min="4347" max="4347" width="11.5703125" style="168"/>
    <col min="4348" max="4348" width="3" style="168" bestFit="1" customWidth="1"/>
    <col min="4349" max="4349" width="5.140625" style="168" bestFit="1" customWidth="1"/>
    <col min="4350" max="4586" width="11.5703125" style="168"/>
    <col min="4587" max="4587" width="2" style="168" customWidth="1"/>
    <col min="4588" max="4588" width="11.42578125" style="168" customWidth="1"/>
    <col min="4589" max="4589" width="16.28515625" style="168" customWidth="1"/>
    <col min="4590" max="4590" width="17.5703125" style="168" customWidth="1"/>
    <col min="4591" max="4591" width="11.5703125" style="168" customWidth="1"/>
    <col min="4592" max="4592" width="4.5703125" style="168" bestFit="1" customWidth="1"/>
    <col min="4593" max="4593" width="11" style="168" bestFit="1" customWidth="1"/>
    <col min="4594" max="4594" width="6.42578125" style="168" customWidth="1"/>
    <col min="4595" max="4595" width="10" style="168" customWidth="1"/>
    <col min="4596" max="4596" width="9.85546875" style="168" customWidth="1"/>
    <col min="4597" max="4597" width="9" style="168" customWidth="1"/>
    <col min="4598" max="4598" width="3" style="168" bestFit="1" customWidth="1"/>
    <col min="4599" max="4599" width="9.5703125" style="168" bestFit="1" customWidth="1"/>
    <col min="4600" max="4600" width="2.5703125" style="168" bestFit="1" customWidth="1"/>
    <col min="4601" max="4601" width="3" style="168" bestFit="1" customWidth="1"/>
    <col min="4602" max="4602" width="5.140625" style="168" bestFit="1" customWidth="1"/>
    <col min="4603" max="4603" width="11.5703125" style="168"/>
    <col min="4604" max="4604" width="3" style="168" bestFit="1" customWidth="1"/>
    <col min="4605" max="4605" width="5.140625" style="168" bestFit="1" customWidth="1"/>
    <col min="4606" max="4842" width="11.5703125" style="168"/>
    <col min="4843" max="4843" width="2" style="168" customWidth="1"/>
    <col min="4844" max="4844" width="11.42578125" style="168" customWidth="1"/>
    <col min="4845" max="4845" width="16.28515625" style="168" customWidth="1"/>
    <col min="4846" max="4846" width="17.5703125" style="168" customWidth="1"/>
    <col min="4847" max="4847" width="11.5703125" style="168" customWidth="1"/>
    <col min="4848" max="4848" width="4.5703125" style="168" bestFit="1" customWidth="1"/>
    <col min="4849" max="4849" width="11" style="168" bestFit="1" customWidth="1"/>
    <col min="4850" max="4850" width="6.42578125" style="168" customWidth="1"/>
    <col min="4851" max="4851" width="10" style="168" customWidth="1"/>
    <col min="4852" max="4852" width="9.85546875" style="168" customWidth="1"/>
    <col min="4853" max="4853" width="9" style="168" customWidth="1"/>
    <col min="4854" max="4854" width="3" style="168" bestFit="1" customWidth="1"/>
    <col min="4855" max="4855" width="9.5703125" style="168" bestFit="1" customWidth="1"/>
    <col min="4856" max="4856" width="2.5703125" style="168" bestFit="1" customWidth="1"/>
    <col min="4857" max="4857" width="3" style="168" bestFit="1" customWidth="1"/>
    <col min="4858" max="4858" width="5.140625" style="168" bestFit="1" customWidth="1"/>
    <col min="4859" max="4859" width="11.5703125" style="168"/>
    <col min="4860" max="4860" width="3" style="168" bestFit="1" customWidth="1"/>
    <col min="4861" max="4861" width="5.140625" style="168" bestFit="1" customWidth="1"/>
    <col min="4862" max="5098" width="11.5703125" style="168"/>
    <col min="5099" max="5099" width="2" style="168" customWidth="1"/>
    <col min="5100" max="5100" width="11.42578125" style="168" customWidth="1"/>
    <col min="5101" max="5101" width="16.28515625" style="168" customWidth="1"/>
    <col min="5102" max="5102" width="17.5703125" style="168" customWidth="1"/>
    <col min="5103" max="5103" width="11.5703125" style="168" customWidth="1"/>
    <col min="5104" max="5104" width="4.5703125" style="168" bestFit="1" customWidth="1"/>
    <col min="5105" max="5105" width="11" style="168" bestFit="1" customWidth="1"/>
    <col min="5106" max="5106" width="6.42578125" style="168" customWidth="1"/>
    <col min="5107" max="5107" width="10" style="168" customWidth="1"/>
    <col min="5108" max="5108" width="9.85546875" style="168" customWidth="1"/>
    <col min="5109" max="5109" width="9" style="168" customWidth="1"/>
    <col min="5110" max="5110" width="3" style="168" bestFit="1" customWidth="1"/>
    <col min="5111" max="5111" width="9.5703125" style="168" bestFit="1" customWidth="1"/>
    <col min="5112" max="5112" width="2.5703125" style="168" bestFit="1" customWidth="1"/>
    <col min="5113" max="5113" width="3" style="168" bestFit="1" customWidth="1"/>
    <col min="5114" max="5114" width="5.140625" style="168" bestFit="1" customWidth="1"/>
    <col min="5115" max="5115" width="11.5703125" style="168"/>
    <col min="5116" max="5116" width="3" style="168" bestFit="1" customWidth="1"/>
    <col min="5117" max="5117" width="5.140625" style="168" bestFit="1" customWidth="1"/>
    <col min="5118" max="5354" width="11.5703125" style="168"/>
    <col min="5355" max="5355" width="2" style="168" customWidth="1"/>
    <col min="5356" max="5356" width="11.42578125" style="168" customWidth="1"/>
    <col min="5357" max="5357" width="16.28515625" style="168" customWidth="1"/>
    <col min="5358" max="5358" width="17.5703125" style="168" customWidth="1"/>
    <col min="5359" max="5359" width="11.5703125" style="168" customWidth="1"/>
    <col min="5360" max="5360" width="4.5703125" style="168" bestFit="1" customWidth="1"/>
    <col min="5361" max="5361" width="11" style="168" bestFit="1" customWidth="1"/>
    <col min="5362" max="5362" width="6.42578125" style="168" customWidth="1"/>
    <col min="5363" max="5363" width="10" style="168" customWidth="1"/>
    <col min="5364" max="5364" width="9.85546875" style="168" customWidth="1"/>
    <col min="5365" max="5365" width="9" style="168" customWidth="1"/>
    <col min="5366" max="5366" width="3" style="168" bestFit="1" customWidth="1"/>
    <col min="5367" max="5367" width="9.5703125" style="168" bestFit="1" customWidth="1"/>
    <col min="5368" max="5368" width="2.5703125" style="168" bestFit="1" customWidth="1"/>
    <col min="5369" max="5369" width="3" style="168" bestFit="1" customWidth="1"/>
    <col min="5370" max="5370" width="5.140625" style="168" bestFit="1" customWidth="1"/>
    <col min="5371" max="5371" width="11.5703125" style="168"/>
    <col min="5372" max="5372" width="3" style="168" bestFit="1" customWidth="1"/>
    <col min="5373" max="5373" width="5.140625" style="168" bestFit="1" customWidth="1"/>
    <col min="5374" max="5610" width="11.5703125" style="168"/>
    <col min="5611" max="5611" width="2" style="168" customWidth="1"/>
    <col min="5612" max="5612" width="11.42578125" style="168" customWidth="1"/>
    <col min="5613" max="5613" width="16.28515625" style="168" customWidth="1"/>
    <col min="5614" max="5614" width="17.5703125" style="168" customWidth="1"/>
    <col min="5615" max="5615" width="11.5703125" style="168" customWidth="1"/>
    <col min="5616" max="5616" width="4.5703125" style="168" bestFit="1" customWidth="1"/>
    <col min="5617" max="5617" width="11" style="168" bestFit="1" customWidth="1"/>
    <col min="5618" max="5618" width="6.42578125" style="168" customWidth="1"/>
    <col min="5619" max="5619" width="10" style="168" customWidth="1"/>
    <col min="5620" max="5620" width="9.85546875" style="168" customWidth="1"/>
    <col min="5621" max="5621" width="9" style="168" customWidth="1"/>
    <col min="5622" max="5622" width="3" style="168" bestFit="1" customWidth="1"/>
    <col min="5623" max="5623" width="9.5703125" style="168" bestFit="1" customWidth="1"/>
    <col min="5624" max="5624" width="2.5703125" style="168" bestFit="1" customWidth="1"/>
    <col min="5625" max="5625" width="3" style="168" bestFit="1" customWidth="1"/>
    <col min="5626" max="5626" width="5.140625" style="168" bestFit="1" customWidth="1"/>
    <col min="5627" max="5627" width="11.5703125" style="168"/>
    <col min="5628" max="5628" width="3" style="168" bestFit="1" customWidth="1"/>
    <col min="5629" max="5629" width="5.140625" style="168" bestFit="1" customWidth="1"/>
    <col min="5630" max="5866" width="11.5703125" style="168"/>
    <col min="5867" max="5867" width="2" style="168" customWidth="1"/>
    <col min="5868" max="5868" width="11.42578125" style="168" customWidth="1"/>
    <col min="5869" max="5869" width="16.28515625" style="168" customWidth="1"/>
    <col min="5870" max="5870" width="17.5703125" style="168" customWidth="1"/>
    <col min="5871" max="5871" width="11.5703125" style="168" customWidth="1"/>
    <col min="5872" max="5872" width="4.5703125" style="168" bestFit="1" customWidth="1"/>
    <col min="5873" max="5873" width="11" style="168" bestFit="1" customWidth="1"/>
    <col min="5874" max="5874" width="6.42578125" style="168" customWidth="1"/>
    <col min="5875" max="5875" width="10" style="168" customWidth="1"/>
    <col min="5876" max="5876" width="9.85546875" style="168" customWidth="1"/>
    <col min="5877" max="5877" width="9" style="168" customWidth="1"/>
    <col min="5878" max="5878" width="3" style="168" bestFit="1" customWidth="1"/>
    <col min="5879" max="5879" width="9.5703125" style="168" bestFit="1" customWidth="1"/>
    <col min="5880" max="5880" width="2.5703125" style="168" bestFit="1" customWidth="1"/>
    <col min="5881" max="5881" width="3" style="168" bestFit="1" customWidth="1"/>
    <col min="5882" max="5882" width="5.140625" style="168" bestFit="1" customWidth="1"/>
    <col min="5883" max="5883" width="11.5703125" style="168"/>
    <col min="5884" max="5884" width="3" style="168" bestFit="1" customWidth="1"/>
    <col min="5885" max="5885" width="5.140625" style="168" bestFit="1" customWidth="1"/>
    <col min="5886" max="6122" width="11.5703125" style="168"/>
    <col min="6123" max="6123" width="2" style="168" customWidth="1"/>
    <col min="6124" max="6124" width="11.42578125" style="168" customWidth="1"/>
    <col min="6125" max="6125" width="16.28515625" style="168" customWidth="1"/>
    <col min="6126" max="6126" width="17.5703125" style="168" customWidth="1"/>
    <col min="6127" max="6127" width="11.5703125" style="168" customWidth="1"/>
    <col min="6128" max="6128" width="4.5703125" style="168" bestFit="1" customWidth="1"/>
    <col min="6129" max="6129" width="11" style="168" bestFit="1" customWidth="1"/>
    <col min="6130" max="6130" width="6.42578125" style="168" customWidth="1"/>
    <col min="6131" max="6131" width="10" style="168" customWidth="1"/>
    <col min="6132" max="6132" width="9.85546875" style="168" customWidth="1"/>
    <col min="6133" max="6133" width="9" style="168" customWidth="1"/>
    <col min="6134" max="6134" width="3" style="168" bestFit="1" customWidth="1"/>
    <col min="6135" max="6135" width="9.5703125" style="168" bestFit="1" customWidth="1"/>
    <col min="6136" max="6136" width="2.5703125" style="168" bestFit="1" customWidth="1"/>
    <col min="6137" max="6137" width="3" style="168" bestFit="1" customWidth="1"/>
    <col min="6138" max="6138" width="5.140625" style="168" bestFit="1" customWidth="1"/>
    <col min="6139" max="6139" width="11.5703125" style="168"/>
    <col min="6140" max="6140" width="3" style="168" bestFit="1" customWidth="1"/>
    <col min="6141" max="6141" width="5.140625" style="168" bestFit="1" customWidth="1"/>
    <col min="6142" max="6378" width="11.5703125" style="168"/>
    <col min="6379" max="6379" width="2" style="168" customWidth="1"/>
    <col min="6380" max="6380" width="11.42578125" style="168" customWidth="1"/>
    <col min="6381" max="6381" width="16.28515625" style="168" customWidth="1"/>
    <col min="6382" max="6382" width="17.5703125" style="168" customWidth="1"/>
    <col min="6383" max="6383" width="11.5703125" style="168" customWidth="1"/>
    <col min="6384" max="6384" width="4.5703125" style="168" bestFit="1" customWidth="1"/>
    <col min="6385" max="6385" width="11" style="168" bestFit="1" customWidth="1"/>
    <col min="6386" max="6386" width="6.42578125" style="168" customWidth="1"/>
    <col min="6387" max="6387" width="10" style="168" customWidth="1"/>
    <col min="6388" max="6388" width="9.85546875" style="168" customWidth="1"/>
    <col min="6389" max="6389" width="9" style="168" customWidth="1"/>
    <col min="6390" max="6390" width="3" style="168" bestFit="1" customWidth="1"/>
    <col min="6391" max="6391" width="9.5703125" style="168" bestFit="1" customWidth="1"/>
    <col min="6392" max="6392" width="2.5703125" style="168" bestFit="1" customWidth="1"/>
    <col min="6393" max="6393" width="3" style="168" bestFit="1" customWidth="1"/>
    <col min="6394" max="6394" width="5.140625" style="168" bestFit="1" customWidth="1"/>
    <col min="6395" max="6395" width="11.5703125" style="168"/>
    <col min="6396" max="6396" width="3" style="168" bestFit="1" customWidth="1"/>
    <col min="6397" max="6397" width="5.140625" style="168" bestFit="1" customWidth="1"/>
    <col min="6398" max="6634" width="11.5703125" style="168"/>
    <col min="6635" max="6635" width="2" style="168" customWidth="1"/>
    <col min="6636" max="6636" width="11.42578125" style="168" customWidth="1"/>
    <col min="6637" max="6637" width="16.28515625" style="168" customWidth="1"/>
    <col min="6638" max="6638" width="17.5703125" style="168" customWidth="1"/>
    <col min="6639" max="6639" width="11.5703125" style="168" customWidth="1"/>
    <col min="6640" max="6640" width="4.5703125" style="168" bestFit="1" customWidth="1"/>
    <col min="6641" max="6641" width="11" style="168" bestFit="1" customWidth="1"/>
    <col min="6642" max="6642" width="6.42578125" style="168" customWidth="1"/>
    <col min="6643" max="6643" width="10" style="168" customWidth="1"/>
    <col min="6644" max="6644" width="9.85546875" style="168" customWidth="1"/>
    <col min="6645" max="6645" width="9" style="168" customWidth="1"/>
    <col min="6646" max="6646" width="3" style="168" bestFit="1" customWidth="1"/>
    <col min="6647" max="6647" width="9.5703125" style="168" bestFit="1" customWidth="1"/>
    <col min="6648" max="6648" width="2.5703125" style="168" bestFit="1" customWidth="1"/>
    <col min="6649" max="6649" width="3" style="168" bestFit="1" customWidth="1"/>
    <col min="6650" max="6650" width="5.140625" style="168" bestFit="1" customWidth="1"/>
    <col min="6651" max="6651" width="11.5703125" style="168"/>
    <col min="6652" max="6652" width="3" style="168" bestFit="1" customWidth="1"/>
    <col min="6653" max="6653" width="5.140625" style="168" bestFit="1" customWidth="1"/>
    <col min="6654" max="6890" width="11.5703125" style="168"/>
    <col min="6891" max="6891" width="2" style="168" customWidth="1"/>
    <col min="6892" max="6892" width="11.42578125" style="168" customWidth="1"/>
    <col min="6893" max="6893" width="16.28515625" style="168" customWidth="1"/>
    <col min="6894" max="6894" width="17.5703125" style="168" customWidth="1"/>
    <col min="6895" max="6895" width="11.5703125" style="168" customWidth="1"/>
    <col min="6896" max="6896" width="4.5703125" style="168" bestFit="1" customWidth="1"/>
    <col min="6897" max="6897" width="11" style="168" bestFit="1" customWidth="1"/>
    <col min="6898" max="6898" width="6.42578125" style="168" customWidth="1"/>
    <col min="6899" max="6899" width="10" style="168" customWidth="1"/>
    <col min="6900" max="6900" width="9.85546875" style="168" customWidth="1"/>
    <col min="6901" max="6901" width="9" style="168" customWidth="1"/>
    <col min="6902" max="6902" width="3" style="168" bestFit="1" customWidth="1"/>
    <col min="6903" max="6903" width="9.5703125" style="168" bestFit="1" customWidth="1"/>
    <col min="6904" max="6904" width="2.5703125" style="168" bestFit="1" customWidth="1"/>
    <col min="6905" max="6905" width="3" style="168" bestFit="1" customWidth="1"/>
    <col min="6906" max="6906" width="5.140625" style="168" bestFit="1" customWidth="1"/>
    <col min="6907" max="6907" width="11.5703125" style="168"/>
    <col min="6908" max="6908" width="3" style="168" bestFit="1" customWidth="1"/>
    <col min="6909" max="6909" width="5.140625" style="168" bestFit="1" customWidth="1"/>
    <col min="6910" max="7146" width="11.5703125" style="168"/>
    <col min="7147" max="7147" width="2" style="168" customWidth="1"/>
    <col min="7148" max="7148" width="11.42578125" style="168" customWidth="1"/>
    <col min="7149" max="7149" width="16.28515625" style="168" customWidth="1"/>
    <col min="7150" max="7150" width="17.5703125" style="168" customWidth="1"/>
    <col min="7151" max="7151" width="11.5703125" style="168" customWidth="1"/>
    <col min="7152" max="7152" width="4.5703125" style="168" bestFit="1" customWidth="1"/>
    <col min="7153" max="7153" width="11" style="168" bestFit="1" customWidth="1"/>
    <col min="7154" max="7154" width="6.42578125" style="168" customWidth="1"/>
    <col min="7155" max="7155" width="10" style="168" customWidth="1"/>
    <col min="7156" max="7156" width="9.85546875" style="168" customWidth="1"/>
    <col min="7157" max="7157" width="9" style="168" customWidth="1"/>
    <col min="7158" max="7158" width="3" style="168" bestFit="1" customWidth="1"/>
    <col min="7159" max="7159" width="9.5703125" style="168" bestFit="1" customWidth="1"/>
    <col min="7160" max="7160" width="2.5703125" style="168" bestFit="1" customWidth="1"/>
    <col min="7161" max="7161" width="3" style="168" bestFit="1" customWidth="1"/>
    <col min="7162" max="7162" width="5.140625" style="168" bestFit="1" customWidth="1"/>
    <col min="7163" max="7163" width="11.5703125" style="168"/>
    <col min="7164" max="7164" width="3" style="168" bestFit="1" customWidth="1"/>
    <col min="7165" max="7165" width="5.140625" style="168" bestFit="1" customWidth="1"/>
    <col min="7166" max="7402" width="11.5703125" style="168"/>
    <col min="7403" max="7403" width="2" style="168" customWidth="1"/>
    <col min="7404" max="7404" width="11.42578125" style="168" customWidth="1"/>
    <col min="7405" max="7405" width="16.28515625" style="168" customWidth="1"/>
    <col min="7406" max="7406" width="17.5703125" style="168" customWidth="1"/>
    <col min="7407" max="7407" width="11.5703125" style="168" customWidth="1"/>
    <col min="7408" max="7408" width="4.5703125" style="168" bestFit="1" customWidth="1"/>
    <col min="7409" max="7409" width="11" style="168" bestFit="1" customWidth="1"/>
    <col min="7410" max="7410" width="6.42578125" style="168" customWidth="1"/>
    <col min="7411" max="7411" width="10" style="168" customWidth="1"/>
    <col min="7412" max="7412" width="9.85546875" style="168" customWidth="1"/>
    <col min="7413" max="7413" width="9" style="168" customWidth="1"/>
    <col min="7414" max="7414" width="3" style="168" bestFit="1" customWidth="1"/>
    <col min="7415" max="7415" width="9.5703125" style="168" bestFit="1" customWidth="1"/>
    <col min="7416" max="7416" width="2.5703125" style="168" bestFit="1" customWidth="1"/>
    <col min="7417" max="7417" width="3" style="168" bestFit="1" customWidth="1"/>
    <col min="7418" max="7418" width="5.140625" style="168" bestFit="1" customWidth="1"/>
    <col min="7419" max="7419" width="11.5703125" style="168"/>
    <col min="7420" max="7420" width="3" style="168" bestFit="1" customWidth="1"/>
    <col min="7421" max="7421" width="5.140625" style="168" bestFit="1" customWidth="1"/>
    <col min="7422" max="7658" width="11.5703125" style="168"/>
    <col min="7659" max="7659" width="2" style="168" customWidth="1"/>
    <col min="7660" max="7660" width="11.42578125" style="168" customWidth="1"/>
    <col min="7661" max="7661" width="16.28515625" style="168" customWidth="1"/>
    <col min="7662" max="7662" width="17.5703125" style="168" customWidth="1"/>
    <col min="7663" max="7663" width="11.5703125" style="168" customWidth="1"/>
    <col min="7664" max="7664" width="4.5703125" style="168" bestFit="1" customWidth="1"/>
    <col min="7665" max="7665" width="11" style="168" bestFit="1" customWidth="1"/>
    <col min="7666" max="7666" width="6.42578125" style="168" customWidth="1"/>
    <col min="7667" max="7667" width="10" style="168" customWidth="1"/>
    <col min="7668" max="7668" width="9.85546875" style="168" customWidth="1"/>
    <col min="7669" max="7669" width="9" style="168" customWidth="1"/>
    <col min="7670" max="7670" width="3" style="168" bestFit="1" customWidth="1"/>
    <col min="7671" max="7671" width="9.5703125" style="168" bestFit="1" customWidth="1"/>
    <col min="7672" max="7672" width="2.5703125" style="168" bestFit="1" customWidth="1"/>
    <col min="7673" max="7673" width="3" style="168" bestFit="1" customWidth="1"/>
    <col min="7674" max="7674" width="5.140625" style="168" bestFit="1" customWidth="1"/>
    <col min="7675" max="7675" width="11.5703125" style="168"/>
    <col min="7676" max="7676" width="3" style="168" bestFit="1" customWidth="1"/>
    <col min="7677" max="7677" width="5.140625" style="168" bestFit="1" customWidth="1"/>
    <col min="7678" max="7914" width="11.5703125" style="168"/>
    <col min="7915" max="7915" width="2" style="168" customWidth="1"/>
    <col min="7916" max="7916" width="11.42578125" style="168" customWidth="1"/>
    <col min="7917" max="7917" width="16.28515625" style="168" customWidth="1"/>
    <col min="7918" max="7918" width="17.5703125" style="168" customWidth="1"/>
    <col min="7919" max="7919" width="11.5703125" style="168" customWidth="1"/>
    <col min="7920" max="7920" width="4.5703125" style="168" bestFit="1" customWidth="1"/>
    <col min="7921" max="7921" width="11" style="168" bestFit="1" customWidth="1"/>
    <col min="7922" max="7922" width="6.42578125" style="168" customWidth="1"/>
    <col min="7923" max="7923" width="10" style="168" customWidth="1"/>
    <col min="7924" max="7924" width="9.85546875" style="168" customWidth="1"/>
    <col min="7925" max="7925" width="9" style="168" customWidth="1"/>
    <col min="7926" max="7926" width="3" style="168" bestFit="1" customWidth="1"/>
    <col min="7927" max="7927" width="9.5703125" style="168" bestFit="1" customWidth="1"/>
    <col min="7928" max="7928" width="2.5703125" style="168" bestFit="1" customWidth="1"/>
    <col min="7929" max="7929" width="3" style="168" bestFit="1" customWidth="1"/>
    <col min="7930" max="7930" width="5.140625" style="168" bestFit="1" customWidth="1"/>
    <col min="7931" max="7931" width="11.5703125" style="168"/>
    <col min="7932" max="7932" width="3" style="168" bestFit="1" customWidth="1"/>
    <col min="7933" max="7933" width="5.140625" style="168" bestFit="1" customWidth="1"/>
    <col min="7934" max="8170" width="11.5703125" style="168"/>
    <col min="8171" max="8171" width="2" style="168" customWidth="1"/>
    <col min="8172" max="8172" width="11.42578125" style="168" customWidth="1"/>
    <col min="8173" max="8173" width="16.28515625" style="168" customWidth="1"/>
    <col min="8174" max="8174" width="17.5703125" style="168" customWidth="1"/>
    <col min="8175" max="8175" width="11.5703125" style="168" customWidth="1"/>
    <col min="8176" max="8176" width="4.5703125" style="168" bestFit="1" customWidth="1"/>
    <col min="8177" max="8177" width="11" style="168" bestFit="1" customWidth="1"/>
    <col min="8178" max="8178" width="6.42578125" style="168" customWidth="1"/>
    <col min="8179" max="8179" width="10" style="168" customWidth="1"/>
    <col min="8180" max="8180" width="9.85546875" style="168" customWidth="1"/>
    <col min="8181" max="8181" width="9" style="168" customWidth="1"/>
    <col min="8182" max="8182" width="3" style="168" bestFit="1" customWidth="1"/>
    <col min="8183" max="8183" width="9.5703125" style="168" bestFit="1" customWidth="1"/>
    <col min="8184" max="8184" width="2.5703125" style="168" bestFit="1" customWidth="1"/>
    <col min="8185" max="8185" width="3" style="168" bestFit="1" customWidth="1"/>
    <col min="8186" max="8186" width="5.140625" style="168" bestFit="1" customWidth="1"/>
    <col min="8187" max="8187" width="11.5703125" style="168"/>
    <col min="8188" max="8188" width="3" style="168" bestFit="1" customWidth="1"/>
    <col min="8189" max="8189" width="5.140625" style="168" bestFit="1" customWidth="1"/>
    <col min="8190" max="8426" width="11.5703125" style="168"/>
    <col min="8427" max="8427" width="2" style="168" customWidth="1"/>
    <col min="8428" max="8428" width="11.42578125" style="168" customWidth="1"/>
    <col min="8429" max="8429" width="16.28515625" style="168" customWidth="1"/>
    <col min="8430" max="8430" width="17.5703125" style="168" customWidth="1"/>
    <col min="8431" max="8431" width="11.5703125" style="168" customWidth="1"/>
    <col min="8432" max="8432" width="4.5703125" style="168" bestFit="1" customWidth="1"/>
    <col min="8433" max="8433" width="11" style="168" bestFit="1" customWidth="1"/>
    <col min="8434" max="8434" width="6.42578125" style="168" customWidth="1"/>
    <col min="8435" max="8435" width="10" style="168" customWidth="1"/>
    <col min="8436" max="8436" width="9.85546875" style="168" customWidth="1"/>
    <col min="8437" max="8437" width="9" style="168" customWidth="1"/>
    <col min="8438" max="8438" width="3" style="168" bestFit="1" customWidth="1"/>
    <col min="8439" max="8439" width="9.5703125" style="168" bestFit="1" customWidth="1"/>
    <col min="8440" max="8440" width="2.5703125" style="168" bestFit="1" customWidth="1"/>
    <col min="8441" max="8441" width="3" style="168" bestFit="1" customWidth="1"/>
    <col min="8442" max="8442" width="5.140625" style="168" bestFit="1" customWidth="1"/>
    <col min="8443" max="8443" width="11.5703125" style="168"/>
    <col min="8444" max="8444" width="3" style="168" bestFit="1" customWidth="1"/>
    <col min="8445" max="8445" width="5.140625" style="168" bestFit="1" customWidth="1"/>
    <col min="8446" max="8682" width="11.5703125" style="168"/>
    <col min="8683" max="8683" width="2" style="168" customWidth="1"/>
    <col min="8684" max="8684" width="11.42578125" style="168" customWidth="1"/>
    <col min="8685" max="8685" width="16.28515625" style="168" customWidth="1"/>
    <col min="8686" max="8686" width="17.5703125" style="168" customWidth="1"/>
    <col min="8687" max="8687" width="11.5703125" style="168" customWidth="1"/>
    <col min="8688" max="8688" width="4.5703125" style="168" bestFit="1" customWidth="1"/>
    <col min="8689" max="8689" width="11" style="168" bestFit="1" customWidth="1"/>
    <col min="8690" max="8690" width="6.42578125" style="168" customWidth="1"/>
    <col min="8691" max="8691" width="10" style="168" customWidth="1"/>
    <col min="8692" max="8692" width="9.85546875" style="168" customWidth="1"/>
    <col min="8693" max="8693" width="9" style="168" customWidth="1"/>
    <col min="8694" max="8694" width="3" style="168" bestFit="1" customWidth="1"/>
    <col min="8695" max="8695" width="9.5703125" style="168" bestFit="1" customWidth="1"/>
    <col min="8696" max="8696" width="2.5703125" style="168" bestFit="1" customWidth="1"/>
    <col min="8697" max="8697" width="3" style="168" bestFit="1" customWidth="1"/>
    <col min="8698" max="8698" width="5.140625" style="168" bestFit="1" customWidth="1"/>
    <col min="8699" max="8699" width="11.5703125" style="168"/>
    <col min="8700" max="8700" width="3" style="168" bestFit="1" customWidth="1"/>
    <col min="8701" max="8701" width="5.140625" style="168" bestFit="1" customWidth="1"/>
    <col min="8702" max="8938" width="11.5703125" style="168"/>
    <col min="8939" max="8939" width="2" style="168" customWidth="1"/>
    <col min="8940" max="8940" width="11.42578125" style="168" customWidth="1"/>
    <col min="8941" max="8941" width="16.28515625" style="168" customWidth="1"/>
    <col min="8942" max="8942" width="17.5703125" style="168" customWidth="1"/>
    <col min="8943" max="8943" width="11.5703125" style="168" customWidth="1"/>
    <col min="8944" max="8944" width="4.5703125" style="168" bestFit="1" customWidth="1"/>
    <col min="8945" max="8945" width="11" style="168" bestFit="1" customWidth="1"/>
    <col min="8946" max="8946" width="6.42578125" style="168" customWidth="1"/>
    <col min="8947" max="8947" width="10" style="168" customWidth="1"/>
    <col min="8948" max="8948" width="9.85546875" style="168" customWidth="1"/>
    <col min="8949" max="8949" width="9" style="168" customWidth="1"/>
    <col min="8950" max="8950" width="3" style="168" bestFit="1" customWidth="1"/>
    <col min="8951" max="8951" width="9.5703125" style="168" bestFit="1" customWidth="1"/>
    <col min="8952" max="8952" width="2.5703125" style="168" bestFit="1" customWidth="1"/>
    <col min="8953" max="8953" width="3" style="168" bestFit="1" customWidth="1"/>
    <col min="8954" max="8954" width="5.140625" style="168" bestFit="1" customWidth="1"/>
    <col min="8955" max="8955" width="11.5703125" style="168"/>
    <col min="8956" max="8956" width="3" style="168" bestFit="1" customWidth="1"/>
    <col min="8957" max="8957" width="5.140625" style="168" bestFit="1" customWidth="1"/>
    <col min="8958" max="9194" width="11.5703125" style="168"/>
    <col min="9195" max="9195" width="2" style="168" customWidth="1"/>
    <col min="9196" max="9196" width="11.42578125" style="168" customWidth="1"/>
    <col min="9197" max="9197" width="16.28515625" style="168" customWidth="1"/>
    <col min="9198" max="9198" width="17.5703125" style="168" customWidth="1"/>
    <col min="9199" max="9199" width="11.5703125" style="168" customWidth="1"/>
    <col min="9200" max="9200" width="4.5703125" style="168" bestFit="1" customWidth="1"/>
    <col min="9201" max="9201" width="11" style="168" bestFit="1" customWidth="1"/>
    <col min="9202" max="9202" width="6.42578125" style="168" customWidth="1"/>
    <col min="9203" max="9203" width="10" style="168" customWidth="1"/>
    <col min="9204" max="9204" width="9.85546875" style="168" customWidth="1"/>
    <col min="9205" max="9205" width="9" style="168" customWidth="1"/>
    <col min="9206" max="9206" width="3" style="168" bestFit="1" customWidth="1"/>
    <col min="9207" max="9207" width="9.5703125" style="168" bestFit="1" customWidth="1"/>
    <col min="9208" max="9208" width="2.5703125" style="168" bestFit="1" customWidth="1"/>
    <col min="9209" max="9209" width="3" style="168" bestFit="1" customWidth="1"/>
    <col min="9210" max="9210" width="5.140625" style="168" bestFit="1" customWidth="1"/>
    <col min="9211" max="9211" width="11.5703125" style="168"/>
    <col min="9212" max="9212" width="3" style="168" bestFit="1" customWidth="1"/>
    <col min="9213" max="9213" width="5.140625" style="168" bestFit="1" customWidth="1"/>
    <col min="9214" max="9450" width="11.5703125" style="168"/>
    <col min="9451" max="9451" width="2" style="168" customWidth="1"/>
    <col min="9452" max="9452" width="11.42578125" style="168" customWidth="1"/>
    <col min="9453" max="9453" width="16.28515625" style="168" customWidth="1"/>
    <col min="9454" max="9454" width="17.5703125" style="168" customWidth="1"/>
    <col min="9455" max="9455" width="11.5703125" style="168" customWidth="1"/>
    <col min="9456" max="9456" width="4.5703125" style="168" bestFit="1" customWidth="1"/>
    <col min="9457" max="9457" width="11" style="168" bestFit="1" customWidth="1"/>
    <col min="9458" max="9458" width="6.42578125" style="168" customWidth="1"/>
    <col min="9459" max="9459" width="10" style="168" customWidth="1"/>
    <col min="9460" max="9460" width="9.85546875" style="168" customWidth="1"/>
    <col min="9461" max="9461" width="9" style="168" customWidth="1"/>
    <col min="9462" max="9462" width="3" style="168" bestFit="1" customWidth="1"/>
    <col min="9463" max="9463" width="9.5703125" style="168" bestFit="1" customWidth="1"/>
    <col min="9464" max="9464" width="2.5703125" style="168" bestFit="1" customWidth="1"/>
    <col min="9465" max="9465" width="3" style="168" bestFit="1" customWidth="1"/>
    <col min="9466" max="9466" width="5.140625" style="168" bestFit="1" customWidth="1"/>
    <col min="9467" max="9467" width="11.5703125" style="168"/>
    <col min="9468" max="9468" width="3" style="168" bestFit="1" customWidth="1"/>
    <col min="9469" max="9469" width="5.140625" style="168" bestFit="1" customWidth="1"/>
    <col min="9470" max="9706" width="11.5703125" style="168"/>
    <col min="9707" max="9707" width="2" style="168" customWidth="1"/>
    <col min="9708" max="9708" width="11.42578125" style="168" customWidth="1"/>
    <col min="9709" max="9709" width="16.28515625" style="168" customWidth="1"/>
    <col min="9710" max="9710" width="17.5703125" style="168" customWidth="1"/>
    <col min="9711" max="9711" width="11.5703125" style="168" customWidth="1"/>
    <col min="9712" max="9712" width="4.5703125" style="168" bestFit="1" customWidth="1"/>
    <col min="9713" max="9713" width="11" style="168" bestFit="1" customWidth="1"/>
    <col min="9714" max="9714" width="6.42578125" style="168" customWidth="1"/>
    <col min="9715" max="9715" width="10" style="168" customWidth="1"/>
    <col min="9716" max="9716" width="9.85546875" style="168" customWidth="1"/>
    <col min="9717" max="9717" width="9" style="168" customWidth="1"/>
    <col min="9718" max="9718" width="3" style="168" bestFit="1" customWidth="1"/>
    <col min="9719" max="9719" width="9.5703125" style="168" bestFit="1" customWidth="1"/>
    <col min="9720" max="9720" width="2.5703125" style="168" bestFit="1" customWidth="1"/>
    <col min="9721" max="9721" width="3" style="168" bestFit="1" customWidth="1"/>
    <col min="9722" max="9722" width="5.140625" style="168" bestFit="1" customWidth="1"/>
    <col min="9723" max="9723" width="11.5703125" style="168"/>
    <col min="9724" max="9724" width="3" style="168" bestFit="1" customWidth="1"/>
    <col min="9725" max="9725" width="5.140625" style="168" bestFit="1" customWidth="1"/>
    <col min="9726" max="9962" width="11.5703125" style="168"/>
    <col min="9963" max="9963" width="2" style="168" customWidth="1"/>
    <col min="9964" max="9964" width="11.42578125" style="168" customWidth="1"/>
    <col min="9965" max="9965" width="16.28515625" style="168" customWidth="1"/>
    <col min="9966" max="9966" width="17.5703125" style="168" customWidth="1"/>
    <col min="9967" max="9967" width="11.5703125" style="168" customWidth="1"/>
    <col min="9968" max="9968" width="4.5703125" style="168" bestFit="1" customWidth="1"/>
    <col min="9969" max="9969" width="11" style="168" bestFit="1" customWidth="1"/>
    <col min="9970" max="9970" width="6.42578125" style="168" customWidth="1"/>
    <col min="9971" max="9971" width="10" style="168" customWidth="1"/>
    <col min="9972" max="9972" width="9.85546875" style="168" customWidth="1"/>
    <col min="9973" max="9973" width="9" style="168" customWidth="1"/>
    <col min="9974" max="9974" width="3" style="168" bestFit="1" customWidth="1"/>
    <col min="9975" max="9975" width="9.5703125" style="168" bestFit="1" customWidth="1"/>
    <col min="9976" max="9976" width="2.5703125" style="168" bestFit="1" customWidth="1"/>
    <col min="9977" max="9977" width="3" style="168" bestFit="1" customWidth="1"/>
    <col min="9978" max="9978" width="5.140625" style="168" bestFit="1" customWidth="1"/>
    <col min="9979" max="9979" width="11.5703125" style="168"/>
    <col min="9980" max="9980" width="3" style="168" bestFit="1" customWidth="1"/>
    <col min="9981" max="9981" width="5.140625" style="168" bestFit="1" customWidth="1"/>
    <col min="9982" max="10218" width="11.5703125" style="168"/>
    <col min="10219" max="10219" width="2" style="168" customWidth="1"/>
    <col min="10220" max="10220" width="11.42578125" style="168" customWidth="1"/>
    <col min="10221" max="10221" width="16.28515625" style="168" customWidth="1"/>
    <col min="10222" max="10222" width="17.5703125" style="168" customWidth="1"/>
    <col min="10223" max="10223" width="11.5703125" style="168" customWidth="1"/>
    <col min="10224" max="10224" width="4.5703125" style="168" bestFit="1" customWidth="1"/>
    <col min="10225" max="10225" width="11" style="168" bestFit="1" customWidth="1"/>
    <col min="10226" max="10226" width="6.42578125" style="168" customWidth="1"/>
    <col min="10227" max="10227" width="10" style="168" customWidth="1"/>
    <col min="10228" max="10228" width="9.85546875" style="168" customWidth="1"/>
    <col min="10229" max="10229" width="9" style="168" customWidth="1"/>
    <col min="10230" max="10230" width="3" style="168" bestFit="1" customWidth="1"/>
    <col min="10231" max="10231" width="9.5703125" style="168" bestFit="1" customWidth="1"/>
    <col min="10232" max="10232" width="2.5703125" style="168" bestFit="1" customWidth="1"/>
    <col min="10233" max="10233" width="3" style="168" bestFit="1" customWidth="1"/>
    <col min="10234" max="10234" width="5.140625" style="168" bestFit="1" customWidth="1"/>
    <col min="10235" max="10235" width="11.5703125" style="168"/>
    <col min="10236" max="10236" width="3" style="168" bestFit="1" customWidth="1"/>
    <col min="10237" max="10237" width="5.140625" style="168" bestFit="1" customWidth="1"/>
    <col min="10238" max="10474" width="11.5703125" style="168"/>
    <col min="10475" max="10475" width="2" style="168" customWidth="1"/>
    <col min="10476" max="10476" width="11.42578125" style="168" customWidth="1"/>
    <col min="10477" max="10477" width="16.28515625" style="168" customWidth="1"/>
    <col min="10478" max="10478" width="17.5703125" style="168" customWidth="1"/>
    <col min="10479" max="10479" width="11.5703125" style="168" customWidth="1"/>
    <col min="10480" max="10480" width="4.5703125" style="168" bestFit="1" customWidth="1"/>
    <col min="10481" max="10481" width="11" style="168" bestFit="1" customWidth="1"/>
    <col min="10482" max="10482" width="6.42578125" style="168" customWidth="1"/>
    <col min="10483" max="10483" width="10" style="168" customWidth="1"/>
    <col min="10484" max="10484" width="9.85546875" style="168" customWidth="1"/>
    <col min="10485" max="10485" width="9" style="168" customWidth="1"/>
    <col min="10486" max="10486" width="3" style="168" bestFit="1" customWidth="1"/>
    <col min="10487" max="10487" width="9.5703125" style="168" bestFit="1" customWidth="1"/>
    <col min="10488" max="10488" width="2.5703125" style="168" bestFit="1" customWidth="1"/>
    <col min="10489" max="10489" width="3" style="168" bestFit="1" customWidth="1"/>
    <col min="10490" max="10490" width="5.140625" style="168" bestFit="1" customWidth="1"/>
    <col min="10491" max="10491" width="11.5703125" style="168"/>
    <col min="10492" max="10492" width="3" style="168" bestFit="1" customWidth="1"/>
    <col min="10493" max="10493" width="5.140625" style="168" bestFit="1" customWidth="1"/>
    <col min="10494" max="10730" width="11.5703125" style="168"/>
    <col min="10731" max="10731" width="2" style="168" customWidth="1"/>
    <col min="10732" max="10732" width="11.42578125" style="168" customWidth="1"/>
    <col min="10733" max="10733" width="16.28515625" style="168" customWidth="1"/>
    <col min="10734" max="10734" width="17.5703125" style="168" customWidth="1"/>
    <col min="10735" max="10735" width="11.5703125" style="168" customWidth="1"/>
    <col min="10736" max="10736" width="4.5703125" style="168" bestFit="1" customWidth="1"/>
    <col min="10737" max="10737" width="11" style="168" bestFit="1" customWidth="1"/>
    <col min="10738" max="10738" width="6.42578125" style="168" customWidth="1"/>
    <col min="10739" max="10739" width="10" style="168" customWidth="1"/>
    <col min="10740" max="10740" width="9.85546875" style="168" customWidth="1"/>
    <col min="10741" max="10741" width="9" style="168" customWidth="1"/>
    <col min="10742" max="10742" width="3" style="168" bestFit="1" customWidth="1"/>
    <col min="10743" max="10743" width="9.5703125" style="168" bestFit="1" customWidth="1"/>
    <col min="10744" max="10744" width="2.5703125" style="168" bestFit="1" customWidth="1"/>
    <col min="10745" max="10745" width="3" style="168" bestFit="1" customWidth="1"/>
    <col min="10746" max="10746" width="5.140625" style="168" bestFit="1" customWidth="1"/>
    <col min="10747" max="10747" width="11.5703125" style="168"/>
    <col min="10748" max="10748" width="3" style="168" bestFit="1" customWidth="1"/>
    <col min="10749" max="10749" width="5.140625" style="168" bestFit="1" customWidth="1"/>
    <col min="10750" max="10986" width="11.5703125" style="168"/>
    <col min="10987" max="10987" width="2" style="168" customWidth="1"/>
    <col min="10988" max="10988" width="11.42578125" style="168" customWidth="1"/>
    <col min="10989" max="10989" width="16.28515625" style="168" customWidth="1"/>
    <col min="10990" max="10990" width="17.5703125" style="168" customWidth="1"/>
    <col min="10991" max="10991" width="11.5703125" style="168" customWidth="1"/>
    <col min="10992" max="10992" width="4.5703125" style="168" bestFit="1" customWidth="1"/>
    <col min="10993" max="10993" width="11" style="168" bestFit="1" customWidth="1"/>
    <col min="10994" max="10994" width="6.42578125" style="168" customWidth="1"/>
    <col min="10995" max="10995" width="10" style="168" customWidth="1"/>
    <col min="10996" max="10996" width="9.85546875" style="168" customWidth="1"/>
    <col min="10997" max="10997" width="9" style="168" customWidth="1"/>
    <col min="10998" max="10998" width="3" style="168" bestFit="1" customWidth="1"/>
    <col min="10999" max="10999" width="9.5703125" style="168" bestFit="1" customWidth="1"/>
    <col min="11000" max="11000" width="2.5703125" style="168" bestFit="1" customWidth="1"/>
    <col min="11001" max="11001" width="3" style="168" bestFit="1" customWidth="1"/>
    <col min="11002" max="11002" width="5.140625" style="168" bestFit="1" customWidth="1"/>
    <col min="11003" max="11003" width="11.5703125" style="168"/>
    <col min="11004" max="11004" width="3" style="168" bestFit="1" customWidth="1"/>
    <col min="11005" max="11005" width="5.140625" style="168" bestFit="1" customWidth="1"/>
    <col min="11006" max="11242" width="11.5703125" style="168"/>
    <col min="11243" max="11243" width="2" style="168" customWidth="1"/>
    <col min="11244" max="11244" width="11.42578125" style="168" customWidth="1"/>
    <col min="11245" max="11245" width="16.28515625" style="168" customWidth="1"/>
    <col min="11246" max="11246" width="17.5703125" style="168" customWidth="1"/>
    <col min="11247" max="11247" width="11.5703125" style="168" customWidth="1"/>
    <col min="11248" max="11248" width="4.5703125" style="168" bestFit="1" customWidth="1"/>
    <col min="11249" max="11249" width="11" style="168" bestFit="1" customWidth="1"/>
    <col min="11250" max="11250" width="6.42578125" style="168" customWidth="1"/>
    <col min="11251" max="11251" width="10" style="168" customWidth="1"/>
    <col min="11252" max="11252" width="9.85546875" style="168" customWidth="1"/>
    <col min="11253" max="11253" width="9" style="168" customWidth="1"/>
    <col min="11254" max="11254" width="3" style="168" bestFit="1" customWidth="1"/>
    <col min="11255" max="11255" width="9.5703125" style="168" bestFit="1" customWidth="1"/>
    <col min="11256" max="11256" width="2.5703125" style="168" bestFit="1" customWidth="1"/>
    <col min="11257" max="11257" width="3" style="168" bestFit="1" customWidth="1"/>
    <col min="11258" max="11258" width="5.140625" style="168" bestFit="1" customWidth="1"/>
    <col min="11259" max="11259" width="11.5703125" style="168"/>
    <col min="11260" max="11260" width="3" style="168" bestFit="1" customWidth="1"/>
    <col min="11261" max="11261" width="5.140625" style="168" bestFit="1" customWidth="1"/>
    <col min="11262" max="11498" width="11.5703125" style="168"/>
    <col min="11499" max="11499" width="2" style="168" customWidth="1"/>
    <col min="11500" max="11500" width="11.42578125" style="168" customWidth="1"/>
    <col min="11501" max="11501" width="16.28515625" style="168" customWidth="1"/>
    <col min="11502" max="11502" width="17.5703125" style="168" customWidth="1"/>
    <col min="11503" max="11503" width="11.5703125" style="168" customWidth="1"/>
    <col min="11504" max="11504" width="4.5703125" style="168" bestFit="1" customWidth="1"/>
    <col min="11505" max="11505" width="11" style="168" bestFit="1" customWidth="1"/>
    <col min="11506" max="11506" width="6.42578125" style="168" customWidth="1"/>
    <col min="11507" max="11507" width="10" style="168" customWidth="1"/>
    <col min="11508" max="11508" width="9.85546875" style="168" customWidth="1"/>
    <col min="11509" max="11509" width="9" style="168" customWidth="1"/>
    <col min="11510" max="11510" width="3" style="168" bestFit="1" customWidth="1"/>
    <col min="11511" max="11511" width="9.5703125" style="168" bestFit="1" customWidth="1"/>
    <col min="11512" max="11512" width="2.5703125" style="168" bestFit="1" customWidth="1"/>
    <col min="11513" max="11513" width="3" style="168" bestFit="1" customWidth="1"/>
    <col min="11514" max="11514" width="5.140625" style="168" bestFit="1" customWidth="1"/>
    <col min="11515" max="11515" width="11.5703125" style="168"/>
    <col min="11516" max="11516" width="3" style="168" bestFit="1" customWidth="1"/>
    <col min="11517" max="11517" width="5.140625" style="168" bestFit="1" customWidth="1"/>
    <col min="11518" max="11754" width="11.5703125" style="168"/>
    <col min="11755" max="11755" width="2" style="168" customWidth="1"/>
    <col min="11756" max="11756" width="11.42578125" style="168" customWidth="1"/>
    <col min="11757" max="11757" width="16.28515625" style="168" customWidth="1"/>
    <col min="11758" max="11758" width="17.5703125" style="168" customWidth="1"/>
    <col min="11759" max="11759" width="11.5703125" style="168" customWidth="1"/>
    <col min="11760" max="11760" width="4.5703125" style="168" bestFit="1" customWidth="1"/>
    <col min="11761" max="11761" width="11" style="168" bestFit="1" customWidth="1"/>
    <col min="11762" max="11762" width="6.42578125" style="168" customWidth="1"/>
    <col min="11763" max="11763" width="10" style="168" customWidth="1"/>
    <col min="11764" max="11764" width="9.85546875" style="168" customWidth="1"/>
    <col min="11765" max="11765" width="9" style="168" customWidth="1"/>
    <col min="11766" max="11766" width="3" style="168" bestFit="1" customWidth="1"/>
    <col min="11767" max="11767" width="9.5703125" style="168" bestFit="1" customWidth="1"/>
    <col min="11768" max="11768" width="2.5703125" style="168" bestFit="1" customWidth="1"/>
    <col min="11769" max="11769" width="3" style="168" bestFit="1" customWidth="1"/>
    <col min="11770" max="11770" width="5.140625" style="168" bestFit="1" customWidth="1"/>
    <col min="11771" max="11771" width="11.5703125" style="168"/>
    <col min="11772" max="11772" width="3" style="168" bestFit="1" customWidth="1"/>
    <col min="11773" max="11773" width="5.140625" style="168" bestFit="1" customWidth="1"/>
    <col min="11774" max="12010" width="11.5703125" style="168"/>
    <col min="12011" max="12011" width="2" style="168" customWidth="1"/>
    <col min="12012" max="12012" width="11.42578125" style="168" customWidth="1"/>
    <col min="12013" max="12013" width="16.28515625" style="168" customWidth="1"/>
    <col min="12014" max="12014" width="17.5703125" style="168" customWidth="1"/>
    <col min="12015" max="12015" width="11.5703125" style="168" customWidth="1"/>
    <col min="12016" max="12016" width="4.5703125" style="168" bestFit="1" customWidth="1"/>
    <col min="12017" max="12017" width="11" style="168" bestFit="1" customWidth="1"/>
    <col min="12018" max="12018" width="6.42578125" style="168" customWidth="1"/>
    <col min="12019" max="12019" width="10" style="168" customWidth="1"/>
    <col min="12020" max="12020" width="9.85546875" style="168" customWidth="1"/>
    <col min="12021" max="12021" width="9" style="168" customWidth="1"/>
    <col min="12022" max="12022" width="3" style="168" bestFit="1" customWidth="1"/>
    <col min="12023" max="12023" width="9.5703125" style="168" bestFit="1" customWidth="1"/>
    <col min="12024" max="12024" width="2.5703125" style="168" bestFit="1" customWidth="1"/>
    <col min="12025" max="12025" width="3" style="168" bestFit="1" customWidth="1"/>
    <col min="12026" max="12026" width="5.140625" style="168" bestFit="1" customWidth="1"/>
    <col min="12027" max="12027" width="11.5703125" style="168"/>
    <col min="12028" max="12028" width="3" style="168" bestFit="1" customWidth="1"/>
    <col min="12029" max="12029" width="5.140625" style="168" bestFit="1" customWidth="1"/>
    <col min="12030" max="12266" width="11.5703125" style="168"/>
    <col min="12267" max="12267" width="2" style="168" customWidth="1"/>
    <col min="12268" max="12268" width="11.42578125" style="168" customWidth="1"/>
    <col min="12269" max="12269" width="16.28515625" style="168" customWidth="1"/>
    <col min="12270" max="12270" width="17.5703125" style="168" customWidth="1"/>
    <col min="12271" max="12271" width="11.5703125" style="168" customWidth="1"/>
    <col min="12272" max="12272" width="4.5703125" style="168" bestFit="1" customWidth="1"/>
    <col min="12273" max="12273" width="11" style="168" bestFit="1" customWidth="1"/>
    <col min="12274" max="12274" width="6.42578125" style="168" customWidth="1"/>
    <col min="12275" max="12275" width="10" style="168" customWidth="1"/>
    <col min="12276" max="12276" width="9.85546875" style="168" customWidth="1"/>
    <col min="12277" max="12277" width="9" style="168" customWidth="1"/>
    <col min="12278" max="12278" width="3" style="168" bestFit="1" customWidth="1"/>
    <col min="12279" max="12279" width="9.5703125" style="168" bestFit="1" customWidth="1"/>
    <col min="12280" max="12280" width="2.5703125" style="168" bestFit="1" customWidth="1"/>
    <col min="12281" max="12281" width="3" style="168" bestFit="1" customWidth="1"/>
    <col min="12282" max="12282" width="5.140625" style="168" bestFit="1" customWidth="1"/>
    <col min="12283" max="12283" width="11.5703125" style="168"/>
    <col min="12284" max="12284" width="3" style="168" bestFit="1" customWidth="1"/>
    <col min="12285" max="12285" width="5.140625" style="168" bestFit="1" customWidth="1"/>
    <col min="12286" max="12522" width="11.5703125" style="168"/>
    <col min="12523" max="12523" width="2" style="168" customWidth="1"/>
    <col min="12524" max="12524" width="11.42578125" style="168" customWidth="1"/>
    <col min="12525" max="12525" width="16.28515625" style="168" customWidth="1"/>
    <col min="12526" max="12526" width="17.5703125" style="168" customWidth="1"/>
    <col min="12527" max="12527" width="11.5703125" style="168" customWidth="1"/>
    <col min="12528" max="12528" width="4.5703125" style="168" bestFit="1" customWidth="1"/>
    <col min="12529" max="12529" width="11" style="168" bestFit="1" customWidth="1"/>
    <col min="12530" max="12530" width="6.42578125" style="168" customWidth="1"/>
    <col min="12531" max="12531" width="10" style="168" customWidth="1"/>
    <col min="12532" max="12532" width="9.85546875" style="168" customWidth="1"/>
    <col min="12533" max="12533" width="9" style="168" customWidth="1"/>
    <col min="12534" max="12534" width="3" style="168" bestFit="1" customWidth="1"/>
    <col min="12535" max="12535" width="9.5703125" style="168" bestFit="1" customWidth="1"/>
    <col min="12536" max="12536" width="2.5703125" style="168" bestFit="1" customWidth="1"/>
    <col min="12537" max="12537" width="3" style="168" bestFit="1" customWidth="1"/>
    <col min="12538" max="12538" width="5.140625" style="168" bestFit="1" customWidth="1"/>
    <col min="12539" max="12539" width="11.5703125" style="168"/>
    <col min="12540" max="12540" width="3" style="168" bestFit="1" customWidth="1"/>
    <col min="12541" max="12541" width="5.140625" style="168" bestFit="1" customWidth="1"/>
    <col min="12542" max="12778" width="11.5703125" style="168"/>
    <col min="12779" max="12779" width="2" style="168" customWidth="1"/>
    <col min="12780" max="12780" width="11.42578125" style="168" customWidth="1"/>
    <col min="12781" max="12781" width="16.28515625" style="168" customWidth="1"/>
    <col min="12782" max="12782" width="17.5703125" style="168" customWidth="1"/>
    <col min="12783" max="12783" width="11.5703125" style="168" customWidth="1"/>
    <col min="12784" max="12784" width="4.5703125" style="168" bestFit="1" customWidth="1"/>
    <col min="12785" max="12785" width="11" style="168" bestFit="1" customWidth="1"/>
    <col min="12786" max="12786" width="6.42578125" style="168" customWidth="1"/>
    <col min="12787" max="12787" width="10" style="168" customWidth="1"/>
    <col min="12788" max="12788" width="9.85546875" style="168" customWidth="1"/>
    <col min="12789" max="12789" width="9" style="168" customWidth="1"/>
    <col min="12790" max="12790" width="3" style="168" bestFit="1" customWidth="1"/>
    <col min="12791" max="12791" width="9.5703125" style="168" bestFit="1" customWidth="1"/>
    <col min="12792" max="12792" width="2.5703125" style="168" bestFit="1" customWidth="1"/>
    <col min="12793" max="12793" width="3" style="168" bestFit="1" customWidth="1"/>
    <col min="12794" max="12794" width="5.140625" style="168" bestFit="1" customWidth="1"/>
    <col min="12795" max="12795" width="11.5703125" style="168"/>
    <col min="12796" max="12796" width="3" style="168" bestFit="1" customWidth="1"/>
    <col min="12797" max="12797" width="5.140625" style="168" bestFit="1" customWidth="1"/>
    <col min="12798" max="13034" width="11.5703125" style="168"/>
    <col min="13035" max="13035" width="2" style="168" customWidth="1"/>
    <col min="13036" max="13036" width="11.42578125" style="168" customWidth="1"/>
    <col min="13037" max="13037" width="16.28515625" style="168" customWidth="1"/>
    <col min="13038" max="13038" width="17.5703125" style="168" customWidth="1"/>
    <col min="13039" max="13039" width="11.5703125" style="168" customWidth="1"/>
    <col min="13040" max="13040" width="4.5703125" style="168" bestFit="1" customWidth="1"/>
    <col min="13041" max="13041" width="11" style="168" bestFit="1" customWidth="1"/>
    <col min="13042" max="13042" width="6.42578125" style="168" customWidth="1"/>
    <col min="13043" max="13043" width="10" style="168" customWidth="1"/>
    <col min="13044" max="13044" width="9.85546875" style="168" customWidth="1"/>
    <col min="13045" max="13045" width="9" style="168" customWidth="1"/>
    <col min="13046" max="13046" width="3" style="168" bestFit="1" customWidth="1"/>
    <col min="13047" max="13047" width="9.5703125" style="168" bestFit="1" customWidth="1"/>
    <col min="13048" max="13048" width="2.5703125" style="168" bestFit="1" customWidth="1"/>
    <col min="13049" max="13049" width="3" style="168" bestFit="1" customWidth="1"/>
    <col min="13050" max="13050" width="5.140625" style="168" bestFit="1" customWidth="1"/>
    <col min="13051" max="13051" width="11.5703125" style="168"/>
    <col min="13052" max="13052" width="3" style="168" bestFit="1" customWidth="1"/>
    <col min="13053" max="13053" width="5.140625" style="168" bestFit="1" customWidth="1"/>
    <col min="13054" max="13290" width="11.5703125" style="168"/>
    <col min="13291" max="13291" width="2" style="168" customWidth="1"/>
    <col min="13292" max="13292" width="11.42578125" style="168" customWidth="1"/>
    <col min="13293" max="13293" width="16.28515625" style="168" customWidth="1"/>
    <col min="13294" max="13294" width="17.5703125" style="168" customWidth="1"/>
    <col min="13295" max="13295" width="11.5703125" style="168" customWidth="1"/>
    <col min="13296" max="13296" width="4.5703125" style="168" bestFit="1" customWidth="1"/>
    <col min="13297" max="13297" width="11" style="168" bestFit="1" customWidth="1"/>
    <col min="13298" max="13298" width="6.42578125" style="168" customWidth="1"/>
    <col min="13299" max="13299" width="10" style="168" customWidth="1"/>
    <col min="13300" max="13300" width="9.85546875" style="168" customWidth="1"/>
    <col min="13301" max="13301" width="9" style="168" customWidth="1"/>
    <col min="13302" max="13302" width="3" style="168" bestFit="1" customWidth="1"/>
    <col min="13303" max="13303" width="9.5703125" style="168" bestFit="1" customWidth="1"/>
    <col min="13304" max="13304" width="2.5703125" style="168" bestFit="1" customWidth="1"/>
    <col min="13305" max="13305" width="3" style="168" bestFit="1" customWidth="1"/>
    <col min="13306" max="13306" width="5.140625" style="168" bestFit="1" customWidth="1"/>
    <col min="13307" max="13307" width="11.5703125" style="168"/>
    <col min="13308" max="13308" width="3" style="168" bestFit="1" customWidth="1"/>
    <col min="13309" max="13309" width="5.140625" style="168" bestFit="1" customWidth="1"/>
    <col min="13310" max="13546" width="11.5703125" style="168"/>
    <col min="13547" max="13547" width="2" style="168" customWidth="1"/>
    <col min="13548" max="13548" width="11.42578125" style="168" customWidth="1"/>
    <col min="13549" max="13549" width="16.28515625" style="168" customWidth="1"/>
    <col min="13550" max="13550" width="17.5703125" style="168" customWidth="1"/>
    <col min="13551" max="13551" width="11.5703125" style="168" customWidth="1"/>
    <col min="13552" max="13552" width="4.5703125" style="168" bestFit="1" customWidth="1"/>
    <col min="13553" max="13553" width="11" style="168" bestFit="1" customWidth="1"/>
    <col min="13554" max="13554" width="6.42578125" style="168" customWidth="1"/>
    <col min="13555" max="13555" width="10" style="168" customWidth="1"/>
    <col min="13556" max="13556" width="9.85546875" style="168" customWidth="1"/>
    <col min="13557" max="13557" width="9" style="168" customWidth="1"/>
    <col min="13558" max="13558" width="3" style="168" bestFit="1" customWidth="1"/>
    <col min="13559" max="13559" width="9.5703125" style="168" bestFit="1" customWidth="1"/>
    <col min="13560" max="13560" width="2.5703125" style="168" bestFit="1" customWidth="1"/>
    <col min="13561" max="13561" width="3" style="168" bestFit="1" customWidth="1"/>
    <col min="13562" max="13562" width="5.140625" style="168" bestFit="1" customWidth="1"/>
    <col min="13563" max="13563" width="11.5703125" style="168"/>
    <col min="13564" max="13564" width="3" style="168" bestFit="1" customWidth="1"/>
    <col min="13565" max="13565" width="5.140625" style="168" bestFit="1" customWidth="1"/>
    <col min="13566" max="13802" width="11.5703125" style="168"/>
    <col min="13803" max="13803" width="2" style="168" customWidth="1"/>
    <col min="13804" max="13804" width="11.42578125" style="168" customWidth="1"/>
    <col min="13805" max="13805" width="16.28515625" style="168" customWidth="1"/>
    <col min="13806" max="13806" width="17.5703125" style="168" customWidth="1"/>
    <col min="13807" max="13807" width="11.5703125" style="168" customWidth="1"/>
    <col min="13808" max="13808" width="4.5703125" style="168" bestFit="1" customWidth="1"/>
    <col min="13809" max="13809" width="11" style="168" bestFit="1" customWidth="1"/>
    <col min="13810" max="13810" width="6.42578125" style="168" customWidth="1"/>
    <col min="13811" max="13811" width="10" style="168" customWidth="1"/>
    <col min="13812" max="13812" width="9.85546875" style="168" customWidth="1"/>
    <col min="13813" max="13813" width="9" style="168" customWidth="1"/>
    <col min="13814" max="13814" width="3" style="168" bestFit="1" customWidth="1"/>
    <col min="13815" max="13815" width="9.5703125" style="168" bestFit="1" customWidth="1"/>
    <col min="13816" max="13816" width="2.5703125" style="168" bestFit="1" customWidth="1"/>
    <col min="13817" max="13817" width="3" style="168" bestFit="1" customWidth="1"/>
    <col min="13818" max="13818" width="5.140625" style="168" bestFit="1" customWidth="1"/>
    <col min="13819" max="13819" width="11.5703125" style="168"/>
    <col min="13820" max="13820" width="3" style="168" bestFit="1" customWidth="1"/>
    <col min="13821" max="13821" width="5.140625" style="168" bestFit="1" customWidth="1"/>
    <col min="13822" max="14058" width="11.5703125" style="168"/>
    <col min="14059" max="14059" width="2" style="168" customWidth="1"/>
    <col min="14060" max="14060" width="11.42578125" style="168" customWidth="1"/>
    <col min="14061" max="14061" width="16.28515625" style="168" customWidth="1"/>
    <col min="14062" max="14062" width="17.5703125" style="168" customWidth="1"/>
    <col min="14063" max="14063" width="11.5703125" style="168" customWidth="1"/>
    <col min="14064" max="14064" width="4.5703125" style="168" bestFit="1" customWidth="1"/>
    <col min="14065" max="14065" width="11" style="168" bestFit="1" customWidth="1"/>
    <col min="14066" max="14066" width="6.42578125" style="168" customWidth="1"/>
    <col min="14067" max="14067" width="10" style="168" customWidth="1"/>
    <col min="14068" max="14068" width="9.85546875" style="168" customWidth="1"/>
    <col min="14069" max="14069" width="9" style="168" customWidth="1"/>
    <col min="14070" max="14070" width="3" style="168" bestFit="1" customWidth="1"/>
    <col min="14071" max="14071" width="9.5703125" style="168" bestFit="1" customWidth="1"/>
    <col min="14072" max="14072" width="2.5703125" style="168" bestFit="1" customWidth="1"/>
    <col min="14073" max="14073" width="3" style="168" bestFit="1" customWidth="1"/>
    <col min="14074" max="14074" width="5.140625" style="168" bestFit="1" customWidth="1"/>
    <col min="14075" max="14075" width="11.5703125" style="168"/>
    <col min="14076" max="14076" width="3" style="168" bestFit="1" customWidth="1"/>
    <col min="14077" max="14077" width="5.140625" style="168" bestFit="1" customWidth="1"/>
    <col min="14078" max="14314" width="11.5703125" style="168"/>
    <col min="14315" max="14315" width="2" style="168" customWidth="1"/>
    <col min="14316" max="14316" width="11.42578125" style="168" customWidth="1"/>
    <col min="14317" max="14317" width="16.28515625" style="168" customWidth="1"/>
    <col min="14318" max="14318" width="17.5703125" style="168" customWidth="1"/>
    <col min="14319" max="14319" width="11.5703125" style="168" customWidth="1"/>
    <col min="14320" max="14320" width="4.5703125" style="168" bestFit="1" customWidth="1"/>
    <col min="14321" max="14321" width="11" style="168" bestFit="1" customWidth="1"/>
    <col min="14322" max="14322" width="6.42578125" style="168" customWidth="1"/>
    <col min="14323" max="14323" width="10" style="168" customWidth="1"/>
    <col min="14324" max="14324" width="9.85546875" style="168" customWidth="1"/>
    <col min="14325" max="14325" width="9" style="168" customWidth="1"/>
    <col min="14326" max="14326" width="3" style="168" bestFit="1" customWidth="1"/>
    <col min="14327" max="14327" width="9.5703125" style="168" bestFit="1" customWidth="1"/>
    <col min="14328" max="14328" width="2.5703125" style="168" bestFit="1" customWidth="1"/>
    <col min="14329" max="14329" width="3" style="168" bestFit="1" customWidth="1"/>
    <col min="14330" max="14330" width="5.140625" style="168" bestFit="1" customWidth="1"/>
    <col min="14331" max="14331" width="11.5703125" style="168"/>
    <col min="14332" max="14332" width="3" style="168" bestFit="1" customWidth="1"/>
    <col min="14333" max="14333" width="5.140625" style="168" bestFit="1" customWidth="1"/>
    <col min="14334" max="14570" width="11.5703125" style="168"/>
    <col min="14571" max="14571" width="2" style="168" customWidth="1"/>
    <col min="14572" max="14572" width="11.42578125" style="168" customWidth="1"/>
    <col min="14573" max="14573" width="16.28515625" style="168" customWidth="1"/>
    <col min="14574" max="14574" width="17.5703125" style="168" customWidth="1"/>
    <col min="14575" max="14575" width="11.5703125" style="168" customWidth="1"/>
    <col min="14576" max="14576" width="4.5703125" style="168" bestFit="1" customWidth="1"/>
    <col min="14577" max="14577" width="11" style="168" bestFit="1" customWidth="1"/>
    <col min="14578" max="14578" width="6.42578125" style="168" customWidth="1"/>
    <col min="14579" max="14579" width="10" style="168" customWidth="1"/>
    <col min="14580" max="14580" width="9.85546875" style="168" customWidth="1"/>
    <col min="14581" max="14581" width="9" style="168" customWidth="1"/>
    <col min="14582" max="14582" width="3" style="168" bestFit="1" customWidth="1"/>
    <col min="14583" max="14583" width="9.5703125" style="168" bestFit="1" customWidth="1"/>
    <col min="14584" max="14584" width="2.5703125" style="168" bestFit="1" customWidth="1"/>
    <col min="14585" max="14585" width="3" style="168" bestFit="1" customWidth="1"/>
    <col min="14586" max="14586" width="5.140625" style="168" bestFit="1" customWidth="1"/>
    <col min="14587" max="14587" width="11.5703125" style="168"/>
    <col min="14588" max="14588" width="3" style="168" bestFit="1" customWidth="1"/>
    <col min="14589" max="14589" width="5.140625" style="168" bestFit="1" customWidth="1"/>
    <col min="14590" max="14826" width="11.5703125" style="168"/>
    <col min="14827" max="14827" width="2" style="168" customWidth="1"/>
    <col min="14828" max="14828" width="11.42578125" style="168" customWidth="1"/>
    <col min="14829" max="14829" width="16.28515625" style="168" customWidth="1"/>
    <col min="14830" max="14830" width="17.5703125" style="168" customWidth="1"/>
    <col min="14831" max="14831" width="11.5703125" style="168" customWidth="1"/>
    <col min="14832" max="14832" width="4.5703125" style="168" bestFit="1" customWidth="1"/>
    <col min="14833" max="14833" width="11" style="168" bestFit="1" customWidth="1"/>
    <col min="14834" max="14834" width="6.42578125" style="168" customWidth="1"/>
    <col min="14835" max="14835" width="10" style="168" customWidth="1"/>
    <col min="14836" max="14836" width="9.85546875" style="168" customWidth="1"/>
    <col min="14837" max="14837" width="9" style="168" customWidth="1"/>
    <col min="14838" max="14838" width="3" style="168" bestFit="1" customWidth="1"/>
    <col min="14839" max="14839" width="9.5703125" style="168" bestFit="1" customWidth="1"/>
    <col min="14840" max="14840" width="2.5703125" style="168" bestFit="1" customWidth="1"/>
    <col min="14841" max="14841" width="3" style="168" bestFit="1" customWidth="1"/>
    <col min="14842" max="14842" width="5.140625" style="168" bestFit="1" customWidth="1"/>
    <col min="14843" max="14843" width="11.5703125" style="168"/>
    <col min="14844" max="14844" width="3" style="168" bestFit="1" customWidth="1"/>
    <col min="14845" max="14845" width="5.140625" style="168" bestFit="1" customWidth="1"/>
    <col min="14846" max="15082" width="11.5703125" style="168"/>
    <col min="15083" max="15083" width="2" style="168" customWidth="1"/>
    <col min="15084" max="15084" width="11.42578125" style="168" customWidth="1"/>
    <col min="15085" max="15085" width="16.28515625" style="168" customWidth="1"/>
    <col min="15086" max="15086" width="17.5703125" style="168" customWidth="1"/>
    <col min="15087" max="15087" width="11.5703125" style="168" customWidth="1"/>
    <col min="15088" max="15088" width="4.5703125" style="168" bestFit="1" customWidth="1"/>
    <col min="15089" max="15089" width="11" style="168" bestFit="1" customWidth="1"/>
    <col min="15090" max="15090" width="6.42578125" style="168" customWidth="1"/>
    <col min="15091" max="15091" width="10" style="168" customWidth="1"/>
    <col min="15092" max="15092" width="9.85546875" style="168" customWidth="1"/>
    <col min="15093" max="15093" width="9" style="168" customWidth="1"/>
    <col min="15094" max="15094" width="3" style="168" bestFit="1" customWidth="1"/>
    <col min="15095" max="15095" width="9.5703125" style="168" bestFit="1" customWidth="1"/>
    <col min="15096" max="15096" width="2.5703125" style="168" bestFit="1" customWidth="1"/>
    <col min="15097" max="15097" width="3" style="168" bestFit="1" customWidth="1"/>
    <col min="15098" max="15098" width="5.140625" style="168" bestFit="1" customWidth="1"/>
    <col min="15099" max="15099" width="11.5703125" style="168"/>
    <col min="15100" max="15100" width="3" style="168" bestFit="1" customWidth="1"/>
    <col min="15101" max="15101" width="5.140625" style="168" bestFit="1" customWidth="1"/>
    <col min="15102" max="15338" width="11.5703125" style="168"/>
    <col min="15339" max="15339" width="2" style="168" customWidth="1"/>
    <col min="15340" max="15340" width="11.42578125" style="168" customWidth="1"/>
    <col min="15341" max="15341" width="16.28515625" style="168" customWidth="1"/>
    <col min="15342" max="15342" width="17.5703125" style="168" customWidth="1"/>
    <col min="15343" max="15343" width="11.5703125" style="168" customWidth="1"/>
    <col min="15344" max="15344" width="4.5703125" style="168" bestFit="1" customWidth="1"/>
    <col min="15345" max="15345" width="11" style="168" bestFit="1" customWidth="1"/>
    <col min="15346" max="15346" width="6.42578125" style="168" customWidth="1"/>
    <col min="15347" max="15347" width="10" style="168" customWidth="1"/>
    <col min="15348" max="15348" width="9.85546875" style="168" customWidth="1"/>
    <col min="15349" max="15349" width="9" style="168" customWidth="1"/>
    <col min="15350" max="15350" width="3" style="168" bestFit="1" customWidth="1"/>
    <col min="15351" max="15351" width="9.5703125" style="168" bestFit="1" customWidth="1"/>
    <col min="15352" max="15352" width="2.5703125" style="168" bestFit="1" customWidth="1"/>
    <col min="15353" max="15353" width="3" style="168" bestFit="1" customWidth="1"/>
    <col min="15354" max="15354" width="5.140625" style="168" bestFit="1" customWidth="1"/>
    <col min="15355" max="15355" width="11.5703125" style="168"/>
    <col min="15356" max="15356" width="3" style="168" bestFit="1" customWidth="1"/>
    <col min="15357" max="15357" width="5.140625" style="168" bestFit="1" customWidth="1"/>
    <col min="15358" max="15594" width="11.5703125" style="168"/>
    <col min="15595" max="15595" width="2" style="168" customWidth="1"/>
    <col min="15596" max="15596" width="11.42578125" style="168" customWidth="1"/>
    <col min="15597" max="15597" width="16.28515625" style="168" customWidth="1"/>
    <col min="15598" max="15598" width="17.5703125" style="168" customWidth="1"/>
    <col min="15599" max="15599" width="11.5703125" style="168" customWidth="1"/>
    <col min="15600" max="15600" width="4.5703125" style="168" bestFit="1" customWidth="1"/>
    <col min="15601" max="15601" width="11" style="168" bestFit="1" customWidth="1"/>
    <col min="15602" max="15602" width="6.42578125" style="168" customWidth="1"/>
    <col min="15603" max="15603" width="10" style="168" customWidth="1"/>
    <col min="15604" max="15604" width="9.85546875" style="168" customWidth="1"/>
    <col min="15605" max="15605" width="9" style="168" customWidth="1"/>
    <col min="15606" max="15606" width="3" style="168" bestFit="1" customWidth="1"/>
    <col min="15607" max="15607" width="9.5703125" style="168" bestFit="1" customWidth="1"/>
    <col min="15608" max="15608" width="2.5703125" style="168" bestFit="1" customWidth="1"/>
    <col min="15609" max="15609" width="3" style="168" bestFit="1" customWidth="1"/>
    <col min="15610" max="15610" width="5.140625" style="168" bestFit="1" customWidth="1"/>
    <col min="15611" max="15611" width="11.5703125" style="168"/>
    <col min="15612" max="15612" width="3" style="168" bestFit="1" customWidth="1"/>
    <col min="15613" max="15613" width="5.140625" style="168" bestFit="1" customWidth="1"/>
    <col min="15614" max="15850" width="11.5703125" style="168"/>
    <col min="15851" max="15851" width="2" style="168" customWidth="1"/>
    <col min="15852" max="15852" width="11.42578125" style="168" customWidth="1"/>
    <col min="15853" max="15853" width="16.28515625" style="168" customWidth="1"/>
    <col min="15854" max="15854" width="17.5703125" style="168" customWidth="1"/>
    <col min="15855" max="15855" width="11.5703125" style="168" customWidth="1"/>
    <col min="15856" max="15856" width="4.5703125" style="168" bestFit="1" customWidth="1"/>
    <col min="15857" max="15857" width="11" style="168" bestFit="1" customWidth="1"/>
    <col min="15858" max="15858" width="6.42578125" style="168" customWidth="1"/>
    <col min="15859" max="15859" width="10" style="168" customWidth="1"/>
    <col min="15860" max="15860" width="9.85546875" style="168" customWidth="1"/>
    <col min="15861" max="15861" width="9" style="168" customWidth="1"/>
    <col min="15862" max="15862" width="3" style="168" bestFit="1" customWidth="1"/>
    <col min="15863" max="15863" width="9.5703125" style="168" bestFit="1" customWidth="1"/>
    <col min="15864" max="15864" width="2.5703125" style="168" bestFit="1" customWidth="1"/>
    <col min="15865" max="15865" width="3" style="168" bestFit="1" customWidth="1"/>
    <col min="15866" max="15866" width="5.140625" style="168" bestFit="1" customWidth="1"/>
    <col min="15867" max="15867" width="11.5703125" style="168"/>
    <col min="15868" max="15868" width="3" style="168" bestFit="1" customWidth="1"/>
    <col min="15869" max="15869" width="5.140625" style="168" bestFit="1" customWidth="1"/>
    <col min="15870" max="16106" width="11.5703125" style="168"/>
    <col min="16107" max="16107" width="2" style="168" customWidth="1"/>
    <col min="16108" max="16108" width="11.42578125" style="168" customWidth="1"/>
    <col min="16109" max="16109" width="16.28515625" style="168" customWidth="1"/>
    <col min="16110" max="16110" width="17.5703125" style="168" customWidth="1"/>
    <col min="16111" max="16111" width="11.5703125" style="168" customWidth="1"/>
    <col min="16112" max="16112" width="4.5703125" style="168" bestFit="1" customWidth="1"/>
    <col min="16113" max="16113" width="11" style="168" bestFit="1" customWidth="1"/>
    <col min="16114" max="16114" width="6.42578125" style="168" customWidth="1"/>
    <col min="16115" max="16115" width="10" style="168" customWidth="1"/>
    <col min="16116" max="16116" width="9.85546875" style="168" customWidth="1"/>
    <col min="16117" max="16117" width="9" style="168" customWidth="1"/>
    <col min="16118" max="16118" width="3" style="168" bestFit="1" customWidth="1"/>
    <col min="16119" max="16119" width="9.5703125" style="168" bestFit="1" customWidth="1"/>
    <col min="16120" max="16120" width="2.5703125" style="168" bestFit="1" customWidth="1"/>
    <col min="16121" max="16121" width="3" style="168" bestFit="1" customWidth="1"/>
    <col min="16122" max="16122" width="5.140625" style="168" bestFit="1" customWidth="1"/>
    <col min="16123" max="16123" width="11.5703125" style="168"/>
    <col min="16124" max="16124" width="3" style="168" bestFit="1" customWidth="1"/>
    <col min="16125" max="16125" width="5.140625" style="168" bestFit="1" customWidth="1"/>
    <col min="16126" max="16384" width="11.5703125" style="168"/>
  </cols>
  <sheetData>
    <row r="2" spans="1:13" ht="8.25" customHeight="1" x14ac:dyDescent="0.25">
      <c r="C2" s="839"/>
      <c r="D2" s="840"/>
      <c r="E2" s="840"/>
      <c r="F2" s="840"/>
      <c r="G2" s="840"/>
      <c r="H2" s="840"/>
      <c r="I2" s="840"/>
      <c r="J2" s="840"/>
      <c r="K2" s="370"/>
    </row>
    <row r="3" spans="1:13" ht="16.5" customHeight="1" x14ac:dyDescent="0.25">
      <c r="C3" s="841"/>
      <c r="D3" s="2509"/>
      <c r="E3" s="2509"/>
      <c r="F3" s="2509"/>
      <c r="G3" s="2510"/>
      <c r="H3" s="2510"/>
      <c r="I3" s="2510"/>
      <c r="J3" s="2510"/>
      <c r="K3" s="210"/>
      <c r="L3" s="176"/>
    </row>
    <row r="4" spans="1:13" ht="10.5" customHeight="1" x14ac:dyDescent="0.25">
      <c r="C4" s="841"/>
      <c r="D4" s="2510"/>
      <c r="E4" s="2510"/>
      <c r="F4" s="2510"/>
      <c r="G4" s="2510"/>
      <c r="H4" s="2510"/>
      <c r="I4" s="2510"/>
      <c r="J4" s="2510"/>
      <c r="K4" s="210"/>
      <c r="L4" s="176"/>
    </row>
    <row r="5" spans="1:13" ht="23.25" customHeight="1" x14ac:dyDescent="0.25">
      <c r="C5" s="841"/>
      <c r="D5" s="779"/>
      <c r="E5" s="779"/>
      <c r="F5" s="779"/>
      <c r="G5" s="779"/>
      <c r="H5" s="779"/>
      <c r="I5" s="779"/>
      <c r="J5" s="779"/>
      <c r="K5" s="210"/>
      <c r="L5" s="176"/>
    </row>
    <row r="6" spans="1:13" ht="18.75" x14ac:dyDescent="0.3">
      <c r="C6" s="841"/>
      <c r="D6" s="2511" t="s">
        <v>29</v>
      </c>
      <c r="E6" s="2511"/>
      <c r="F6" s="2511"/>
      <c r="G6" s="2512"/>
      <c r="H6" s="2512"/>
      <c r="I6" s="2512"/>
      <c r="J6" s="2512"/>
      <c r="K6" s="210"/>
      <c r="L6" s="176"/>
    </row>
    <row r="7" spans="1:13" x14ac:dyDescent="0.25">
      <c r="C7" s="841"/>
      <c r="D7" s="2513" t="s">
        <v>119</v>
      </c>
      <c r="E7" s="2513"/>
      <c r="F7" s="2513"/>
      <c r="G7" s="2514"/>
      <c r="H7" s="2514"/>
      <c r="I7" s="2514"/>
      <c r="J7" s="2514"/>
      <c r="K7" s="210"/>
      <c r="L7" s="176"/>
    </row>
    <row r="8" spans="1:13" x14ac:dyDescent="0.25">
      <c r="C8" s="841"/>
      <c r="D8" s="2517" t="s">
        <v>158</v>
      </c>
      <c r="E8" s="2517"/>
      <c r="F8" s="2517"/>
      <c r="G8" s="2518"/>
      <c r="H8" s="2518"/>
      <c r="I8" s="2518"/>
      <c r="J8" s="2518"/>
      <c r="K8" s="210"/>
      <c r="L8" s="176"/>
    </row>
    <row r="9" spans="1:13" ht="15.75" customHeight="1" x14ac:dyDescent="0.25">
      <c r="A9" s="201"/>
      <c r="B9" s="201"/>
      <c r="C9" s="842"/>
      <c r="D9" s="779"/>
      <c r="E9" s="779"/>
      <c r="F9" s="779"/>
      <c r="G9" s="779"/>
      <c r="H9" s="779"/>
      <c r="I9" s="779"/>
      <c r="J9" s="832"/>
      <c r="K9" s="210"/>
      <c r="L9" s="176"/>
    </row>
    <row r="10" spans="1:13" x14ac:dyDescent="0.25">
      <c r="A10" s="202"/>
      <c r="B10" s="202"/>
      <c r="C10" s="843"/>
      <c r="D10" s="828" t="s">
        <v>253</v>
      </c>
      <c r="E10" s="2524">
        <f>'Datos Generales'!C6</f>
        <v>45107</v>
      </c>
      <c r="F10" s="2524"/>
      <c r="H10" s="954" t="s">
        <v>249</v>
      </c>
      <c r="I10" s="1033" t="str">
        <f>'Datos Generales'!C9</f>
        <v>02</v>
      </c>
      <c r="J10" s="176"/>
      <c r="K10" s="210"/>
      <c r="L10" s="176"/>
    </row>
    <row r="11" spans="1:13" ht="15.75" x14ac:dyDescent="0.25">
      <c r="A11" s="202"/>
      <c r="B11" s="202"/>
      <c r="C11" s="843"/>
      <c r="D11" s="828" t="s">
        <v>248</v>
      </c>
      <c r="E11" s="2519" t="str">
        <f>+'Datos Generales'!C7</f>
        <v>DIGESETT</v>
      </c>
      <c r="F11" s="2519"/>
      <c r="G11" s="2519"/>
      <c r="H11" s="953" t="s">
        <v>20</v>
      </c>
      <c r="I11" s="1034" t="str">
        <f>'Datos Generales'!C10</f>
        <v>01</v>
      </c>
      <c r="J11" s="203"/>
      <c r="K11" s="210"/>
      <c r="L11" s="176"/>
    </row>
    <row r="12" spans="1:13" ht="15.75" x14ac:dyDescent="0.25">
      <c r="A12" s="202"/>
      <c r="B12" s="202"/>
      <c r="C12" s="843"/>
      <c r="D12" s="828" t="s">
        <v>16</v>
      </c>
      <c r="E12" s="1032" t="str">
        <f>+'Datos Generales'!C8</f>
        <v>0202</v>
      </c>
      <c r="F12" s="942"/>
      <c r="G12" s="943"/>
      <c r="H12" s="953" t="s">
        <v>22</v>
      </c>
      <c r="I12" s="1034" t="str">
        <f>'Datos Generales'!C11</f>
        <v>0005</v>
      </c>
      <c r="J12" s="203"/>
      <c r="K12" s="210"/>
      <c r="L12" s="176"/>
      <c r="M12" s="168" t="s">
        <v>417</v>
      </c>
    </row>
    <row r="13" spans="1:13" ht="11.25" customHeight="1" x14ac:dyDescent="0.25">
      <c r="A13" s="202"/>
      <c r="B13" s="202"/>
      <c r="C13" s="843"/>
      <c r="D13" s="829"/>
      <c r="E13" s="165"/>
      <c r="F13" s="165"/>
      <c r="G13" s="205"/>
      <c r="H13" s="203"/>
      <c r="I13" s="209"/>
      <c r="J13" s="203"/>
      <c r="K13" s="210"/>
      <c r="L13" s="176"/>
      <c r="M13" s="168" t="s">
        <v>418</v>
      </c>
    </row>
    <row r="14" spans="1:13" x14ac:dyDescent="0.25">
      <c r="A14" s="201"/>
      <c r="B14" s="201"/>
      <c r="C14" s="842"/>
      <c r="D14" s="830" t="s">
        <v>416</v>
      </c>
      <c r="E14" s="2520"/>
      <c r="F14" s="2521"/>
      <c r="G14" s="779"/>
      <c r="H14" s="176"/>
      <c r="I14" s="212"/>
      <c r="J14" s="832"/>
      <c r="K14" s="210"/>
      <c r="L14" s="176"/>
    </row>
    <row r="15" spans="1:13" ht="15.75" x14ac:dyDescent="0.25">
      <c r="A15" s="206"/>
      <c r="B15" s="206"/>
      <c r="C15" s="844"/>
      <c r="D15" s="852" t="s">
        <v>293</v>
      </c>
      <c r="E15" s="2522" t="s">
        <v>418</v>
      </c>
      <c r="F15" s="2523"/>
      <c r="G15" s="118"/>
      <c r="H15" s="207"/>
      <c r="I15" s="207"/>
      <c r="J15" s="207"/>
      <c r="K15" s="210"/>
      <c r="L15" s="176"/>
    </row>
    <row r="16" spans="1:13" ht="5.25" customHeight="1" x14ac:dyDescent="0.25">
      <c r="A16" s="201"/>
      <c r="B16" s="201"/>
      <c r="C16" s="842"/>
      <c r="D16" s="2515"/>
      <c r="E16" s="2515"/>
      <c r="F16" s="2515"/>
      <c r="G16" s="2515"/>
      <c r="H16" s="2515"/>
      <c r="I16" s="2515"/>
      <c r="J16" s="2515"/>
      <c r="K16" s="210"/>
      <c r="L16" s="176"/>
    </row>
    <row r="17" spans="1:14" x14ac:dyDescent="0.25">
      <c r="A17" s="201"/>
      <c r="B17" s="201"/>
      <c r="C17" s="842"/>
      <c r="D17" s="2516" t="s">
        <v>120</v>
      </c>
      <c r="E17" s="2516"/>
      <c r="F17" s="2516"/>
      <c r="G17" s="2516"/>
      <c r="H17" s="836" t="s">
        <v>111</v>
      </c>
      <c r="I17" s="2516" t="s">
        <v>57</v>
      </c>
      <c r="J17" s="2516"/>
      <c r="K17" s="210"/>
      <c r="L17" s="176"/>
    </row>
    <row r="18" spans="1:14" x14ac:dyDescent="0.25">
      <c r="A18" s="201"/>
      <c r="B18" s="201"/>
      <c r="C18" s="842"/>
      <c r="D18" s="2491">
        <v>2000</v>
      </c>
      <c r="E18" s="2491"/>
      <c r="F18" s="2491"/>
      <c r="G18" s="2491"/>
      <c r="H18" s="944">
        <v>14</v>
      </c>
      <c r="I18" s="2531">
        <f>+D18*H18</f>
        <v>28000</v>
      </c>
      <c r="J18" s="2531"/>
      <c r="K18" s="210"/>
      <c r="L18" s="176"/>
    </row>
    <row r="19" spans="1:14" x14ac:dyDescent="0.25">
      <c r="A19" s="201"/>
      <c r="B19" s="201"/>
      <c r="C19" s="842"/>
      <c r="D19" s="2491">
        <v>1000</v>
      </c>
      <c r="E19" s="2491"/>
      <c r="F19" s="2491"/>
      <c r="G19" s="2491"/>
      <c r="H19" s="944">
        <v>53</v>
      </c>
      <c r="I19" s="2531">
        <f t="shared" ref="I19:I23" si="0">+D19*H19</f>
        <v>53000</v>
      </c>
      <c r="J19" s="2531"/>
      <c r="K19" s="210"/>
      <c r="L19" s="176"/>
    </row>
    <row r="20" spans="1:14" x14ac:dyDescent="0.25">
      <c r="A20" s="201"/>
      <c r="B20" s="201"/>
      <c r="C20" s="842"/>
      <c r="D20" s="2491">
        <v>500</v>
      </c>
      <c r="E20" s="2491"/>
      <c r="F20" s="2491"/>
      <c r="G20" s="2491"/>
      <c r="H20" s="944">
        <v>87</v>
      </c>
      <c r="I20" s="2531">
        <f t="shared" si="0"/>
        <v>43500</v>
      </c>
      <c r="J20" s="2531"/>
      <c r="K20" s="210"/>
      <c r="L20" s="176"/>
    </row>
    <row r="21" spans="1:14" x14ac:dyDescent="0.25">
      <c r="A21" s="201"/>
      <c r="B21" s="201"/>
      <c r="C21" s="842"/>
      <c r="D21" s="2491">
        <v>200</v>
      </c>
      <c r="E21" s="2491"/>
      <c r="F21" s="2491"/>
      <c r="G21" s="2491"/>
      <c r="H21" s="944">
        <v>42</v>
      </c>
      <c r="I21" s="2531">
        <f t="shared" si="0"/>
        <v>8400</v>
      </c>
      <c r="J21" s="2531"/>
      <c r="K21" s="210"/>
      <c r="L21" s="176"/>
    </row>
    <row r="22" spans="1:14" x14ac:dyDescent="0.25">
      <c r="A22" s="201"/>
      <c r="B22" s="201"/>
      <c r="C22" s="842"/>
      <c r="D22" s="2491">
        <v>100</v>
      </c>
      <c r="E22" s="2491"/>
      <c r="F22" s="2491"/>
      <c r="G22" s="2491"/>
      <c r="H22" s="944">
        <v>2</v>
      </c>
      <c r="I22" s="2531">
        <f t="shared" si="0"/>
        <v>200</v>
      </c>
      <c r="J22" s="2531"/>
      <c r="K22" s="210"/>
      <c r="L22" s="176"/>
    </row>
    <row r="23" spans="1:14" x14ac:dyDescent="0.25">
      <c r="A23" s="201"/>
      <c r="B23" s="201"/>
      <c r="C23" s="842"/>
      <c r="D23" s="2491">
        <v>50</v>
      </c>
      <c r="E23" s="2491"/>
      <c r="F23" s="2491"/>
      <c r="G23" s="2491"/>
      <c r="H23" s="944">
        <v>31</v>
      </c>
      <c r="I23" s="2531">
        <f t="shared" si="0"/>
        <v>1550</v>
      </c>
      <c r="J23" s="2531"/>
      <c r="K23" s="210"/>
      <c r="L23" s="176"/>
    </row>
    <row r="24" spans="1:14" x14ac:dyDescent="0.25">
      <c r="A24" s="201"/>
      <c r="B24" s="201"/>
      <c r="C24" s="842"/>
      <c r="D24" s="2492" t="s">
        <v>121</v>
      </c>
      <c r="E24" s="2492"/>
      <c r="F24" s="2492"/>
      <c r="G24" s="2492"/>
      <c r="H24" s="1325">
        <f>SUM(H18:H23)</f>
        <v>229</v>
      </c>
      <c r="I24" s="2529">
        <f>SUM(I18:J23)</f>
        <v>134650</v>
      </c>
      <c r="J24" s="2529"/>
      <c r="K24" s="210"/>
      <c r="L24" s="176"/>
    </row>
    <row r="25" spans="1:14" ht="7.5" customHeight="1" x14ac:dyDescent="0.25">
      <c r="A25" s="201"/>
      <c r="B25" s="201"/>
      <c r="C25" s="842"/>
      <c r="D25" s="780"/>
      <c r="E25" s="780"/>
      <c r="F25" s="780"/>
      <c r="G25" s="780"/>
      <c r="H25" s="780"/>
      <c r="I25" s="837"/>
      <c r="J25" s="837"/>
      <c r="K25" s="210"/>
      <c r="L25" s="176"/>
    </row>
    <row r="26" spans="1:14" x14ac:dyDescent="0.25">
      <c r="A26" s="201"/>
      <c r="B26" s="201"/>
      <c r="C26" s="842"/>
      <c r="D26" s="2516" t="s">
        <v>122</v>
      </c>
      <c r="E26" s="2516"/>
      <c r="F26" s="2516"/>
      <c r="G26" s="2516"/>
      <c r="H26" s="836" t="s">
        <v>111</v>
      </c>
      <c r="I26" s="2530" t="s">
        <v>57</v>
      </c>
      <c r="J26" s="2530"/>
      <c r="K26" s="210"/>
      <c r="L26" s="176"/>
    </row>
    <row r="27" spans="1:14" x14ac:dyDescent="0.25">
      <c r="A27" s="201"/>
      <c r="B27" s="201"/>
      <c r="C27" s="842"/>
      <c r="D27" s="2491">
        <v>25</v>
      </c>
      <c r="E27" s="2491"/>
      <c r="F27" s="2491"/>
      <c r="G27" s="2491"/>
      <c r="H27" s="944">
        <v>1</v>
      </c>
      <c r="I27" s="2531">
        <f>+D27*H27</f>
        <v>25</v>
      </c>
      <c r="J27" s="2531"/>
      <c r="K27" s="210"/>
      <c r="L27" s="176"/>
    </row>
    <row r="28" spans="1:14" x14ac:dyDescent="0.25">
      <c r="A28" s="201"/>
      <c r="B28" s="201"/>
      <c r="C28" s="842"/>
      <c r="D28" s="2491">
        <v>10</v>
      </c>
      <c r="E28" s="2491"/>
      <c r="F28" s="2491"/>
      <c r="G28" s="2491"/>
      <c r="H28" s="944">
        <v>8</v>
      </c>
      <c r="I28" s="2531">
        <f>+D28*H28</f>
        <v>80</v>
      </c>
      <c r="J28" s="2531"/>
      <c r="K28" s="210"/>
      <c r="L28" s="176"/>
    </row>
    <row r="29" spans="1:14" x14ac:dyDescent="0.25">
      <c r="A29" s="201"/>
      <c r="B29" s="201"/>
      <c r="C29" s="842"/>
      <c r="D29" s="2491">
        <v>5</v>
      </c>
      <c r="E29" s="2491"/>
      <c r="F29" s="2491"/>
      <c r="G29" s="2491"/>
      <c r="H29" s="944">
        <v>26</v>
      </c>
      <c r="I29" s="2531">
        <f>+D29*H29</f>
        <v>130</v>
      </c>
      <c r="J29" s="2531"/>
      <c r="K29" s="210"/>
      <c r="L29" s="176"/>
    </row>
    <row r="30" spans="1:14" x14ac:dyDescent="0.25">
      <c r="A30" s="201"/>
      <c r="B30" s="201"/>
      <c r="C30" s="842"/>
      <c r="D30" s="2491">
        <v>1</v>
      </c>
      <c r="E30" s="2491"/>
      <c r="F30" s="2491"/>
      <c r="G30" s="2491"/>
      <c r="H30" s="944">
        <v>79</v>
      </c>
      <c r="I30" s="2531">
        <f>+D30*H30</f>
        <v>79</v>
      </c>
      <c r="J30" s="2531"/>
      <c r="K30" s="210"/>
      <c r="L30" s="176"/>
    </row>
    <row r="31" spans="1:14" x14ac:dyDescent="0.25">
      <c r="A31" s="201"/>
      <c r="B31" s="201"/>
      <c r="C31" s="842"/>
      <c r="D31" s="2492" t="s">
        <v>123</v>
      </c>
      <c r="E31" s="2492"/>
      <c r="F31" s="2492"/>
      <c r="G31" s="2492"/>
      <c r="H31" s="1496"/>
      <c r="I31" s="2494">
        <f>SUM(I27:J30)</f>
        <v>314</v>
      </c>
      <c r="J31" s="2494"/>
      <c r="K31" s="210"/>
      <c r="L31" s="176"/>
    </row>
    <row r="32" spans="1:14" x14ac:dyDescent="0.25">
      <c r="A32" s="201"/>
      <c r="B32" s="201"/>
      <c r="C32" s="842"/>
      <c r="D32" s="2492" t="s">
        <v>124</v>
      </c>
      <c r="E32" s="2492"/>
      <c r="F32" s="2492"/>
      <c r="G32" s="2492"/>
      <c r="H32" s="1467">
        <f>+H24+H31</f>
        <v>229</v>
      </c>
      <c r="I32" s="2534">
        <f>I24+I31</f>
        <v>134964</v>
      </c>
      <c r="J32" s="2535"/>
      <c r="K32" s="210"/>
      <c r="L32" s="176"/>
      <c r="N32" s="1484"/>
    </row>
    <row r="33" spans="1:13" x14ac:dyDescent="0.25">
      <c r="A33" s="201"/>
      <c r="B33" s="201"/>
      <c r="C33" s="842"/>
      <c r="D33" s="1351"/>
      <c r="E33" s="1351"/>
      <c r="F33" s="1351"/>
      <c r="G33" s="1351"/>
      <c r="H33" s="1352"/>
      <c r="I33" s="2495"/>
      <c r="J33" s="2495"/>
      <c r="K33" s="210"/>
      <c r="L33" s="176"/>
    </row>
    <row r="34" spans="1:13" x14ac:dyDescent="0.25">
      <c r="A34" s="201"/>
      <c r="B34" s="201"/>
      <c r="C34" s="842"/>
      <c r="D34" s="2526" t="s">
        <v>725</v>
      </c>
      <c r="E34" s="2527"/>
      <c r="F34" s="2527"/>
      <c r="G34" s="2527"/>
      <c r="H34" s="2528"/>
      <c r="I34" s="2504">
        <v>63036.12</v>
      </c>
      <c r="J34" s="2504"/>
      <c r="K34" s="210"/>
      <c r="L34" s="176"/>
    </row>
    <row r="35" spans="1:13" x14ac:dyDescent="0.25">
      <c r="A35" s="201"/>
      <c r="B35" s="201"/>
      <c r="C35" s="842"/>
      <c r="D35" s="2526" t="s">
        <v>726</v>
      </c>
      <c r="E35" s="2527"/>
      <c r="F35" s="2527"/>
      <c r="G35" s="2527"/>
      <c r="H35" s="2528"/>
      <c r="I35" s="2504">
        <v>2000</v>
      </c>
      <c r="J35" s="2504"/>
      <c r="K35" s="210"/>
      <c r="L35" s="176"/>
    </row>
    <row r="36" spans="1:13" x14ac:dyDescent="0.25">
      <c r="A36" s="201"/>
      <c r="B36" s="201"/>
      <c r="C36" s="842"/>
      <c r="D36" s="2485" t="s">
        <v>685</v>
      </c>
      <c r="E36" s="2486"/>
      <c r="F36" s="2486"/>
      <c r="G36" s="2486"/>
      <c r="H36" s="2487"/>
      <c r="I36" s="2533">
        <v>0</v>
      </c>
      <c r="J36" s="2533"/>
      <c r="K36" s="210"/>
      <c r="L36" s="176"/>
    </row>
    <row r="37" spans="1:13" x14ac:dyDescent="0.25">
      <c r="A37" s="201"/>
      <c r="B37" s="201"/>
      <c r="C37" s="842"/>
      <c r="D37" s="2483" t="s">
        <v>125</v>
      </c>
      <c r="E37" s="2483"/>
      <c r="F37" s="2483"/>
      <c r="G37" s="2483"/>
      <c r="H37" s="2483"/>
      <c r="I37" s="2484">
        <f>+I32+I34+I35</f>
        <v>200000.12</v>
      </c>
      <c r="J37" s="2484"/>
      <c r="K37" s="210"/>
      <c r="L37" s="1495"/>
    </row>
    <row r="38" spans="1:13" x14ac:dyDescent="0.25">
      <c r="A38" s="201"/>
      <c r="B38" s="201"/>
      <c r="C38" s="842"/>
      <c r="D38" s="945"/>
      <c r="E38" s="945"/>
      <c r="F38" s="945"/>
      <c r="G38" s="945"/>
      <c r="H38" s="946"/>
      <c r="I38" s="947"/>
      <c r="J38" s="948"/>
      <c r="K38" s="210"/>
      <c r="L38" s="176"/>
    </row>
    <row r="39" spans="1:13" x14ac:dyDescent="0.25">
      <c r="A39" s="201"/>
      <c r="B39" s="201"/>
      <c r="C39" s="842"/>
      <c r="D39" s="945"/>
      <c r="E39" s="945"/>
      <c r="F39" s="945"/>
      <c r="G39" s="945"/>
      <c r="H39" s="1061" t="s">
        <v>212</v>
      </c>
      <c r="I39" s="2488" t="s">
        <v>415</v>
      </c>
      <c r="J39" s="2489"/>
      <c r="K39" s="210"/>
      <c r="L39" s="176"/>
      <c r="M39" s="168" t="s">
        <v>411</v>
      </c>
    </row>
    <row r="40" spans="1:13" x14ac:dyDescent="0.25">
      <c r="A40" s="201"/>
      <c r="B40" s="201"/>
      <c r="C40" s="842"/>
      <c r="D40" s="2485" t="s">
        <v>126</v>
      </c>
      <c r="E40" s="2486"/>
      <c r="F40" s="2486"/>
      <c r="G40" s="2487"/>
      <c r="H40" s="1318">
        <v>200000</v>
      </c>
      <c r="I40" s="2490" t="s">
        <v>413</v>
      </c>
      <c r="J40" s="2490"/>
      <c r="K40" s="210"/>
      <c r="L40" s="176"/>
      <c r="M40" s="168" t="s">
        <v>412</v>
      </c>
    </row>
    <row r="41" spans="1:13" x14ac:dyDescent="0.25">
      <c r="A41" s="201"/>
      <c r="B41" s="201"/>
      <c r="C41" s="842"/>
      <c r="D41" s="2485" t="s">
        <v>61</v>
      </c>
      <c r="E41" s="2486"/>
      <c r="F41" s="2486"/>
      <c r="G41" s="2487"/>
      <c r="H41" s="1318">
        <v>200000.12</v>
      </c>
      <c r="I41" s="2490" t="s">
        <v>413</v>
      </c>
      <c r="J41" s="2490"/>
      <c r="K41" s="210"/>
      <c r="L41" s="176"/>
      <c r="M41" s="168" t="s">
        <v>413</v>
      </c>
    </row>
    <row r="42" spans="1:13" ht="15.75" customHeight="1" x14ac:dyDescent="0.25">
      <c r="A42" s="201"/>
      <c r="B42" s="201"/>
      <c r="C42" s="842"/>
      <c r="D42" s="2485" t="s">
        <v>62</v>
      </c>
      <c r="E42" s="2486"/>
      <c r="F42" s="2486"/>
      <c r="G42" s="2487"/>
      <c r="H42" s="1318">
        <f>H40-H41</f>
        <v>-0.11999999999534339</v>
      </c>
      <c r="I42" s="2490"/>
      <c r="J42" s="2490"/>
      <c r="K42" s="210"/>
      <c r="L42" s="176"/>
    </row>
    <row r="43" spans="1:13" ht="5.25" customHeight="1" x14ac:dyDescent="0.25">
      <c r="A43" s="201"/>
      <c r="B43" s="201"/>
      <c r="C43" s="842"/>
      <c r="D43" s="946"/>
      <c r="E43" s="949"/>
      <c r="F43" s="949"/>
      <c r="G43" s="950"/>
      <c r="H43" s="949"/>
      <c r="I43" s="947"/>
      <c r="J43" s="951"/>
      <c r="K43" s="210"/>
      <c r="L43" s="176"/>
    </row>
    <row r="44" spans="1:13" ht="12.75" customHeight="1" x14ac:dyDescent="0.25">
      <c r="A44" s="201"/>
      <c r="B44" s="201"/>
      <c r="C44" s="842"/>
      <c r="D44" s="952" t="s">
        <v>283</v>
      </c>
      <c r="E44" s="952"/>
      <c r="F44" s="952"/>
      <c r="G44" s="952"/>
      <c r="H44" s="946"/>
      <c r="I44" s="2496"/>
      <c r="J44" s="2496"/>
      <c r="K44" s="210"/>
      <c r="L44" s="176"/>
    </row>
    <row r="45" spans="1:13" ht="18" customHeight="1" x14ac:dyDescent="0.25">
      <c r="A45" s="201"/>
      <c r="B45" s="201"/>
      <c r="C45" s="842"/>
      <c r="D45" s="2497" t="s">
        <v>727</v>
      </c>
      <c r="E45" s="2497"/>
      <c r="F45" s="2497"/>
      <c r="G45" s="2497"/>
      <c r="H45" s="2497"/>
      <c r="I45" s="2497"/>
      <c r="J45" s="2497"/>
      <c r="K45" s="210"/>
      <c r="L45" s="176"/>
    </row>
    <row r="46" spans="1:13" ht="10.5" customHeight="1" x14ac:dyDescent="0.25">
      <c r="A46" s="201"/>
      <c r="B46" s="201"/>
      <c r="C46" s="842"/>
      <c r="D46" s="838"/>
      <c r="E46" s="838"/>
      <c r="F46" s="838"/>
      <c r="G46" s="838"/>
      <c r="H46" s="838"/>
      <c r="I46" s="838"/>
      <c r="J46" s="1497"/>
      <c r="K46" s="210"/>
      <c r="L46" s="176"/>
    </row>
    <row r="47" spans="1:13" s="526" customFormat="1" ht="13.5" x14ac:dyDescent="0.2">
      <c r="A47" s="525"/>
      <c r="B47" s="525"/>
      <c r="C47" s="845"/>
      <c r="D47" s="1485" t="s">
        <v>501</v>
      </c>
      <c r="E47" s="1395"/>
      <c r="F47" s="2498" t="s">
        <v>550</v>
      </c>
      <c r="G47" s="2498"/>
      <c r="H47" s="1395"/>
      <c r="I47" s="2502" t="s">
        <v>502</v>
      </c>
      <c r="J47" s="2503"/>
      <c r="K47" s="846"/>
      <c r="L47" s="834"/>
    </row>
    <row r="48" spans="1:13" s="526" customFormat="1" ht="13.5" x14ac:dyDescent="0.2">
      <c r="A48" s="527"/>
      <c r="B48" s="527"/>
      <c r="C48" s="847"/>
      <c r="D48" s="1468" t="s">
        <v>127</v>
      </c>
      <c r="E48" s="213"/>
      <c r="F48" s="2499" t="s">
        <v>6</v>
      </c>
      <c r="G48" s="2499"/>
      <c r="H48" s="214"/>
      <c r="I48" s="2500" t="s">
        <v>287</v>
      </c>
      <c r="J48" s="2501"/>
      <c r="K48" s="846"/>
      <c r="L48" s="834"/>
    </row>
    <row r="49" spans="1:12" s="526" customFormat="1" ht="7.5" customHeight="1" x14ac:dyDescent="0.2">
      <c r="A49" s="527"/>
      <c r="B49" s="527"/>
      <c r="C49" s="847"/>
      <c r="D49" s="1468"/>
      <c r="E49" s="213"/>
      <c r="F49" s="2505"/>
      <c r="G49" s="2505"/>
      <c r="H49" s="214"/>
      <c r="I49" s="2506"/>
      <c r="J49" s="2507"/>
      <c r="K49" s="846"/>
      <c r="L49" s="834"/>
    </row>
    <row r="50" spans="1:12" s="526" customFormat="1" ht="13.5" x14ac:dyDescent="0.2">
      <c r="A50" s="527"/>
      <c r="B50" s="527"/>
      <c r="C50" s="847"/>
      <c r="D50" s="1389" t="s">
        <v>503</v>
      </c>
      <c r="E50" s="528"/>
      <c r="F50" s="2525" t="s">
        <v>485</v>
      </c>
      <c r="G50" s="2525"/>
      <c r="H50" s="214"/>
      <c r="I50" s="2502" t="s">
        <v>551</v>
      </c>
      <c r="J50" s="2503"/>
      <c r="K50" s="846"/>
      <c r="L50" s="834"/>
    </row>
    <row r="51" spans="1:12" s="530" customFormat="1" ht="13.5" x14ac:dyDescent="0.2">
      <c r="A51" s="529"/>
      <c r="B51" s="529"/>
      <c r="C51" s="848"/>
      <c r="D51" s="1468" t="str">
        <f>'Datos Generales'!C17</f>
        <v>Puesto que ocupa</v>
      </c>
      <c r="E51" s="523"/>
      <c r="F51" s="2505" t="str">
        <f>'Datos Generales'!D17</f>
        <v>Puesto que ocupa</v>
      </c>
      <c r="G51" s="2505"/>
      <c r="H51" s="524"/>
      <c r="I51" s="2506" t="str">
        <f>'Datos Generales'!E17</f>
        <v>Puesto que ocupa</v>
      </c>
      <c r="J51" s="2507"/>
      <c r="K51" s="849"/>
      <c r="L51" s="835"/>
    </row>
    <row r="52" spans="1:12" ht="21.75" customHeight="1" x14ac:dyDescent="0.25">
      <c r="A52" s="208"/>
      <c r="B52" s="208"/>
      <c r="C52" s="850"/>
      <c r="D52" s="831"/>
      <c r="E52" s="528"/>
      <c r="F52" s="2508">
        <v>45110</v>
      </c>
      <c r="G52" s="2508"/>
      <c r="H52" s="1395"/>
      <c r="I52" s="2508">
        <v>45112</v>
      </c>
      <c r="J52" s="2532"/>
      <c r="K52" s="210"/>
      <c r="L52" s="176"/>
    </row>
    <row r="53" spans="1:12" x14ac:dyDescent="0.25">
      <c r="A53" s="208"/>
      <c r="B53" s="208"/>
      <c r="C53" s="850"/>
      <c r="D53" s="1468"/>
      <c r="E53" s="523"/>
      <c r="F53" s="2505" t="s">
        <v>288</v>
      </c>
      <c r="G53" s="2505"/>
      <c r="H53" s="524"/>
      <c r="I53" s="2506" t="s">
        <v>301</v>
      </c>
      <c r="J53" s="2507"/>
      <c r="K53" s="210"/>
      <c r="L53" s="176"/>
    </row>
    <row r="54" spans="1:12" ht="9" customHeight="1" x14ac:dyDescent="0.25">
      <c r="A54" s="208"/>
      <c r="B54" s="208"/>
      <c r="C54" s="850"/>
      <c r="D54" s="1468"/>
      <c r="E54" s="213"/>
      <c r="F54" s="1468"/>
      <c r="G54" s="1468"/>
      <c r="H54" s="214"/>
      <c r="I54" s="1468"/>
      <c r="J54" s="1498"/>
      <c r="K54" s="210"/>
      <c r="L54" s="176"/>
    </row>
    <row r="55" spans="1:12" ht="31.5" customHeight="1" x14ac:dyDescent="0.25">
      <c r="A55" s="23"/>
      <c r="B55" s="23"/>
      <c r="C55" s="217"/>
      <c r="D55" s="2493" t="s">
        <v>728</v>
      </c>
      <c r="E55" s="2493"/>
      <c r="F55" s="2493"/>
      <c r="G55" s="2493"/>
      <c r="H55" s="2493"/>
      <c r="I55" s="2493"/>
      <c r="J55" s="2493"/>
      <c r="K55" s="210"/>
      <c r="L55" s="176"/>
    </row>
    <row r="56" spans="1:12" ht="14.25" customHeight="1" x14ac:dyDescent="0.25">
      <c r="C56" s="851"/>
      <c r="D56" s="211"/>
      <c r="E56" s="211"/>
      <c r="F56" s="211"/>
      <c r="G56" s="211"/>
      <c r="H56" s="211"/>
      <c r="I56" s="211"/>
      <c r="J56" s="833" t="s">
        <v>311</v>
      </c>
      <c r="K56" s="181"/>
      <c r="L56" s="176"/>
    </row>
    <row r="57" spans="1:12" x14ac:dyDescent="0.25">
      <c r="K57" s="176"/>
      <c r="L57" s="176"/>
    </row>
    <row r="58" spans="1:12" x14ac:dyDescent="0.25">
      <c r="K58" s="176"/>
      <c r="L58" s="176"/>
    </row>
    <row r="59" spans="1:12" x14ac:dyDescent="0.25">
      <c r="K59" s="176"/>
      <c r="L59" s="176"/>
    </row>
    <row r="60" spans="1:12" x14ac:dyDescent="0.25">
      <c r="K60" s="176"/>
      <c r="L60" s="176"/>
    </row>
    <row r="61" spans="1:12" x14ac:dyDescent="0.25">
      <c r="K61" s="176"/>
      <c r="L61" s="176"/>
    </row>
    <row r="62" spans="1:12" x14ac:dyDescent="0.25">
      <c r="K62" s="176"/>
      <c r="L62" s="176"/>
    </row>
    <row r="63" spans="1:12" x14ac:dyDescent="0.25">
      <c r="K63" s="176"/>
      <c r="L63" s="176"/>
    </row>
    <row r="64" spans="1:12" x14ac:dyDescent="0.25">
      <c r="K64" s="176"/>
      <c r="L64" s="176"/>
    </row>
    <row r="65" spans="11:12" x14ac:dyDescent="0.25">
      <c r="K65" s="176"/>
      <c r="L65" s="176"/>
    </row>
    <row r="66" spans="11:12" x14ac:dyDescent="0.25">
      <c r="K66" s="176"/>
      <c r="L66" s="176"/>
    </row>
    <row r="67" spans="11:12" x14ac:dyDescent="0.25">
      <c r="K67" s="176"/>
      <c r="L67" s="176"/>
    </row>
    <row r="68" spans="11:12" x14ac:dyDescent="0.25">
      <c r="K68" s="176"/>
      <c r="L68" s="176"/>
    </row>
    <row r="69" spans="11:12" x14ac:dyDescent="0.25">
      <c r="K69" s="176"/>
      <c r="L69" s="176"/>
    </row>
    <row r="70" spans="11:12" x14ac:dyDescent="0.25">
      <c r="K70" s="176"/>
      <c r="L70" s="176"/>
    </row>
    <row r="71" spans="11:12" x14ac:dyDescent="0.25">
      <c r="K71" s="176"/>
      <c r="L71" s="176"/>
    </row>
    <row r="72" spans="11:12" x14ac:dyDescent="0.25">
      <c r="K72" s="176"/>
      <c r="L72" s="176"/>
    </row>
    <row r="73" spans="11:12" x14ac:dyDescent="0.25">
      <c r="K73" s="176"/>
      <c r="L73" s="176"/>
    </row>
    <row r="74" spans="11:12" x14ac:dyDescent="0.25">
      <c r="K74" s="176"/>
      <c r="L74" s="176"/>
    </row>
    <row r="75" spans="11:12" x14ac:dyDescent="0.25">
      <c r="K75" s="176"/>
      <c r="L75" s="176"/>
    </row>
    <row r="76" spans="11:12" x14ac:dyDescent="0.25">
      <c r="K76" s="176"/>
      <c r="L76" s="176"/>
    </row>
    <row r="77" spans="11:12" x14ac:dyDescent="0.25">
      <c r="K77" s="176"/>
      <c r="L77" s="176"/>
    </row>
    <row r="78" spans="11:12" x14ac:dyDescent="0.25">
      <c r="K78" s="176"/>
      <c r="L78" s="176"/>
    </row>
    <row r="79" spans="11:12" x14ac:dyDescent="0.25">
      <c r="K79" s="176"/>
      <c r="L79" s="176"/>
    </row>
    <row r="80" spans="11:12" x14ac:dyDescent="0.25">
      <c r="K80" s="176"/>
      <c r="L80" s="176"/>
    </row>
    <row r="81" spans="11:12" x14ac:dyDescent="0.25">
      <c r="K81" s="176"/>
      <c r="L81" s="176"/>
    </row>
    <row r="82" spans="11:12" x14ac:dyDescent="0.25">
      <c r="K82" s="176"/>
      <c r="L82" s="176"/>
    </row>
    <row r="83" spans="11:12" x14ac:dyDescent="0.25">
      <c r="K83" s="176"/>
      <c r="L83" s="176"/>
    </row>
    <row r="84" spans="11:12" x14ac:dyDescent="0.25">
      <c r="K84" s="176"/>
      <c r="L84" s="176"/>
    </row>
    <row r="85" spans="11:12" x14ac:dyDescent="0.25">
      <c r="K85" s="176"/>
      <c r="L85" s="176"/>
    </row>
    <row r="86" spans="11:12" x14ac:dyDescent="0.25">
      <c r="K86" s="176"/>
      <c r="L86" s="176"/>
    </row>
    <row r="87" spans="11:12" x14ac:dyDescent="0.25">
      <c r="K87" s="176"/>
      <c r="L87" s="176"/>
    </row>
    <row r="88" spans="11:12" x14ac:dyDescent="0.25">
      <c r="K88" s="176"/>
      <c r="L88" s="176"/>
    </row>
    <row r="89" spans="11:12" x14ac:dyDescent="0.25">
      <c r="K89" s="176"/>
      <c r="L89" s="176"/>
    </row>
    <row r="90" spans="11:12" x14ac:dyDescent="0.25">
      <c r="K90" s="176"/>
      <c r="L90" s="176"/>
    </row>
    <row r="91" spans="11:12" x14ac:dyDescent="0.25">
      <c r="K91" s="176"/>
      <c r="L91" s="176"/>
    </row>
    <row r="92" spans="11:12" x14ac:dyDescent="0.25">
      <c r="K92" s="176"/>
      <c r="L92" s="176"/>
    </row>
    <row r="93" spans="11:12" x14ac:dyDescent="0.25">
      <c r="K93" s="176"/>
      <c r="L93" s="176"/>
    </row>
    <row r="94" spans="11:12" x14ac:dyDescent="0.25">
      <c r="K94" s="176"/>
      <c r="L94" s="176"/>
    </row>
    <row r="95" spans="11:12" x14ac:dyDescent="0.25">
      <c r="K95" s="176"/>
      <c r="L95" s="176"/>
    </row>
    <row r="96" spans="11:12" x14ac:dyDescent="0.25">
      <c r="K96" s="176"/>
      <c r="L96" s="176"/>
    </row>
    <row r="97" spans="11:12" x14ac:dyDescent="0.25">
      <c r="K97" s="176"/>
      <c r="L97" s="176"/>
    </row>
    <row r="98" spans="11:12" x14ac:dyDescent="0.25">
      <c r="K98" s="176"/>
      <c r="L98" s="176"/>
    </row>
    <row r="99" spans="11:12" x14ac:dyDescent="0.25">
      <c r="K99" s="176"/>
      <c r="L99" s="176"/>
    </row>
    <row r="100" spans="11:12" x14ac:dyDescent="0.25">
      <c r="K100" s="176"/>
      <c r="L100" s="176"/>
    </row>
    <row r="101" spans="11:12" x14ac:dyDescent="0.25">
      <c r="K101" s="176"/>
      <c r="L101" s="176"/>
    </row>
    <row r="102" spans="11:12" x14ac:dyDescent="0.25">
      <c r="K102" s="176"/>
      <c r="L102" s="176"/>
    </row>
    <row r="103" spans="11:12" x14ac:dyDescent="0.25">
      <c r="K103" s="176"/>
      <c r="L103" s="176"/>
    </row>
    <row r="104" spans="11:12" x14ac:dyDescent="0.25">
      <c r="K104" s="176"/>
      <c r="L104" s="176"/>
    </row>
    <row r="105" spans="11:12" x14ac:dyDescent="0.25">
      <c r="K105" s="176"/>
      <c r="L105" s="176"/>
    </row>
    <row r="106" spans="11:12" x14ac:dyDescent="0.25">
      <c r="K106" s="176"/>
      <c r="L106" s="176"/>
    </row>
    <row r="107" spans="11:12" x14ac:dyDescent="0.25">
      <c r="K107" s="176"/>
      <c r="L107" s="176"/>
    </row>
    <row r="108" spans="11:12" x14ac:dyDescent="0.25">
      <c r="K108" s="176"/>
      <c r="L108" s="176"/>
    </row>
    <row r="109" spans="11:12" x14ac:dyDescent="0.25">
      <c r="K109" s="176"/>
      <c r="L109" s="176"/>
    </row>
    <row r="110" spans="11:12" x14ac:dyDescent="0.25">
      <c r="K110" s="176"/>
      <c r="L110" s="176"/>
    </row>
    <row r="111" spans="11:12" x14ac:dyDescent="0.25">
      <c r="K111" s="176"/>
      <c r="L111" s="176"/>
    </row>
    <row r="112" spans="11:12" x14ac:dyDescent="0.25">
      <c r="K112" s="176"/>
      <c r="L112" s="176"/>
    </row>
    <row r="113" spans="11:12" x14ac:dyDescent="0.25">
      <c r="K113" s="176"/>
      <c r="L113" s="176"/>
    </row>
    <row r="114" spans="11:12" x14ac:dyDescent="0.25">
      <c r="K114" s="176"/>
      <c r="L114" s="176"/>
    </row>
    <row r="115" spans="11:12" x14ac:dyDescent="0.25">
      <c r="K115" s="176"/>
      <c r="L115" s="176"/>
    </row>
    <row r="116" spans="11:12" x14ac:dyDescent="0.25">
      <c r="K116" s="176"/>
      <c r="L116" s="176"/>
    </row>
    <row r="117" spans="11:12" x14ac:dyDescent="0.25">
      <c r="K117" s="176"/>
      <c r="L117" s="176"/>
    </row>
    <row r="118" spans="11:12" x14ac:dyDescent="0.25">
      <c r="K118" s="176"/>
      <c r="L118" s="176"/>
    </row>
    <row r="119" spans="11:12" x14ac:dyDescent="0.25">
      <c r="K119" s="176"/>
      <c r="L119" s="176"/>
    </row>
    <row r="120" spans="11:12" x14ac:dyDescent="0.25">
      <c r="K120" s="176"/>
      <c r="L120" s="176"/>
    </row>
    <row r="121" spans="11:12" x14ac:dyDescent="0.25">
      <c r="K121" s="176"/>
      <c r="L121" s="176"/>
    </row>
    <row r="122" spans="11:12" x14ac:dyDescent="0.25">
      <c r="K122" s="176"/>
      <c r="L122" s="176"/>
    </row>
    <row r="123" spans="11:12" x14ac:dyDescent="0.25">
      <c r="K123" s="176"/>
      <c r="L123" s="176"/>
    </row>
    <row r="124" spans="11:12" x14ac:dyDescent="0.25">
      <c r="K124" s="176"/>
      <c r="L124" s="176"/>
    </row>
    <row r="125" spans="11:12" x14ac:dyDescent="0.25">
      <c r="K125" s="176"/>
      <c r="L125" s="176"/>
    </row>
    <row r="126" spans="11:12" x14ac:dyDescent="0.25">
      <c r="K126" s="176"/>
      <c r="L126" s="176"/>
    </row>
    <row r="127" spans="11:12" x14ac:dyDescent="0.25">
      <c r="K127" s="176"/>
      <c r="L127" s="176"/>
    </row>
    <row r="128" spans="11:12" x14ac:dyDescent="0.25">
      <c r="K128" s="176"/>
      <c r="L128" s="176"/>
    </row>
    <row r="129" spans="11:12" x14ac:dyDescent="0.25">
      <c r="K129" s="176"/>
      <c r="L129" s="176"/>
    </row>
    <row r="130" spans="11:12" x14ac:dyDescent="0.25">
      <c r="K130" s="176"/>
      <c r="L130" s="176"/>
    </row>
    <row r="131" spans="11:12" x14ac:dyDescent="0.25">
      <c r="K131" s="176"/>
      <c r="L131" s="176"/>
    </row>
    <row r="132" spans="11:12" x14ac:dyDescent="0.25">
      <c r="K132" s="176"/>
      <c r="L132" s="176"/>
    </row>
    <row r="133" spans="11:12" x14ac:dyDescent="0.25">
      <c r="K133" s="176"/>
      <c r="L133" s="176"/>
    </row>
    <row r="134" spans="11:12" x14ac:dyDescent="0.25">
      <c r="K134" s="176"/>
      <c r="L134" s="176"/>
    </row>
    <row r="135" spans="11:12" x14ac:dyDescent="0.25">
      <c r="K135" s="176"/>
      <c r="L135" s="176"/>
    </row>
    <row r="136" spans="11:12" x14ac:dyDescent="0.25">
      <c r="K136" s="176"/>
      <c r="L136" s="176"/>
    </row>
    <row r="137" spans="11:12" x14ac:dyDescent="0.25">
      <c r="K137" s="176"/>
      <c r="L137" s="176"/>
    </row>
    <row r="138" spans="11:12" x14ac:dyDescent="0.25">
      <c r="K138" s="176"/>
      <c r="L138" s="176"/>
    </row>
    <row r="139" spans="11:12" x14ac:dyDescent="0.25">
      <c r="K139" s="176"/>
      <c r="L139" s="176"/>
    </row>
    <row r="140" spans="11:12" x14ac:dyDescent="0.25">
      <c r="K140" s="176"/>
      <c r="L140" s="176"/>
    </row>
    <row r="141" spans="11:12" x14ac:dyDescent="0.25">
      <c r="K141" s="176"/>
      <c r="L141" s="176"/>
    </row>
    <row r="142" spans="11:12" x14ac:dyDescent="0.25">
      <c r="K142" s="176"/>
      <c r="L142" s="176"/>
    </row>
    <row r="143" spans="11:12" x14ac:dyDescent="0.25">
      <c r="K143" s="176"/>
      <c r="L143" s="176"/>
    </row>
    <row r="144" spans="11:12" x14ac:dyDescent="0.25">
      <c r="K144" s="176"/>
      <c r="L144" s="176"/>
    </row>
    <row r="145" spans="11:12" x14ac:dyDescent="0.25">
      <c r="K145" s="176"/>
      <c r="L145" s="176"/>
    </row>
    <row r="146" spans="11:12" x14ac:dyDescent="0.25">
      <c r="K146" s="176"/>
      <c r="L146" s="176"/>
    </row>
    <row r="147" spans="11:12" x14ac:dyDescent="0.25">
      <c r="K147" s="176"/>
      <c r="L147" s="176"/>
    </row>
    <row r="148" spans="11:12" x14ac:dyDescent="0.25">
      <c r="K148" s="176"/>
      <c r="L148" s="176"/>
    </row>
    <row r="149" spans="11:12" x14ac:dyDescent="0.25">
      <c r="K149" s="176"/>
      <c r="L149" s="176"/>
    </row>
    <row r="150" spans="11:12" x14ac:dyDescent="0.25">
      <c r="K150" s="176"/>
      <c r="L150" s="176"/>
    </row>
    <row r="151" spans="11:12" x14ac:dyDescent="0.25">
      <c r="K151" s="176"/>
      <c r="L151" s="176"/>
    </row>
    <row r="152" spans="11:12" x14ac:dyDescent="0.25">
      <c r="K152" s="176"/>
      <c r="L152" s="176"/>
    </row>
    <row r="153" spans="11:12" x14ac:dyDescent="0.25">
      <c r="K153" s="176"/>
      <c r="L153" s="176"/>
    </row>
    <row r="154" spans="11:12" x14ac:dyDescent="0.25">
      <c r="K154" s="176"/>
      <c r="L154" s="176"/>
    </row>
  </sheetData>
  <sheetProtection formatColumns="0" formatRows="0" insertColumns="0" insertRows="0"/>
  <mergeCells count="72">
    <mergeCell ref="I52:J52"/>
    <mergeCell ref="I23:J23"/>
    <mergeCell ref="I18:J18"/>
    <mergeCell ref="I19:J19"/>
    <mergeCell ref="I20:J20"/>
    <mergeCell ref="I21:J21"/>
    <mergeCell ref="I22:J22"/>
    <mergeCell ref="I50:J50"/>
    <mergeCell ref="I51:J51"/>
    <mergeCell ref="I36:J36"/>
    <mergeCell ref="I29:J29"/>
    <mergeCell ref="I30:J30"/>
    <mergeCell ref="I32:J32"/>
    <mergeCell ref="I34:J34"/>
    <mergeCell ref="F51:G51"/>
    <mergeCell ref="I49:J49"/>
    <mergeCell ref="D18:G18"/>
    <mergeCell ref="D19:G19"/>
    <mergeCell ref="F49:G49"/>
    <mergeCell ref="F50:G50"/>
    <mergeCell ref="D34:H34"/>
    <mergeCell ref="D35:H35"/>
    <mergeCell ref="I24:J24"/>
    <mergeCell ref="D26:G26"/>
    <mergeCell ref="I26:J26"/>
    <mergeCell ref="I27:J27"/>
    <mergeCell ref="I28:J28"/>
    <mergeCell ref="D28:G28"/>
    <mergeCell ref="D29:G29"/>
    <mergeCell ref="D30:G30"/>
    <mergeCell ref="D3:J4"/>
    <mergeCell ref="D6:J6"/>
    <mergeCell ref="D7:J7"/>
    <mergeCell ref="D16:J16"/>
    <mergeCell ref="D17:G17"/>
    <mergeCell ref="I17:J17"/>
    <mergeCell ref="D8:J8"/>
    <mergeCell ref="E11:G11"/>
    <mergeCell ref="E14:F14"/>
    <mergeCell ref="E15:F15"/>
    <mergeCell ref="E10:F10"/>
    <mergeCell ref="D55:J55"/>
    <mergeCell ref="D31:G31"/>
    <mergeCell ref="I31:J31"/>
    <mergeCell ref="D32:G32"/>
    <mergeCell ref="I33:J33"/>
    <mergeCell ref="I44:J44"/>
    <mergeCell ref="D45:J45"/>
    <mergeCell ref="F47:G47"/>
    <mergeCell ref="F48:G48"/>
    <mergeCell ref="I48:J48"/>
    <mergeCell ref="I47:J47"/>
    <mergeCell ref="D36:H36"/>
    <mergeCell ref="I35:J35"/>
    <mergeCell ref="F53:G53"/>
    <mergeCell ref="I53:J53"/>
    <mergeCell ref="F52:G52"/>
    <mergeCell ref="D20:G20"/>
    <mergeCell ref="D21:G21"/>
    <mergeCell ref="D22:G22"/>
    <mergeCell ref="D23:G23"/>
    <mergeCell ref="D27:G27"/>
    <mergeCell ref="D24:G24"/>
    <mergeCell ref="D37:H37"/>
    <mergeCell ref="I37:J37"/>
    <mergeCell ref="D40:G40"/>
    <mergeCell ref="D41:G41"/>
    <mergeCell ref="D42:G42"/>
    <mergeCell ref="I39:J39"/>
    <mergeCell ref="I40:J40"/>
    <mergeCell ref="I41:J41"/>
    <mergeCell ref="I42:J42"/>
  </mergeCells>
  <dataValidations count="2">
    <dataValidation type="list" allowBlank="1" showInputMessage="1" showErrorMessage="1" errorTitle="Entrada no válida" error="Seleecione el tipo de caja según la lista desplegable" promptTitle="Tipo de caja" prompt="Seleccione el tipo de caja" sqref="E15:F15">
      <formula1>$M$12:$M$13</formula1>
    </dataValidation>
    <dataValidation type="list" allowBlank="1" showInputMessage="1" showErrorMessage="1" errorTitle="Entrada no válida" error="Seleccione el tipo de moneda según la lista desplegable" promptTitle="Seleccione el tipo de moneda" sqref="I40:J42">
      <formula1>$M$39:$M$41</formula1>
    </dataValidation>
  </dataValidations>
  <printOptions horizontalCentered="1" verticalCentered="1"/>
  <pageMargins left="0" right="0" top="0" bottom="0" header="0" footer="0"/>
  <pageSetup scale="90" orientation="portrait" r:id="rId1"/>
  <headerFooter alignWithMargins="0">
    <oddFooter>&amp;R&amp;8&amp;P/&amp;N</oddFooter>
  </headerFooter>
  <ignoredErrors>
    <ignoredError sqref="H42 I18:J23 I24:J24 H25:J26 H24 H32:J32 I28:J28 I29:J29 I30:J30 I27:J27 I31:J31" unlockedFormula="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topLeftCell="A7" workbookViewId="0">
      <selection activeCell="A7" sqref="A1:XFD1048576"/>
    </sheetView>
  </sheetViews>
  <sheetFormatPr baseColWidth="10" defaultColWidth="17.28515625" defaultRowHeight="15" x14ac:dyDescent="0.25"/>
  <cols>
    <col min="1" max="1" width="5.5703125" style="168" customWidth="1"/>
    <col min="2" max="2" width="2.42578125" style="168" customWidth="1"/>
    <col min="3" max="3" width="3.28515625" style="173" bestFit="1" customWidth="1"/>
    <col min="4" max="5" width="12" style="168" customWidth="1"/>
    <col min="6" max="6" width="18.85546875" style="168" customWidth="1"/>
    <col min="7" max="7" width="31.42578125" style="232" customWidth="1"/>
    <col min="8" max="8" width="12.28515625" style="168" customWidth="1"/>
    <col min="9" max="9" width="12.42578125" style="168" customWidth="1"/>
    <col min="10" max="10" width="15.42578125" style="168" customWidth="1"/>
    <col min="11" max="11" width="18"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553" t="str">
        <f>'[1]Datos Generales'!C7</f>
        <v>DIGESETT</v>
      </c>
      <c r="G9" s="2553"/>
      <c r="H9" s="49" t="s">
        <v>253</v>
      </c>
      <c r="I9" s="775">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'[1]Datos Generales'!C8</f>
        <v>0202</v>
      </c>
      <c r="F11" s="49" t="s">
        <v>30</v>
      </c>
      <c r="G11" s="1172" t="str">
        <f>'[1]Datos Generales'!C9</f>
        <v>02</v>
      </c>
      <c r="H11" s="49" t="s">
        <v>20</v>
      </c>
      <c r="I11" s="1172" t="str">
        <f>'[1]Datos Generales'!C10</f>
        <v>01</v>
      </c>
      <c r="J11" s="49" t="s">
        <v>22</v>
      </c>
      <c r="K11" s="1172" t="str">
        <f>'[1]Datos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x14ac:dyDescent="0.3">
      <c r="B13" s="160"/>
      <c r="C13" s="1168"/>
      <c r="D13" s="764" t="s">
        <v>271</v>
      </c>
      <c r="E13" s="2554"/>
      <c r="F13" s="2554"/>
      <c r="G13" s="2555" t="s">
        <v>384</v>
      </c>
      <c r="H13" s="2556"/>
      <c r="I13" s="773" t="s">
        <v>690</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36" x14ac:dyDescent="0.25">
      <c r="B16" s="372"/>
      <c r="C16" s="998" t="s">
        <v>104</v>
      </c>
      <c r="D16" s="999" t="s">
        <v>315</v>
      </c>
      <c r="E16" s="1479" t="s">
        <v>272</v>
      </c>
      <c r="F16" s="999" t="s">
        <v>239</v>
      </c>
      <c r="G16" s="1001" t="s">
        <v>385</v>
      </c>
      <c r="H16" s="1002" t="s">
        <v>152</v>
      </c>
      <c r="I16" s="1002" t="s">
        <v>153</v>
      </c>
      <c r="J16" s="1003" t="s">
        <v>316</v>
      </c>
      <c r="K16" s="1004" t="s">
        <v>87</v>
      </c>
      <c r="L16" s="373"/>
    </row>
    <row r="17" spans="2:14" s="47" customFormat="1" x14ac:dyDescent="0.25">
      <c r="B17" s="160"/>
      <c r="C17" s="1175">
        <v>1</v>
      </c>
      <c r="D17" s="1176" t="s">
        <v>526</v>
      </c>
      <c r="E17" s="1177" t="s">
        <v>531</v>
      </c>
      <c r="F17" s="1178" t="s">
        <v>700</v>
      </c>
      <c r="G17" s="1179" t="s">
        <v>532</v>
      </c>
      <c r="H17" s="1180">
        <v>1022295.15</v>
      </c>
      <c r="I17" s="1180"/>
      <c r="J17" s="1480" t="s">
        <v>548</v>
      </c>
      <c r="K17" s="1181"/>
      <c r="L17" s="298"/>
    </row>
    <row r="18" spans="2:14" s="47" customFormat="1" ht="30" x14ac:dyDescent="0.25">
      <c r="B18" s="160"/>
      <c r="C18" s="1175">
        <v>2</v>
      </c>
      <c r="D18" s="1176" t="s">
        <v>526</v>
      </c>
      <c r="E18" s="1177" t="s">
        <v>531</v>
      </c>
      <c r="F18" s="1178" t="s">
        <v>1616</v>
      </c>
      <c r="G18" s="1179" t="s">
        <v>715</v>
      </c>
      <c r="H18" s="1180"/>
      <c r="I18" s="1180">
        <v>1022295.15</v>
      </c>
      <c r="J18" s="1480"/>
      <c r="K18" s="1181"/>
      <c r="L18" s="298"/>
      <c r="N18" s="769"/>
    </row>
    <row r="19" spans="2:14" s="47" customFormat="1" x14ac:dyDescent="0.25">
      <c r="B19" s="160"/>
      <c r="C19" s="1175">
        <v>3</v>
      </c>
      <c r="D19" s="1176"/>
      <c r="E19" s="1177"/>
      <c r="F19" s="1178"/>
      <c r="G19" s="1179"/>
      <c r="H19" s="1180"/>
      <c r="I19" s="1180"/>
      <c r="J19" s="1180"/>
      <c r="K19" s="1181"/>
      <c r="L19" s="298"/>
    </row>
    <row r="20" spans="2:14" s="47" customFormat="1" x14ac:dyDescent="0.25">
      <c r="B20" s="160"/>
      <c r="C20" s="1175">
        <v>4</v>
      </c>
      <c r="D20" s="1176"/>
      <c r="E20" s="1177"/>
      <c r="F20" s="1178"/>
      <c r="G20" s="1179"/>
      <c r="H20" s="1180"/>
      <c r="I20" s="1180"/>
      <c r="J20" s="1180"/>
      <c r="K20" s="1181"/>
      <c r="L20" s="298"/>
    </row>
    <row r="21" spans="2:14" s="47" customFormat="1" ht="91.5" customHeight="1" x14ac:dyDescent="0.25">
      <c r="B21" s="160"/>
      <c r="C21" s="1175"/>
      <c r="D21" s="1182"/>
      <c r="E21" s="1183"/>
      <c r="F21" s="1174" t="s">
        <v>1618</v>
      </c>
      <c r="G21" s="1478" t="s">
        <v>1714</v>
      </c>
      <c r="H21" s="1180"/>
      <c r="I21" s="1180"/>
      <c r="J21" s="1180"/>
      <c r="K21" s="1181"/>
      <c r="L21" s="298"/>
    </row>
    <row r="22" spans="2:14" s="47" customFormat="1" ht="6.75" customHeight="1" x14ac:dyDescent="0.25">
      <c r="B22" s="160"/>
      <c r="C22" s="1169"/>
      <c r="D22" s="374"/>
      <c r="E22" s="375"/>
      <c r="F22" s="767"/>
      <c r="G22" s="768"/>
      <c r="H22" s="770"/>
      <c r="I22" s="770"/>
      <c r="J22" s="771"/>
      <c r="K22" s="772"/>
      <c r="L22" s="298"/>
    </row>
    <row r="23" spans="2:14" s="47" customFormat="1" x14ac:dyDescent="0.25">
      <c r="B23" s="160"/>
      <c r="C23" s="1415"/>
      <c r="D23" s="1416"/>
      <c r="E23" s="1416"/>
      <c r="F23" s="1416"/>
      <c r="G23" s="1417" t="s">
        <v>59</v>
      </c>
      <c r="H23" s="1477">
        <f>SUM(H17:H20)</f>
        <v>1022295.15</v>
      </c>
      <c r="I23" s="1477">
        <f>SUM(I17:I20)</f>
        <v>1022295.15</v>
      </c>
      <c r="J23" s="1418"/>
      <c r="K23" s="1419"/>
      <c r="L23" s="298"/>
    </row>
    <row r="24" spans="2:14" s="47" customFormat="1" ht="9" customHeight="1" x14ac:dyDescent="0.25">
      <c r="B24" s="160"/>
      <c r="C24" s="1170"/>
      <c r="D24" s="49"/>
      <c r="E24" s="49"/>
      <c r="F24" s="49"/>
      <c r="G24" s="146"/>
      <c r="H24" s="119"/>
      <c r="I24" s="119"/>
      <c r="J24" s="119"/>
      <c r="K24" s="376" t="s">
        <v>189</v>
      </c>
      <c r="L24" s="298"/>
    </row>
    <row r="25" spans="2:14" s="47" customFormat="1" ht="6" customHeight="1" x14ac:dyDescent="0.2">
      <c r="B25" s="160"/>
      <c r="C25" s="585"/>
      <c r="D25" s="44"/>
      <c r="E25" s="44"/>
      <c r="F25" s="44"/>
      <c r="G25" s="104"/>
      <c r="H25" s="44"/>
      <c r="I25" s="44"/>
      <c r="J25" s="44"/>
      <c r="K25" s="104"/>
      <c r="L25" s="298"/>
    </row>
    <row r="26" spans="2:14" s="47" customFormat="1" ht="15" customHeight="1" x14ac:dyDescent="0.25">
      <c r="B26" s="160"/>
      <c r="C26" s="585"/>
      <c r="D26" s="2461" t="s">
        <v>544</v>
      </c>
      <c r="E26" s="2461"/>
      <c r="F26" s="54"/>
      <c r="G26" s="2641" t="s">
        <v>545</v>
      </c>
      <c r="H26" s="2641"/>
      <c r="I26" s="588"/>
      <c r="J26" s="2461" t="s">
        <v>546</v>
      </c>
      <c r="K26" s="2461"/>
      <c r="L26" s="298"/>
    </row>
    <row r="27" spans="2:14" s="47" customFormat="1" ht="15" customHeight="1" x14ac:dyDescent="0.25">
      <c r="B27" s="160"/>
      <c r="C27" s="585"/>
      <c r="D27" s="2462" t="str">
        <f>'[1]Datos Generales'!C16</f>
        <v>Preparado por</v>
      </c>
      <c r="E27" s="2462"/>
      <c r="F27" s="54"/>
      <c r="G27" s="2537" t="str">
        <f>'[1]Datos Generales'!D16</f>
        <v>Revisado por</v>
      </c>
      <c r="H27" s="2537"/>
      <c r="I27" s="299"/>
      <c r="J27" s="2465" t="str">
        <f>'[1]Datos Generales'!E16</f>
        <v>Autorizado por</v>
      </c>
      <c r="K27" s="2465"/>
      <c r="L27" s="298"/>
    </row>
    <row r="28" spans="2:14" s="47" customFormat="1" ht="17.25" customHeight="1" x14ac:dyDescent="0.25">
      <c r="B28" s="160"/>
      <c r="C28" s="585"/>
      <c r="D28" s="2461" t="s">
        <v>494</v>
      </c>
      <c r="E28" s="2461"/>
      <c r="F28" s="54"/>
      <c r="G28" s="2641" t="s">
        <v>495</v>
      </c>
      <c r="H28" s="2641"/>
      <c r="I28" s="588"/>
      <c r="J28" s="2461" t="s">
        <v>547</v>
      </c>
      <c r="K28" s="2461"/>
      <c r="L28" s="298"/>
    </row>
    <row r="29" spans="2:14" s="47" customFormat="1" ht="15" customHeight="1" x14ac:dyDescent="0.25">
      <c r="B29" s="160"/>
      <c r="C29" s="585"/>
      <c r="D29" s="2462" t="str">
        <f>'[1]Datos Generales'!C17</f>
        <v>Puesto que ocupa</v>
      </c>
      <c r="E29" s="2462"/>
      <c r="F29" s="54"/>
      <c r="G29" s="2537" t="str">
        <f>'[1]Datos Generales'!D17</f>
        <v>Puesto que ocupa</v>
      </c>
      <c r="H29" s="2537"/>
      <c r="J29" s="2465" t="str">
        <f>'[1]Datos Generales'!E17</f>
        <v>Puesto que ocupa</v>
      </c>
      <c r="K29" s="2465"/>
      <c r="L29" s="298"/>
    </row>
    <row r="30" spans="2:14" s="47" customFormat="1" ht="12" customHeight="1" x14ac:dyDescent="0.25">
      <c r="B30" s="160"/>
      <c r="C30" s="585"/>
      <c r="D30" s="2536">
        <v>45107</v>
      </c>
      <c r="E30" s="2536"/>
      <c r="F30" s="54"/>
      <c r="G30" s="2536">
        <v>45107</v>
      </c>
      <c r="H30" s="2536"/>
      <c r="I30" s="413"/>
      <c r="J30" s="2536">
        <v>45111</v>
      </c>
      <c r="K30" s="2536"/>
      <c r="L30" s="298"/>
    </row>
    <row r="31" spans="2:14" s="47" customFormat="1" ht="15" customHeight="1" x14ac:dyDescent="0.25">
      <c r="B31" s="160"/>
      <c r="C31" s="585"/>
      <c r="D31" s="2462" t="s">
        <v>288</v>
      </c>
      <c r="E31" s="2462"/>
      <c r="F31" s="54"/>
      <c r="G31" s="2537" t="s">
        <v>289</v>
      </c>
      <c r="H31" s="2537"/>
      <c r="J31" s="2465" t="s">
        <v>301</v>
      </c>
      <c r="K31" s="2465"/>
      <c r="L31" s="298"/>
    </row>
    <row r="32" spans="2:14" x14ac:dyDescent="0.25">
      <c r="B32" s="179"/>
      <c r="C32" s="629"/>
      <c r="D32" s="377"/>
      <c r="E32" s="41"/>
      <c r="F32" s="377"/>
      <c r="G32" s="378"/>
      <c r="H32" s="377"/>
      <c r="I32" s="377"/>
      <c r="J32" s="377"/>
      <c r="K32" s="378"/>
      <c r="L32" s="181"/>
    </row>
    <row r="33" spans="3:11" x14ac:dyDescent="0.25">
      <c r="C33" s="2"/>
      <c r="D33" s="47"/>
      <c r="E33" s="47"/>
      <c r="F33" s="47"/>
      <c r="G33" s="62"/>
      <c r="H33" s="47"/>
      <c r="I33" s="47"/>
      <c r="J33" s="47"/>
      <c r="K33" s="62"/>
    </row>
    <row r="36" spans="3:11" customFormat="1" x14ac:dyDescent="0.25">
      <c r="C36" s="1171"/>
    </row>
    <row r="37" spans="3:11" customFormat="1" x14ac:dyDescent="0.25">
      <c r="C37" s="1171"/>
    </row>
    <row r="38" spans="3:11" customFormat="1" x14ac:dyDescent="0.25">
      <c r="C38" s="1171"/>
    </row>
    <row r="39" spans="3:11" customFormat="1" x14ac:dyDescent="0.25">
      <c r="C39" s="1171"/>
    </row>
    <row r="40" spans="3:11" customFormat="1" x14ac:dyDescent="0.25">
      <c r="C40" s="1171"/>
    </row>
    <row r="41" spans="3:11" customFormat="1" x14ac:dyDescent="0.25">
      <c r="C41" s="1171"/>
    </row>
    <row r="42" spans="3:11" customFormat="1" x14ac:dyDescent="0.25">
      <c r="C42" s="1171"/>
    </row>
    <row r="43" spans="3:11" customFormat="1" x14ac:dyDescent="0.25">
      <c r="C43" s="1171"/>
    </row>
    <row r="44" spans="3:11" customFormat="1" x14ac:dyDescent="0.25">
      <c r="C44" s="1171"/>
    </row>
    <row r="45" spans="3:11" customFormat="1" x14ac:dyDescent="0.25">
      <c r="C45" s="1171"/>
    </row>
    <row r="46" spans="3:11" customFormat="1" x14ac:dyDescent="0.25">
      <c r="C46" s="1171"/>
    </row>
    <row r="47" spans="3:11" customFormat="1" x14ac:dyDescent="0.25">
      <c r="C47" s="1171"/>
    </row>
    <row r="48" spans="3:11" customFormat="1" x14ac:dyDescent="0.25">
      <c r="C48" s="1171"/>
    </row>
    <row r="49" spans="3:6" customFormat="1" x14ac:dyDescent="0.25">
      <c r="C49" s="1171"/>
    </row>
    <row r="50" spans="3:6" customFormat="1" x14ac:dyDescent="0.25">
      <c r="C50" s="1171"/>
    </row>
    <row r="51" spans="3:6" x14ac:dyDescent="0.25">
      <c r="C51" s="621"/>
      <c r="D51" s="255"/>
      <c r="E51"/>
      <c r="F51"/>
    </row>
    <row r="52" spans="3:6" x14ac:dyDescent="0.25">
      <c r="C52" s="621"/>
      <c r="D52" s="255"/>
      <c r="E52"/>
      <c r="F52"/>
    </row>
    <row r="53" spans="3:6" x14ac:dyDescent="0.25">
      <c r="C53" s="621"/>
      <c r="D53" s="255"/>
      <c r="E53"/>
      <c r="F53"/>
    </row>
    <row r="54" spans="3:6" x14ac:dyDescent="0.25">
      <c r="C54" s="621"/>
      <c r="D54" s="255"/>
      <c r="E54"/>
      <c r="F54"/>
    </row>
    <row r="55" spans="3:6" x14ac:dyDescent="0.25">
      <c r="C55" s="621"/>
      <c r="D55" s="255"/>
      <c r="E55"/>
      <c r="F55"/>
    </row>
    <row r="56" spans="3:6" x14ac:dyDescent="0.25">
      <c r="C56" s="621"/>
      <c r="D56" s="255"/>
      <c r="E56"/>
      <c r="F56"/>
    </row>
  </sheetData>
  <mergeCells count="26">
    <mergeCell ref="D30:E30"/>
    <mergeCell ref="G30:H30"/>
    <mergeCell ref="J30:K30"/>
    <mergeCell ref="D31:E31"/>
    <mergeCell ref="G31:H31"/>
    <mergeCell ref="J31:K31"/>
    <mergeCell ref="D28:E28"/>
    <mergeCell ref="G28:H28"/>
    <mergeCell ref="J28:K28"/>
    <mergeCell ref="D29:E29"/>
    <mergeCell ref="G29:H29"/>
    <mergeCell ref="J29:K29"/>
    <mergeCell ref="D27:E27"/>
    <mergeCell ref="G27:H27"/>
    <mergeCell ref="J27:K27"/>
    <mergeCell ref="B4:L4"/>
    <mergeCell ref="B5:L5"/>
    <mergeCell ref="B6:L6"/>
    <mergeCell ref="B7:L7"/>
    <mergeCell ref="B8:L8"/>
    <mergeCell ref="F9:G9"/>
    <mergeCell ref="E13:F13"/>
    <mergeCell ref="G13:H13"/>
    <mergeCell ref="D26:E26"/>
    <mergeCell ref="G26:H26"/>
    <mergeCell ref="J26:K26"/>
  </mergeCells>
  <pageMargins left="0.59" right="0.17" top="0.38" bottom="0.17" header="0.3" footer="0.3"/>
  <pageSetup paperSize="5"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topLeftCell="A13" workbookViewId="0">
      <selection activeCell="G34" sqref="G34"/>
    </sheetView>
  </sheetViews>
  <sheetFormatPr baseColWidth="10" defaultColWidth="17.28515625" defaultRowHeight="15" x14ac:dyDescent="0.25"/>
  <cols>
    <col min="1" max="1" width="6.5703125" style="168" customWidth="1"/>
    <col min="2" max="2" width="2.42578125" style="168" customWidth="1"/>
    <col min="3" max="3" width="3.28515625" style="173" bestFit="1" customWidth="1"/>
    <col min="4" max="4" width="14.28515625" style="168" customWidth="1"/>
    <col min="5" max="5" width="12.5703125" style="168" customWidth="1"/>
    <col min="6" max="6" width="19.28515625" style="168" customWidth="1"/>
    <col min="7" max="7" width="36.42578125" style="232" customWidth="1"/>
    <col min="8" max="9" width="12.42578125" style="168" customWidth="1"/>
    <col min="10" max="10" width="14.42578125" style="168" customWidth="1"/>
    <col min="11" max="11" width="15.85546875"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553" t="str">
        <f>'[1]Datos Generales'!C7</f>
        <v>DIGESETT</v>
      </c>
      <c r="G9" s="2553"/>
      <c r="H9" s="49" t="s">
        <v>253</v>
      </c>
      <c r="I9" s="775">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'[1]Datos Generales'!C8</f>
        <v>0202</v>
      </c>
      <c r="F11" s="49" t="s">
        <v>30</v>
      </c>
      <c r="G11" s="1172" t="str">
        <f>'[1]Datos Generales'!C9</f>
        <v>02</v>
      </c>
      <c r="H11" s="49" t="s">
        <v>20</v>
      </c>
      <c r="I11" s="1172" t="str">
        <f>'[1]Datos Generales'!C10</f>
        <v>01</v>
      </c>
      <c r="J11" s="49" t="s">
        <v>22</v>
      </c>
      <c r="K11" s="1172" t="str">
        <f>'[1]Datos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x14ac:dyDescent="0.3">
      <c r="B13" s="160"/>
      <c r="C13" s="1168"/>
      <c r="D13" s="764" t="s">
        <v>271</v>
      </c>
      <c r="E13" s="2554"/>
      <c r="F13" s="2554"/>
      <c r="G13" s="2555" t="s">
        <v>384</v>
      </c>
      <c r="H13" s="2556"/>
      <c r="I13" s="773" t="s">
        <v>690</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42.75" x14ac:dyDescent="0.25">
      <c r="B16" s="372"/>
      <c r="C16" s="998" t="s">
        <v>104</v>
      </c>
      <c r="D16" s="999" t="s">
        <v>315</v>
      </c>
      <c r="E16" s="1000" t="s">
        <v>272</v>
      </c>
      <c r="F16" s="999" t="s">
        <v>239</v>
      </c>
      <c r="G16" s="1001" t="s">
        <v>385</v>
      </c>
      <c r="H16" s="1002" t="s">
        <v>152</v>
      </c>
      <c r="I16" s="1002" t="s">
        <v>153</v>
      </c>
      <c r="J16" s="1003" t="s">
        <v>316</v>
      </c>
      <c r="K16" s="1004" t="s">
        <v>87</v>
      </c>
      <c r="L16" s="373"/>
    </row>
    <row r="17" spans="2:14" s="47" customFormat="1" ht="23.25" customHeight="1" x14ac:dyDescent="0.25">
      <c r="B17" s="160"/>
      <c r="C17" s="1175">
        <v>1</v>
      </c>
      <c r="D17" s="1176" t="s">
        <v>526</v>
      </c>
      <c r="E17" s="1177" t="s">
        <v>531</v>
      </c>
      <c r="F17" s="1178" t="s">
        <v>700</v>
      </c>
      <c r="G17" s="1179" t="s">
        <v>532</v>
      </c>
      <c r="H17" s="1180">
        <v>5331795.25</v>
      </c>
      <c r="I17" s="1180"/>
      <c r="J17" s="1480" t="s">
        <v>548</v>
      </c>
      <c r="K17" s="1181"/>
      <c r="L17" s="298"/>
    </row>
    <row r="18" spans="2:14" s="47" customFormat="1" ht="30" x14ac:dyDescent="0.25">
      <c r="B18" s="160"/>
      <c r="C18" s="1175">
        <v>2</v>
      </c>
      <c r="D18" s="1176" t="s">
        <v>526</v>
      </c>
      <c r="E18" s="1177"/>
      <c r="F18" s="1178" t="s">
        <v>1616</v>
      </c>
      <c r="G18" s="1179" t="s">
        <v>715</v>
      </c>
      <c r="H18" s="1180"/>
      <c r="I18" s="1180">
        <v>5331795.25</v>
      </c>
      <c r="J18" s="1180"/>
      <c r="K18" s="1181"/>
      <c r="L18" s="298"/>
      <c r="N18" s="769"/>
    </row>
    <row r="19" spans="2:14" s="47" customFormat="1" x14ac:dyDescent="0.25">
      <c r="B19" s="160"/>
      <c r="C19" s="1175">
        <v>3</v>
      </c>
      <c r="D19" s="1176"/>
      <c r="E19" s="1177"/>
      <c r="F19" s="1178"/>
      <c r="G19" s="1179"/>
      <c r="H19" s="1180"/>
      <c r="I19" s="1180"/>
      <c r="J19" s="1180"/>
      <c r="K19" s="1181"/>
      <c r="L19" s="298"/>
    </row>
    <row r="20" spans="2:14" s="47" customFormat="1" x14ac:dyDescent="0.25">
      <c r="B20" s="160"/>
      <c r="C20" s="1175">
        <v>4</v>
      </c>
      <c r="D20" s="1176"/>
      <c r="E20" s="1177"/>
      <c r="F20" s="1178"/>
      <c r="G20" s="1179"/>
      <c r="H20" s="1180"/>
      <c r="I20" s="1180"/>
      <c r="J20" s="1180"/>
      <c r="K20" s="1181"/>
      <c r="L20" s="298"/>
    </row>
    <row r="21" spans="2:14" s="47" customFormat="1" ht="87.75" customHeight="1" x14ac:dyDescent="0.25">
      <c r="B21" s="160"/>
      <c r="C21" s="1175"/>
      <c r="D21" s="1182"/>
      <c r="E21" s="1183"/>
      <c r="F21" s="1174" t="s">
        <v>1620</v>
      </c>
      <c r="G21" s="1478" t="s">
        <v>1715</v>
      </c>
      <c r="H21" s="1180"/>
      <c r="I21" s="1180"/>
      <c r="J21" s="1180"/>
      <c r="K21" s="1181"/>
      <c r="L21" s="298"/>
    </row>
    <row r="22" spans="2:14" s="47" customFormat="1" ht="6.75" customHeight="1" x14ac:dyDescent="0.25">
      <c r="B22" s="160"/>
      <c r="C22" s="1169"/>
      <c r="D22" s="374"/>
      <c r="E22" s="375"/>
      <c r="F22" s="767"/>
      <c r="G22" s="768"/>
      <c r="H22" s="770"/>
      <c r="I22" s="770"/>
      <c r="J22" s="771"/>
      <c r="K22" s="772"/>
      <c r="L22" s="298"/>
    </row>
    <row r="23" spans="2:14" s="47" customFormat="1" x14ac:dyDescent="0.25">
      <c r="B23" s="160"/>
      <c r="C23" s="1415"/>
      <c r="D23" s="1416"/>
      <c r="E23" s="1416"/>
      <c r="F23" s="1416"/>
      <c r="G23" s="1417" t="s">
        <v>59</v>
      </c>
      <c r="H23" s="1477">
        <f>SUM(H17:H20)</f>
        <v>5331795.25</v>
      </c>
      <c r="I23" s="1477">
        <f>SUM(I17:I20)</f>
        <v>5331795.25</v>
      </c>
      <c r="J23" s="1418"/>
      <c r="K23" s="1419"/>
      <c r="L23" s="298"/>
    </row>
    <row r="24" spans="2:14" s="47" customFormat="1" ht="11.25" customHeight="1" x14ac:dyDescent="0.25">
      <c r="B24" s="160"/>
      <c r="C24" s="1170"/>
      <c r="D24" s="49"/>
      <c r="E24" s="49"/>
      <c r="F24" s="49"/>
      <c r="G24" s="146"/>
      <c r="H24" s="119"/>
      <c r="I24" s="119"/>
      <c r="J24" s="119"/>
      <c r="K24" s="376" t="s">
        <v>189</v>
      </c>
      <c r="L24" s="298"/>
    </row>
    <row r="25" spans="2:14" s="47" customFormat="1" ht="7.5" customHeight="1" x14ac:dyDescent="0.2">
      <c r="B25" s="160"/>
      <c r="C25" s="585"/>
      <c r="D25" s="44"/>
      <c r="E25" s="44"/>
      <c r="F25" s="44"/>
      <c r="G25" s="104"/>
      <c r="H25" s="44"/>
      <c r="I25" s="44"/>
      <c r="J25" s="44"/>
      <c r="K25" s="104"/>
      <c r="L25" s="298"/>
    </row>
    <row r="26" spans="2:14" s="47" customFormat="1" ht="13.5" customHeight="1" x14ac:dyDescent="0.25">
      <c r="B26" s="160"/>
      <c r="C26" s="585"/>
      <c r="D26" s="2461" t="s">
        <v>544</v>
      </c>
      <c r="E26" s="2461"/>
      <c r="F26" s="54"/>
      <c r="G26" s="2641" t="s">
        <v>545</v>
      </c>
      <c r="H26" s="2641"/>
      <c r="I26" s="588"/>
      <c r="J26" s="2461" t="s">
        <v>546</v>
      </c>
      <c r="K26" s="2461"/>
      <c r="L26" s="298"/>
    </row>
    <row r="27" spans="2:14" s="47" customFormat="1" ht="15" customHeight="1" x14ac:dyDescent="0.25">
      <c r="B27" s="160"/>
      <c r="C27" s="585"/>
      <c r="D27" s="2462" t="str">
        <f>'[1]Datos Generales'!C16</f>
        <v>Preparado por</v>
      </c>
      <c r="E27" s="2462"/>
      <c r="F27" s="54"/>
      <c r="G27" s="2537" t="str">
        <f>'[1]Datos Generales'!D16</f>
        <v>Revisado por</v>
      </c>
      <c r="H27" s="2537"/>
      <c r="I27" s="299"/>
      <c r="J27" s="2465" t="str">
        <f>'[1]Datos Generales'!E16</f>
        <v>Autorizado por</v>
      </c>
      <c r="K27" s="2465"/>
      <c r="L27" s="298"/>
    </row>
    <row r="28" spans="2:14" s="47" customFormat="1" ht="15.75" customHeight="1" x14ac:dyDescent="0.25">
      <c r="B28" s="160"/>
      <c r="C28" s="585"/>
      <c r="D28" s="2461" t="s">
        <v>494</v>
      </c>
      <c r="E28" s="2461"/>
      <c r="F28" s="54"/>
      <c r="G28" s="2641" t="s">
        <v>495</v>
      </c>
      <c r="H28" s="2641"/>
      <c r="I28" s="588"/>
      <c r="J28" s="2461" t="s">
        <v>547</v>
      </c>
      <c r="K28" s="2461"/>
      <c r="L28" s="298"/>
    </row>
    <row r="29" spans="2:14" s="47" customFormat="1" ht="15" customHeight="1" x14ac:dyDescent="0.25">
      <c r="B29" s="160"/>
      <c r="C29" s="585"/>
      <c r="D29" s="2462" t="str">
        <f>'[1]Datos Generales'!C17</f>
        <v>Puesto que ocupa</v>
      </c>
      <c r="E29" s="2462"/>
      <c r="F29" s="54"/>
      <c r="G29" s="2537" t="str">
        <f>'[1]Datos Generales'!D17</f>
        <v>Puesto que ocupa</v>
      </c>
      <c r="H29" s="2537"/>
      <c r="J29" s="2465" t="str">
        <f>'[1]Datos Generales'!E17</f>
        <v>Puesto que ocupa</v>
      </c>
      <c r="K29" s="2465"/>
      <c r="L29" s="298"/>
    </row>
    <row r="30" spans="2:14" s="47" customFormat="1" ht="12.75" customHeight="1" x14ac:dyDescent="0.25">
      <c r="B30" s="160"/>
      <c r="C30" s="585"/>
      <c r="D30" s="2536">
        <v>45107</v>
      </c>
      <c r="E30" s="2536"/>
      <c r="F30" s="54"/>
      <c r="G30" s="2536">
        <v>45107</v>
      </c>
      <c r="H30" s="2536"/>
      <c r="I30" s="413"/>
      <c r="J30" s="2536">
        <v>45112</v>
      </c>
      <c r="K30" s="2536"/>
      <c r="L30" s="298"/>
    </row>
    <row r="31" spans="2:14" s="47" customFormat="1" ht="15" customHeight="1" x14ac:dyDescent="0.25">
      <c r="B31" s="160"/>
      <c r="C31" s="585"/>
      <c r="D31" s="2462" t="s">
        <v>288</v>
      </c>
      <c r="E31" s="2462"/>
      <c r="F31" s="54"/>
      <c r="G31" s="2537" t="s">
        <v>289</v>
      </c>
      <c r="H31" s="2537"/>
      <c r="J31" s="2465" t="s">
        <v>301</v>
      </c>
      <c r="K31" s="2465"/>
      <c r="L31" s="298"/>
    </row>
    <row r="32" spans="2:14" x14ac:dyDescent="0.25">
      <c r="B32" s="179"/>
      <c r="C32" s="629"/>
      <c r="D32" s="377"/>
      <c r="E32" s="41"/>
      <c r="F32" s="377"/>
      <c r="G32" s="378"/>
      <c r="H32" s="377"/>
      <c r="I32" s="377"/>
      <c r="J32" s="377"/>
      <c r="K32" s="378"/>
      <c r="L32" s="181"/>
    </row>
    <row r="33" spans="3:11" x14ac:dyDescent="0.25">
      <c r="C33" s="2"/>
      <c r="D33" s="47"/>
      <c r="E33" s="47"/>
      <c r="F33" s="47"/>
      <c r="G33" s="62"/>
      <c r="H33" s="47"/>
      <c r="I33" s="47"/>
      <c r="J33" s="47"/>
      <c r="K33" s="62"/>
    </row>
    <row r="36" spans="3:11" customFormat="1" x14ac:dyDescent="0.25">
      <c r="C36" s="1171"/>
    </row>
    <row r="37" spans="3:11" customFormat="1" x14ac:dyDescent="0.25">
      <c r="C37" s="1171"/>
    </row>
    <row r="38" spans="3:11" customFormat="1" x14ac:dyDescent="0.25">
      <c r="C38" s="1171"/>
    </row>
    <row r="39" spans="3:11" customFormat="1" x14ac:dyDescent="0.25">
      <c r="C39" s="1171"/>
    </row>
    <row r="40" spans="3:11" customFormat="1" x14ac:dyDescent="0.25">
      <c r="C40" s="1171"/>
    </row>
    <row r="41" spans="3:11" customFormat="1" x14ac:dyDescent="0.25">
      <c r="C41" s="1171"/>
    </row>
    <row r="42" spans="3:11" customFormat="1" x14ac:dyDescent="0.25">
      <c r="C42" s="1171"/>
    </row>
    <row r="43" spans="3:11" customFormat="1" x14ac:dyDescent="0.25">
      <c r="C43" s="1171"/>
    </row>
    <row r="44" spans="3:11" customFormat="1" x14ac:dyDescent="0.25">
      <c r="C44" s="1171"/>
    </row>
    <row r="45" spans="3:11" customFormat="1" x14ac:dyDescent="0.25">
      <c r="C45" s="1171"/>
    </row>
    <row r="46" spans="3:11" customFormat="1" x14ac:dyDescent="0.25">
      <c r="C46" s="1171"/>
    </row>
    <row r="47" spans="3:11" customFormat="1" x14ac:dyDescent="0.25">
      <c r="C47" s="1171"/>
    </row>
    <row r="48" spans="3:11" customFormat="1" x14ac:dyDescent="0.25">
      <c r="C48" s="1171"/>
    </row>
    <row r="49" spans="3:6" customFormat="1" x14ac:dyDescent="0.25">
      <c r="C49" s="1171"/>
    </row>
    <row r="50" spans="3:6" customFormat="1" x14ac:dyDescent="0.25">
      <c r="C50" s="1171"/>
    </row>
    <row r="51" spans="3:6" x14ac:dyDescent="0.25">
      <c r="C51" s="621"/>
      <c r="D51" s="255"/>
      <c r="E51"/>
      <c r="F51"/>
    </row>
    <row r="52" spans="3:6" x14ac:dyDescent="0.25">
      <c r="C52" s="621"/>
      <c r="D52" s="255"/>
      <c r="E52"/>
      <c r="F52"/>
    </row>
    <row r="53" spans="3:6" x14ac:dyDescent="0.25">
      <c r="C53" s="621"/>
      <c r="D53" s="255"/>
      <c r="E53"/>
      <c r="F53"/>
    </row>
    <row r="54" spans="3:6" x14ac:dyDescent="0.25">
      <c r="C54" s="621"/>
      <c r="D54" s="255"/>
      <c r="E54"/>
      <c r="F54"/>
    </row>
    <row r="55" spans="3:6" x14ac:dyDescent="0.25">
      <c r="C55" s="621"/>
      <c r="D55" s="255"/>
      <c r="E55"/>
      <c r="F55"/>
    </row>
    <row r="56" spans="3:6" x14ac:dyDescent="0.25">
      <c r="C56" s="621"/>
      <c r="D56" s="255"/>
      <c r="E56"/>
      <c r="F56"/>
    </row>
  </sheetData>
  <mergeCells count="26">
    <mergeCell ref="D30:E30"/>
    <mergeCell ref="G30:H30"/>
    <mergeCell ref="J30:K30"/>
    <mergeCell ref="D31:E31"/>
    <mergeCell ref="G31:H31"/>
    <mergeCell ref="J31:K31"/>
    <mergeCell ref="D28:E28"/>
    <mergeCell ref="G28:H28"/>
    <mergeCell ref="J28:K28"/>
    <mergeCell ref="D29:E29"/>
    <mergeCell ref="G29:H29"/>
    <mergeCell ref="J29:K29"/>
    <mergeCell ref="D27:E27"/>
    <mergeCell ref="G27:H27"/>
    <mergeCell ref="J27:K27"/>
    <mergeCell ref="B4:L4"/>
    <mergeCell ref="B5:L5"/>
    <mergeCell ref="B6:L6"/>
    <mergeCell ref="B7:L7"/>
    <mergeCell ref="B8:L8"/>
    <mergeCell ref="F9:G9"/>
    <mergeCell ref="E13:F13"/>
    <mergeCell ref="G13:H13"/>
    <mergeCell ref="D26:E26"/>
    <mergeCell ref="G26:H26"/>
    <mergeCell ref="J26:K26"/>
  </mergeCells>
  <pageMargins left="0.57999999999999996" right="0.17" top="0.3" bottom="0.41" header="0.3" footer="0.3"/>
  <pageSetup paperSize="5"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G18"/>
  <sheetViews>
    <sheetView workbookViewId="0">
      <selection activeCell="D21" sqref="D21"/>
    </sheetView>
  </sheetViews>
  <sheetFormatPr baseColWidth="10" defaultRowHeight="15" x14ac:dyDescent="0.25"/>
  <sheetData>
    <row r="14" spans="2:7" x14ac:dyDescent="0.25">
      <c r="B14" s="2350" t="s">
        <v>2068</v>
      </c>
      <c r="C14" s="2351"/>
      <c r="D14" s="2351"/>
      <c r="E14" s="2351"/>
      <c r="F14" s="2351"/>
      <c r="G14" s="2352"/>
    </row>
    <row r="15" spans="2:7" x14ac:dyDescent="0.25">
      <c r="B15" s="2353" t="s">
        <v>2067</v>
      </c>
      <c r="C15" s="2354"/>
      <c r="D15" s="2354"/>
      <c r="E15" s="2354"/>
      <c r="F15" s="2354"/>
      <c r="G15" s="2355"/>
    </row>
    <row r="16" spans="2:7" x14ac:dyDescent="0.25">
      <c r="B16" s="2339"/>
      <c r="C16" s="2339"/>
      <c r="D16" s="2339"/>
      <c r="E16" s="2339"/>
      <c r="F16" s="2339"/>
      <c r="G16" s="2339"/>
    </row>
    <row r="17" spans="2:7" x14ac:dyDescent="0.25">
      <c r="B17" s="2339" t="s">
        <v>2065</v>
      </c>
      <c r="C17" s="2339"/>
      <c r="D17" s="2339"/>
      <c r="E17" s="2339"/>
      <c r="F17" s="2339"/>
      <c r="G17" s="2339"/>
    </row>
    <row r="18" spans="2:7" ht="18.75" x14ac:dyDescent="0.3">
      <c r="B18" s="2339"/>
      <c r="C18" s="2356" t="s">
        <v>2066</v>
      </c>
      <c r="D18" s="2356"/>
      <c r="E18" s="2356"/>
      <c r="F18" s="2339"/>
      <c r="G18" s="2339"/>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showGridLines="0" topLeftCell="A7" zoomScaleNormal="100" zoomScaleSheetLayoutView="75" workbookViewId="0">
      <selection activeCell="F31" sqref="F31"/>
    </sheetView>
  </sheetViews>
  <sheetFormatPr baseColWidth="10" defaultColWidth="9.140625" defaultRowHeight="12.75" x14ac:dyDescent="0.2"/>
  <cols>
    <col min="1" max="1" width="3.42578125" style="125" customWidth="1"/>
    <col min="2" max="2" width="4.5703125" style="125" customWidth="1"/>
    <col min="3" max="3" width="23.28515625" style="133" bestFit="1" customWidth="1"/>
    <col min="4" max="4" width="20" style="133" customWidth="1"/>
    <col min="5" max="5" width="26.42578125" style="125" customWidth="1"/>
    <col min="6" max="6" width="24.5703125" style="125" customWidth="1"/>
    <col min="7" max="7" width="29.85546875" style="125" customWidth="1"/>
    <col min="8" max="8" width="1.28515625" style="125" customWidth="1"/>
    <col min="9" max="9" width="9.140625" style="125"/>
    <col min="10" max="10" width="0" style="125" hidden="1" customWidth="1"/>
    <col min="11" max="16384" width="9.140625" style="125"/>
  </cols>
  <sheetData>
    <row r="2" spans="2:10" ht="6.75" customHeight="1" x14ac:dyDescent="0.2">
      <c r="B2" s="395"/>
      <c r="C2" s="403"/>
      <c r="D2" s="403"/>
      <c r="E2" s="436"/>
      <c r="F2" s="436"/>
      <c r="G2" s="436"/>
      <c r="H2" s="382"/>
    </row>
    <row r="3" spans="2:10" ht="6.75" customHeight="1" x14ac:dyDescent="0.2">
      <c r="B3" s="396"/>
      <c r="C3" s="134"/>
      <c r="D3" s="134"/>
      <c r="E3" s="589"/>
      <c r="F3" s="589"/>
      <c r="G3" s="589"/>
      <c r="H3" s="383"/>
    </row>
    <row r="4" spans="2:10" ht="7.5" customHeight="1" x14ac:dyDescent="0.2">
      <c r="B4" s="396"/>
      <c r="C4" s="134"/>
      <c r="D4" s="134"/>
      <c r="E4" s="134"/>
      <c r="F4" s="134"/>
      <c r="G4" s="134"/>
      <c r="H4" s="383"/>
    </row>
    <row r="5" spans="2:10" x14ac:dyDescent="0.2">
      <c r="B5" s="396"/>
      <c r="C5" s="134"/>
      <c r="D5" s="134"/>
      <c r="E5" s="134"/>
      <c r="F5" s="134"/>
      <c r="G5" s="134"/>
      <c r="H5" s="383"/>
    </row>
    <row r="6" spans="2:10" x14ac:dyDescent="0.2">
      <c r="B6" s="396"/>
      <c r="C6" s="134"/>
      <c r="D6" s="134"/>
      <c r="E6" s="134"/>
      <c r="F6" s="134"/>
      <c r="G6" s="134"/>
      <c r="H6" s="383"/>
    </row>
    <row r="7" spans="2:10" x14ac:dyDescent="0.2">
      <c r="B7" s="396"/>
      <c r="C7" s="134"/>
      <c r="D7" s="134"/>
      <c r="E7" s="134"/>
      <c r="F7" s="134"/>
      <c r="G7" s="134"/>
      <c r="H7" s="383"/>
    </row>
    <row r="8" spans="2:10" s="133" customFormat="1" ht="18.75" x14ac:dyDescent="0.3">
      <c r="B8" s="2983" t="s">
        <v>29</v>
      </c>
      <c r="C8" s="2984"/>
      <c r="D8" s="2984"/>
      <c r="E8" s="2984"/>
      <c r="F8" s="2984"/>
      <c r="G8" s="2984"/>
      <c r="H8" s="2985"/>
    </row>
    <row r="9" spans="2:10" s="132" customFormat="1" ht="15.75" x14ac:dyDescent="0.25">
      <c r="B9" s="2986" t="s">
        <v>299</v>
      </c>
      <c r="C9" s="2987"/>
      <c r="D9" s="2987"/>
      <c r="E9" s="2987"/>
      <c r="F9" s="2987"/>
      <c r="G9" s="2987"/>
      <c r="H9" s="2988"/>
    </row>
    <row r="10" spans="2:10" s="132" customFormat="1" ht="15.75" x14ac:dyDescent="0.25">
      <c r="B10" s="2989" t="s">
        <v>158</v>
      </c>
      <c r="C10" s="2990"/>
      <c r="D10" s="2990"/>
      <c r="E10" s="2990"/>
      <c r="F10" s="2990"/>
      <c r="G10" s="2990"/>
      <c r="H10" s="2991"/>
    </row>
    <row r="11" spans="2:10" s="132" customFormat="1" ht="11.25" customHeight="1" x14ac:dyDescent="0.25">
      <c r="B11" s="641"/>
      <c r="C11" s="642"/>
      <c r="D11" s="642"/>
      <c r="E11" s="642"/>
      <c r="F11" s="642"/>
      <c r="G11" s="642"/>
      <c r="H11" s="643"/>
    </row>
    <row r="12" spans="2:10" s="135" customFormat="1" ht="15.75" x14ac:dyDescent="0.25">
      <c r="B12" s="618"/>
      <c r="C12" s="1042"/>
      <c r="D12" s="434" t="s">
        <v>354</v>
      </c>
      <c r="E12" s="3000">
        <f>'Datos Generales'!C6</f>
        <v>45107</v>
      </c>
      <c r="F12" s="3001"/>
      <c r="G12" s="405"/>
      <c r="H12" s="620"/>
    </row>
    <row r="13" spans="2:10" s="135" customFormat="1" ht="3.75" customHeight="1" x14ac:dyDescent="0.25">
      <c r="B13" s="618"/>
      <c r="C13" s="1042"/>
      <c r="D13" s="434"/>
      <c r="E13" s="1257"/>
      <c r="F13" s="1257"/>
      <c r="G13" s="619"/>
      <c r="H13" s="620"/>
    </row>
    <row r="14" spans="2:10" s="135" customFormat="1" ht="15.75" x14ac:dyDescent="0.25">
      <c r="B14" s="641"/>
      <c r="C14" s="1042"/>
      <c r="D14" s="434" t="s">
        <v>36</v>
      </c>
      <c r="E14" s="2996" t="str">
        <f>'Datos Generales'!C7</f>
        <v>DIGESETT</v>
      </c>
      <c r="F14" s="2996"/>
      <c r="G14" s="589"/>
      <c r="H14" s="643"/>
    </row>
    <row r="15" spans="2:10" s="135" customFormat="1" ht="12.75" customHeight="1" x14ac:dyDescent="0.25">
      <c r="B15" s="641"/>
      <c r="C15" s="1042"/>
      <c r="D15" s="434"/>
      <c r="E15" s="879"/>
      <c r="F15" s="879"/>
      <c r="G15" s="134"/>
      <c r="H15" s="643"/>
    </row>
    <row r="16" spans="2:10" s="135" customFormat="1" ht="15.75" x14ac:dyDescent="0.25">
      <c r="B16" s="438"/>
      <c r="C16" s="2997" t="s">
        <v>366</v>
      </c>
      <c r="D16" s="2998"/>
      <c r="E16" s="2999"/>
      <c r="F16" s="2999"/>
      <c r="G16" s="668"/>
      <c r="H16" s="439"/>
      <c r="J16" s="800"/>
    </row>
    <row r="17" spans="2:10" s="135" customFormat="1" ht="15.75" x14ac:dyDescent="0.25">
      <c r="B17" s="438"/>
      <c r="C17" s="1040"/>
      <c r="E17" s="670"/>
      <c r="G17" s="669"/>
      <c r="H17" s="439"/>
      <c r="J17" s="135" t="s">
        <v>406</v>
      </c>
    </row>
    <row r="18" spans="2:10" ht="15.75" customHeight="1" x14ac:dyDescent="0.2">
      <c r="B18" s="396"/>
      <c r="C18" s="2995" t="s">
        <v>104</v>
      </c>
      <c r="D18" s="2992" t="s">
        <v>217</v>
      </c>
      <c r="E18" s="2992" t="s">
        <v>318</v>
      </c>
      <c r="F18" s="2992" t="s">
        <v>234</v>
      </c>
      <c r="G18" s="2992" t="s">
        <v>225</v>
      </c>
      <c r="H18" s="383"/>
      <c r="J18" s="125" t="s">
        <v>224</v>
      </c>
    </row>
    <row r="19" spans="2:10" ht="27" customHeight="1" x14ac:dyDescent="0.2">
      <c r="B19" s="396"/>
      <c r="C19" s="2995"/>
      <c r="D19" s="2993"/>
      <c r="E19" s="2993"/>
      <c r="F19" s="2993"/>
      <c r="G19" s="2993"/>
      <c r="H19" s="383"/>
    </row>
    <row r="20" spans="2:10" ht="18" customHeight="1" x14ac:dyDescent="0.25">
      <c r="B20" s="396"/>
      <c r="C20" s="1041">
        <v>1</v>
      </c>
      <c r="D20" s="1263"/>
      <c r="E20" s="1255"/>
      <c r="F20" s="1264"/>
      <c r="G20" s="1265"/>
      <c r="H20" s="383"/>
      <c r="J20" s="125" t="s">
        <v>454</v>
      </c>
    </row>
    <row r="21" spans="2:10" ht="18" customHeight="1" x14ac:dyDescent="0.25">
      <c r="B21" s="396"/>
      <c r="C21" s="1041">
        <v>2</v>
      </c>
      <c r="D21" s="1263"/>
      <c r="E21" s="1255"/>
      <c r="F21" s="1264"/>
      <c r="G21" s="1265"/>
      <c r="H21" s="383"/>
      <c r="J21" s="125" t="s">
        <v>276</v>
      </c>
    </row>
    <row r="22" spans="2:10" ht="18" customHeight="1" x14ac:dyDescent="0.25">
      <c r="B22" s="396"/>
      <c r="C22" s="1041">
        <v>3</v>
      </c>
      <c r="D22" s="1263"/>
      <c r="E22" s="1255"/>
      <c r="F22" s="1264"/>
      <c r="G22" s="1265"/>
      <c r="H22" s="383"/>
      <c r="J22" s="125" t="s">
        <v>410</v>
      </c>
    </row>
    <row r="23" spans="2:10" ht="18" customHeight="1" x14ac:dyDescent="0.25">
      <c r="B23" s="396"/>
      <c r="C23" s="1041">
        <v>4</v>
      </c>
      <c r="D23" s="1263"/>
      <c r="E23" s="1255"/>
      <c r="F23" s="1264"/>
      <c r="G23" s="1265"/>
      <c r="H23" s="383"/>
      <c r="J23" s="125" t="s">
        <v>216</v>
      </c>
    </row>
    <row r="24" spans="2:10" ht="18" customHeight="1" x14ac:dyDescent="0.25">
      <c r="B24" s="396"/>
      <c r="C24" s="1041">
        <v>5</v>
      </c>
      <c r="D24" s="1263"/>
      <c r="E24" s="1255"/>
      <c r="F24" s="1264"/>
      <c r="G24" s="1265"/>
      <c r="H24" s="383"/>
    </row>
    <row r="25" spans="2:10" ht="18" customHeight="1" x14ac:dyDescent="0.25">
      <c r="B25" s="396"/>
      <c r="C25" s="1041">
        <v>6</v>
      </c>
      <c r="D25" s="1263"/>
      <c r="E25" s="1255"/>
      <c r="F25" s="1264"/>
      <c r="G25" s="1265"/>
      <c r="H25" s="383"/>
    </row>
    <row r="26" spans="2:10" ht="18" customHeight="1" x14ac:dyDescent="0.25">
      <c r="B26" s="396"/>
      <c r="C26" s="1041">
        <v>7</v>
      </c>
      <c r="D26" s="1263"/>
      <c r="E26" s="1263"/>
      <c r="F26" s="1264"/>
      <c r="G26" s="1265"/>
      <c r="H26" s="383"/>
    </row>
    <row r="27" spans="2:10" ht="18" customHeight="1" x14ac:dyDescent="0.25">
      <c r="B27" s="396"/>
      <c r="C27" s="1041">
        <v>8</v>
      </c>
      <c r="D27" s="1263"/>
      <c r="E27" s="1263"/>
      <c r="F27" s="1264"/>
      <c r="G27" s="1265"/>
      <c r="H27" s="383"/>
    </row>
    <row r="28" spans="2:10" ht="18" customHeight="1" x14ac:dyDescent="0.25">
      <c r="B28" s="396"/>
      <c r="C28" s="1041">
        <v>9</v>
      </c>
      <c r="D28" s="1263"/>
      <c r="E28" s="1256"/>
      <c r="F28" s="1264"/>
      <c r="G28" s="1265"/>
      <c r="H28" s="383"/>
    </row>
    <row r="29" spans="2:10" ht="18" customHeight="1" x14ac:dyDescent="0.2">
      <c r="B29" s="396"/>
      <c r="C29" s="134"/>
      <c r="D29" s="134"/>
      <c r="E29" s="2994"/>
      <c r="F29" s="2994"/>
      <c r="G29" s="2994"/>
      <c r="H29" s="383"/>
    </row>
    <row r="30" spans="2:10" ht="36" customHeight="1" x14ac:dyDescent="0.2">
      <c r="B30" s="396"/>
      <c r="C30" s="3003" t="s">
        <v>2007</v>
      </c>
      <c r="D30" s="3004"/>
      <c r="E30" s="3004"/>
      <c r="F30" s="3004"/>
      <c r="G30" s="3005"/>
      <c r="H30" s="383"/>
    </row>
    <row r="31" spans="2:10" x14ac:dyDescent="0.2">
      <c r="B31" s="396"/>
      <c r="C31" s="134"/>
      <c r="D31" s="134"/>
      <c r="E31" s="126"/>
      <c r="G31" s="435" t="s">
        <v>319</v>
      </c>
      <c r="H31" s="126"/>
      <c r="I31" s="396"/>
    </row>
    <row r="32" spans="2:10" s="138" customFormat="1" ht="28.5" customHeight="1" x14ac:dyDescent="0.2">
      <c r="B32" s="399"/>
      <c r="C32" s="1421" t="s">
        <v>512</v>
      </c>
      <c r="D32" s="1422"/>
      <c r="E32" s="1421" t="s">
        <v>492</v>
      </c>
      <c r="F32" s="139"/>
      <c r="G32" s="3002" t="s">
        <v>730</v>
      </c>
      <c r="H32" s="3002"/>
      <c r="I32" s="399"/>
    </row>
    <row r="33" spans="2:9" s="138" customFormat="1" ht="15.75" x14ac:dyDescent="0.25">
      <c r="B33" s="399"/>
      <c r="C33" s="1258" t="str">
        <f>'Datos Generales'!C16</f>
        <v>Preparado por</v>
      </c>
      <c r="D33" s="1259"/>
      <c r="E33" s="1109" t="str">
        <f>'Datos Generales'!D16</f>
        <v>Revisado por</v>
      </c>
      <c r="F33" s="1259"/>
      <c r="G33" s="1258" t="str">
        <f>'Datos Generales'!E16</f>
        <v>Autorizado por</v>
      </c>
      <c r="H33" s="142"/>
      <c r="I33" s="399"/>
    </row>
    <row r="34" spans="2:9" s="138" customFormat="1" ht="26.25" customHeight="1" x14ac:dyDescent="0.2">
      <c r="B34" s="399"/>
      <c r="C34" s="1466" t="s">
        <v>499</v>
      </c>
      <c r="D34" s="143"/>
      <c r="E34" s="1421" t="s">
        <v>503</v>
      </c>
      <c r="F34" s="143"/>
      <c r="G34" s="3002" t="s">
        <v>486</v>
      </c>
      <c r="H34" s="3002"/>
      <c r="I34" s="399"/>
    </row>
    <row r="35" spans="2:9" s="138" customFormat="1" ht="15.75" x14ac:dyDescent="0.25">
      <c r="B35" s="399"/>
      <c r="C35" s="1258" t="str">
        <f>'Datos Generales'!C17</f>
        <v>Puesto que ocupa</v>
      </c>
      <c r="D35" s="1259"/>
      <c r="E35" s="1109" t="str">
        <f>'Datos Generales'!D17</f>
        <v>Puesto que ocupa</v>
      </c>
      <c r="F35" s="1259"/>
      <c r="G35" s="1266" t="str">
        <f>'Datos Generales'!E17</f>
        <v>Puesto que ocupa</v>
      </c>
      <c r="H35" s="142"/>
      <c r="I35" s="399"/>
    </row>
    <row r="36" spans="2:9" s="138" customFormat="1" ht="21.75" customHeight="1" x14ac:dyDescent="0.25">
      <c r="B36" s="399"/>
      <c r="C36" s="1414">
        <v>45107</v>
      </c>
      <c r="D36" s="1262"/>
      <c r="E36" s="1414">
        <v>45107</v>
      </c>
      <c r="F36" s="1262"/>
      <c r="G36" s="2766">
        <v>45111</v>
      </c>
      <c r="H36" s="2766"/>
      <c r="I36" s="399"/>
    </row>
    <row r="37" spans="2:9" s="138" customFormat="1" ht="15.75" x14ac:dyDescent="0.25">
      <c r="B37" s="399"/>
      <c r="C37" s="1258" t="s">
        <v>288</v>
      </c>
      <c r="D37" s="1259"/>
      <c r="E37" s="1109" t="s">
        <v>289</v>
      </c>
      <c r="F37" s="1259"/>
      <c r="G37" s="1258" t="s">
        <v>301</v>
      </c>
      <c r="H37" s="389"/>
    </row>
    <row r="38" spans="2:9" s="138" customFormat="1" ht="18" customHeight="1" x14ac:dyDescent="0.2">
      <c r="B38" s="440"/>
      <c r="C38" s="441"/>
      <c r="D38" s="441"/>
      <c r="E38" s="390"/>
      <c r="F38" s="390"/>
      <c r="G38" s="390"/>
      <c r="H38" s="391"/>
    </row>
    <row r="39" spans="2:9" s="138" customFormat="1" x14ac:dyDescent="0.2">
      <c r="C39" s="143"/>
      <c r="D39" s="143"/>
    </row>
  </sheetData>
  <sheetProtection formatColumns="0" insertRows="0"/>
  <mergeCells count="17">
    <mergeCell ref="G32:H32"/>
    <mergeCell ref="G34:H34"/>
    <mergeCell ref="G36:H36"/>
    <mergeCell ref="C30:G30"/>
    <mergeCell ref="E18:E19"/>
    <mergeCell ref="B8:H8"/>
    <mergeCell ref="B9:H9"/>
    <mergeCell ref="B10:H10"/>
    <mergeCell ref="D18:D19"/>
    <mergeCell ref="E29:G29"/>
    <mergeCell ref="F18:F19"/>
    <mergeCell ref="C18:C19"/>
    <mergeCell ref="G18:G19"/>
    <mergeCell ref="E14:F14"/>
    <mergeCell ref="C16:D16"/>
    <mergeCell ref="E16:F16"/>
    <mergeCell ref="E12:F12"/>
  </mergeCells>
  <dataValidations count="2">
    <dataValidation type="list" allowBlank="1" showInputMessage="1" showErrorMessage="1" errorTitle="Entrada no válida" error="Seleccione el tipo de contribuyente según la lista desplegable" promptTitle="Tipo de Contribuyente" prompt="Seleccione el tipo de contribuyente" sqref="E18:E25 E28">
      <formula1>$J$20:$J$23</formula1>
    </dataValidation>
    <dataValidation type="list" allowBlank="1" showInputMessage="1" showErrorMessage="1" errorTitle="Entrada no válida" error="Seleccione un organismo recaudador de la lista." promptTitle="Organismo Recaudador" prompt="Seleccione Organismo Recaudador" sqref="E16">
      <formula1>$J$17:$J$18</formula1>
    </dataValidation>
  </dataValidations>
  <printOptions horizontalCentered="1"/>
  <pageMargins left="0" right="0" top="0.31496062992125984" bottom="0.31496062992125984" header="0.19685039370078741" footer="0"/>
  <pageSetup scale="95" orientation="landscape" r:id="rId1"/>
  <headerFooter alignWithMargins="0">
    <oddFooter xml:space="preserve">&amp;R&amp;P/&amp;N  &amp;D  </oddFooter>
  </headerFooter>
  <ignoredErrors>
    <ignoredError sqref="E12:F15 G35" unlockedFormula="1"/>
  </ignoredError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1"/>
  <sheetViews>
    <sheetView showGridLines="0" topLeftCell="A7" zoomScaleNormal="100" zoomScaleSheetLayoutView="100" workbookViewId="0">
      <selection activeCell="L29" sqref="L29"/>
    </sheetView>
  </sheetViews>
  <sheetFormatPr baseColWidth="10" defaultColWidth="9.140625" defaultRowHeight="12.75" x14ac:dyDescent="0.2"/>
  <cols>
    <col min="1" max="1" width="3.28515625" style="125" customWidth="1"/>
    <col min="2" max="2" width="1.42578125" style="125" customWidth="1"/>
    <col min="3" max="3" width="3.5703125" style="133" customWidth="1"/>
    <col min="4" max="4" width="24.140625" style="125" customWidth="1"/>
    <col min="5" max="5" width="18.140625" style="125" customWidth="1"/>
    <col min="6" max="6" width="19.7109375" style="125" customWidth="1"/>
    <col min="7" max="7" width="13.7109375" style="125" customWidth="1"/>
    <col min="8" max="8" width="16" style="125" customWidth="1"/>
    <col min="9" max="9" width="21.5703125" style="125" customWidth="1"/>
    <col min="10" max="10" width="1.42578125" style="125" customWidth="1"/>
    <col min="11" max="11" width="9.140625" style="125" customWidth="1"/>
    <col min="12" max="13" width="9.140625" style="125"/>
    <col min="14" max="19" width="0" style="125" hidden="1" customWidth="1"/>
    <col min="20" max="16384" width="9.140625" style="125"/>
  </cols>
  <sheetData>
    <row r="2" spans="2:18" x14ac:dyDescent="0.2">
      <c r="B2" s="396"/>
      <c r="C2" s="134"/>
      <c r="D2" s="126"/>
      <c r="E2" s="126"/>
      <c r="F2" s="126"/>
      <c r="G2" s="126"/>
      <c r="H2" s="126"/>
      <c r="I2" s="126"/>
      <c r="J2" s="383"/>
    </row>
    <row r="3" spans="2:18" x14ac:dyDescent="0.2">
      <c r="B3" s="396"/>
      <c r="C3" s="134"/>
      <c r="D3" s="126"/>
      <c r="E3" s="126"/>
      <c r="F3" s="126"/>
      <c r="G3" s="126"/>
      <c r="H3" s="126"/>
      <c r="I3" s="126"/>
      <c r="J3" s="383"/>
    </row>
    <row r="4" spans="2:18" x14ac:dyDescent="0.2">
      <c r="B4" s="396"/>
      <c r="C4" s="134"/>
      <c r="D4" s="126"/>
      <c r="E4" s="126"/>
      <c r="F4" s="126"/>
      <c r="G4" s="126"/>
      <c r="H4" s="126"/>
      <c r="I4" s="126"/>
      <c r="J4" s="383"/>
      <c r="K4" s="126"/>
      <c r="N4" s="135" t="s">
        <v>406</v>
      </c>
      <c r="R4" s="125" t="s">
        <v>215</v>
      </c>
    </row>
    <row r="5" spans="2:18" x14ac:dyDescent="0.2">
      <c r="B5" s="396"/>
      <c r="C5" s="134"/>
      <c r="D5" s="126"/>
      <c r="E5" s="126"/>
      <c r="F5" s="126"/>
      <c r="G5" s="126"/>
      <c r="H5" s="126"/>
      <c r="I5" s="126"/>
      <c r="J5" s="383"/>
      <c r="K5" s="126"/>
      <c r="N5" s="125" t="s">
        <v>407</v>
      </c>
      <c r="R5" s="125" t="s">
        <v>276</v>
      </c>
    </row>
    <row r="6" spans="2:18" ht="18.75" x14ac:dyDescent="0.3">
      <c r="B6" s="2983" t="s">
        <v>29</v>
      </c>
      <c r="C6" s="2984"/>
      <c r="D6" s="2984"/>
      <c r="E6" s="2984"/>
      <c r="F6" s="2984"/>
      <c r="G6" s="2984"/>
      <c r="H6" s="2984"/>
      <c r="I6" s="2984"/>
      <c r="J6" s="2985"/>
      <c r="K6" s="126"/>
      <c r="N6" s="125" t="s">
        <v>224</v>
      </c>
      <c r="R6" s="125" t="s">
        <v>410</v>
      </c>
    </row>
    <row r="7" spans="2:18" ht="15.75" x14ac:dyDescent="0.25">
      <c r="B7" s="2986" t="s">
        <v>455</v>
      </c>
      <c r="C7" s="2987"/>
      <c r="D7" s="2987"/>
      <c r="E7" s="2987"/>
      <c r="F7" s="2987"/>
      <c r="G7" s="2987"/>
      <c r="H7" s="2987"/>
      <c r="I7" s="2987"/>
      <c r="J7" s="2988"/>
      <c r="K7" s="126"/>
      <c r="R7" s="125" t="s">
        <v>408</v>
      </c>
    </row>
    <row r="8" spans="2:18" ht="15.75" x14ac:dyDescent="0.25">
      <c r="B8" s="2989" t="s">
        <v>158</v>
      </c>
      <c r="C8" s="2990"/>
      <c r="D8" s="2990"/>
      <c r="E8" s="2990"/>
      <c r="F8" s="2990"/>
      <c r="G8" s="2990"/>
      <c r="H8" s="2990"/>
      <c r="I8" s="2990"/>
      <c r="J8" s="2991"/>
      <c r="K8" s="126"/>
    </row>
    <row r="9" spans="2:18" ht="13.5" customHeight="1" x14ac:dyDescent="0.25">
      <c r="B9" s="1431"/>
      <c r="C9" s="1432"/>
      <c r="D9" s="1432"/>
      <c r="E9" s="1432"/>
      <c r="F9" s="1432"/>
      <c r="G9" s="1432"/>
      <c r="H9" s="1432"/>
      <c r="I9" s="1432"/>
      <c r="J9" s="1433"/>
      <c r="K9" s="126"/>
    </row>
    <row r="10" spans="2:18" ht="16.5" customHeight="1" x14ac:dyDescent="0.25">
      <c r="B10" s="1431"/>
      <c r="C10" s="1432"/>
      <c r="D10" s="1435" t="s">
        <v>253</v>
      </c>
      <c r="E10" s="3017">
        <f>'Datos Generales'!C6</f>
        <v>45107</v>
      </c>
      <c r="F10" s="3018"/>
      <c r="G10" s="1257"/>
      <c r="H10" s="1257"/>
      <c r="I10" s="1432"/>
      <c r="J10" s="1433"/>
      <c r="K10" s="126"/>
    </row>
    <row r="11" spans="2:18" ht="3" customHeight="1" x14ac:dyDescent="0.25">
      <c r="B11" s="653"/>
      <c r="C11" s="128"/>
      <c r="D11" s="1435"/>
      <c r="E11" s="1257"/>
      <c r="F11" s="1257"/>
      <c r="G11" s="1257"/>
      <c r="H11" s="1257"/>
      <c r="I11" s="128"/>
      <c r="J11" s="654"/>
      <c r="K11" s="128"/>
      <c r="L11" s="128"/>
      <c r="M11" s="128"/>
    </row>
    <row r="12" spans="2:18" ht="15.75" x14ac:dyDescent="0.25">
      <c r="B12" s="396"/>
      <c r="C12" s="134"/>
      <c r="D12" s="1435" t="s">
        <v>34</v>
      </c>
      <c r="E12" s="2980" t="str">
        <f>'Datos Generales'!C7</f>
        <v>DIGESETT</v>
      </c>
      <c r="F12" s="2981"/>
      <c r="G12" s="2982"/>
      <c r="H12" s="1268"/>
      <c r="I12" s="126"/>
      <c r="J12" s="383"/>
      <c r="K12" s="126"/>
    </row>
    <row r="13" spans="2:18" ht="16.5" customHeight="1" x14ac:dyDescent="0.25">
      <c r="B13" s="396"/>
      <c r="C13" s="134"/>
      <c r="D13" s="1435"/>
      <c r="E13" s="589"/>
      <c r="F13" s="589"/>
      <c r="G13" s="589"/>
      <c r="H13" s="589"/>
      <c r="I13" s="126"/>
      <c r="J13" s="383"/>
      <c r="K13" s="126"/>
    </row>
    <row r="14" spans="2:18" ht="15.75" x14ac:dyDescent="0.25">
      <c r="B14" s="396"/>
      <c r="C14" s="134"/>
      <c r="D14" s="1435" t="s">
        <v>366</v>
      </c>
      <c r="E14" s="3019"/>
      <c r="F14" s="3020"/>
      <c r="G14" s="128"/>
      <c r="H14" s="128"/>
      <c r="I14" s="128"/>
      <c r="J14" s="383"/>
      <c r="K14" s="126"/>
      <c r="L14" s="800"/>
    </row>
    <row r="15" spans="2:18" ht="3" customHeight="1" x14ac:dyDescent="0.25">
      <c r="B15" s="396"/>
      <c r="C15" s="134"/>
      <c r="D15" s="127"/>
      <c r="E15" s="127"/>
      <c r="F15" s="127"/>
      <c r="G15" s="128"/>
      <c r="H15" s="128"/>
      <c r="I15" s="128"/>
      <c r="J15" s="383"/>
      <c r="K15" s="126"/>
    </row>
    <row r="16" spans="2:18" ht="15.75" x14ac:dyDescent="0.25">
      <c r="B16" s="437"/>
      <c r="C16" s="134"/>
      <c r="D16" s="1435" t="s">
        <v>409</v>
      </c>
      <c r="E16" s="1274"/>
      <c r="F16" s="1275"/>
      <c r="G16" s="801"/>
      <c r="H16" s="801"/>
      <c r="I16" s="130"/>
      <c r="J16" s="392"/>
      <c r="K16" s="126"/>
    </row>
    <row r="17" spans="2:11" x14ac:dyDescent="0.2">
      <c r="B17" s="396"/>
      <c r="C17" s="134"/>
      <c r="D17" s="129"/>
      <c r="E17" s="131"/>
      <c r="F17" s="131"/>
      <c r="G17" s="131"/>
      <c r="H17" s="131"/>
      <c r="I17" s="131"/>
      <c r="J17" s="383"/>
      <c r="K17" s="126"/>
    </row>
    <row r="18" spans="2:11" ht="15.75" x14ac:dyDescent="0.2">
      <c r="B18" s="396"/>
      <c r="C18" s="3015" t="s">
        <v>104</v>
      </c>
      <c r="D18" s="2992" t="s">
        <v>217</v>
      </c>
      <c r="E18" s="3012" t="s">
        <v>218</v>
      </c>
      <c r="F18" s="3013"/>
      <c r="G18" s="3013"/>
      <c r="H18" s="3014"/>
      <c r="I18" s="2992" t="s">
        <v>219</v>
      </c>
      <c r="J18" s="383"/>
      <c r="K18" s="126"/>
    </row>
    <row r="19" spans="2:11" ht="15" customHeight="1" x14ac:dyDescent="0.25">
      <c r="B19" s="396"/>
      <c r="C19" s="3016"/>
      <c r="D19" s="2993"/>
      <c r="E19" s="1270" t="s">
        <v>220</v>
      </c>
      <c r="F19" s="1271" t="s">
        <v>221</v>
      </c>
      <c r="G19" s="1271" t="s">
        <v>222</v>
      </c>
      <c r="H19" s="1271" t="s">
        <v>223</v>
      </c>
      <c r="I19" s="2993"/>
      <c r="J19" s="383"/>
      <c r="K19" s="126"/>
    </row>
    <row r="20" spans="2:11" ht="15.75" x14ac:dyDescent="0.25">
      <c r="B20" s="396"/>
      <c r="C20" s="1272">
        <v>1</v>
      </c>
      <c r="D20" s="1273"/>
      <c r="E20" s="1264"/>
      <c r="F20" s="1264"/>
      <c r="G20" s="1264"/>
      <c r="H20" s="1264"/>
      <c r="I20" s="1264"/>
      <c r="J20" s="383"/>
      <c r="K20" s="126"/>
    </row>
    <row r="21" spans="2:11" ht="15.75" x14ac:dyDescent="0.25">
      <c r="B21" s="396"/>
      <c r="C21" s="1272">
        <v>2</v>
      </c>
      <c r="D21" s="1273"/>
      <c r="E21" s="1264"/>
      <c r="F21" s="1264"/>
      <c r="G21" s="1264"/>
      <c r="H21" s="1264"/>
      <c r="I21" s="1264"/>
      <c r="J21" s="383"/>
      <c r="K21" s="126"/>
    </row>
    <row r="22" spans="2:11" ht="15.75" x14ac:dyDescent="0.25">
      <c r="B22" s="396"/>
      <c r="C22" s="1272">
        <v>3</v>
      </c>
      <c r="D22" s="1273"/>
      <c r="E22" s="1264"/>
      <c r="F22" s="1264"/>
      <c r="G22" s="1264"/>
      <c r="H22" s="1264"/>
      <c r="I22" s="1264"/>
      <c r="J22" s="383"/>
      <c r="K22" s="126"/>
    </row>
    <row r="23" spans="2:11" ht="15.75" x14ac:dyDescent="0.25">
      <c r="B23" s="396"/>
      <c r="C23" s="1272">
        <v>4</v>
      </c>
      <c r="D23" s="1273"/>
      <c r="E23" s="1264"/>
      <c r="F23" s="1264"/>
      <c r="G23" s="1264"/>
      <c r="H23" s="1264"/>
      <c r="I23" s="1264"/>
      <c r="J23" s="442"/>
      <c r="K23" s="126"/>
    </row>
    <row r="24" spans="2:11" ht="15.75" x14ac:dyDescent="0.25">
      <c r="B24" s="396"/>
      <c r="C24" s="1272">
        <v>5</v>
      </c>
      <c r="D24" s="1273"/>
      <c r="E24" s="1264"/>
      <c r="F24" s="1264"/>
      <c r="G24" s="1264"/>
      <c r="H24" s="1264"/>
      <c r="I24" s="1264"/>
      <c r="J24" s="442"/>
      <c r="K24" s="126"/>
    </row>
    <row r="25" spans="2:11" ht="15.75" x14ac:dyDescent="0.25">
      <c r="B25" s="396"/>
      <c r="C25" s="1272">
        <v>6</v>
      </c>
      <c r="D25" s="1273"/>
      <c r="E25" s="1264"/>
      <c r="F25" s="1264"/>
      <c r="G25" s="1264"/>
      <c r="H25" s="1264"/>
      <c r="I25" s="1264"/>
      <c r="J25" s="442"/>
      <c r="K25" s="126"/>
    </row>
    <row r="26" spans="2:11" ht="15.75" x14ac:dyDescent="0.25">
      <c r="B26" s="396"/>
      <c r="C26" s="1272">
        <v>7</v>
      </c>
      <c r="D26" s="1273"/>
      <c r="E26" s="1397"/>
      <c r="F26" s="1264"/>
      <c r="G26" s="1264"/>
      <c r="H26" s="1264"/>
      <c r="I26" s="1264"/>
      <c r="J26" s="442"/>
      <c r="K26" s="126"/>
    </row>
    <row r="27" spans="2:11" ht="15.75" x14ac:dyDescent="0.25">
      <c r="B27" s="396"/>
      <c r="C27" s="1272">
        <v>8</v>
      </c>
      <c r="D27" s="1273"/>
      <c r="E27" s="1264"/>
      <c r="F27" s="1264"/>
      <c r="G27" s="1264"/>
      <c r="H27" s="1264"/>
      <c r="I27" s="1264"/>
      <c r="J27" s="442"/>
      <c r="K27" s="126"/>
    </row>
    <row r="28" spans="2:11" ht="15.75" x14ac:dyDescent="0.25">
      <c r="B28" s="396"/>
      <c r="C28" s="1272">
        <v>9</v>
      </c>
      <c r="D28" s="1273"/>
      <c r="E28" s="1264"/>
      <c r="F28" s="1264"/>
      <c r="G28" s="1264"/>
      <c r="H28" s="1264"/>
      <c r="I28" s="1264"/>
      <c r="J28" s="442"/>
      <c r="K28" s="126"/>
    </row>
    <row r="29" spans="2:11" x14ac:dyDescent="0.2">
      <c r="B29" s="396"/>
      <c r="C29" s="3006" t="s">
        <v>2008</v>
      </c>
      <c r="D29" s="3007"/>
      <c r="E29" s="3007"/>
      <c r="F29" s="3007"/>
      <c r="G29" s="3007"/>
      <c r="H29" s="3007"/>
      <c r="I29" s="3008"/>
      <c r="J29" s="442"/>
      <c r="K29" s="126"/>
    </row>
    <row r="30" spans="2:11" ht="6" customHeight="1" x14ac:dyDescent="0.2">
      <c r="B30" s="396"/>
      <c r="C30" s="3009"/>
      <c r="D30" s="3010"/>
      <c r="E30" s="3010"/>
      <c r="F30" s="3010"/>
      <c r="G30" s="3010"/>
      <c r="H30" s="3010"/>
      <c r="I30" s="3011"/>
      <c r="J30" s="442"/>
      <c r="K30" s="126"/>
    </row>
    <row r="31" spans="2:11" ht="6" customHeight="1" x14ac:dyDescent="0.2">
      <c r="B31" s="396"/>
      <c r="C31" s="1454"/>
      <c r="D31" s="1454"/>
      <c r="E31" s="1454"/>
      <c r="F31" s="1454"/>
      <c r="G31" s="1454"/>
      <c r="H31" s="1454"/>
      <c r="I31" s="1454"/>
      <c r="J31" s="442"/>
      <c r="K31" s="126"/>
    </row>
    <row r="32" spans="2:11" ht="15.75" x14ac:dyDescent="0.25">
      <c r="B32" s="396"/>
      <c r="C32" s="1430"/>
      <c r="D32" s="1452"/>
      <c r="E32" s="1453"/>
      <c r="F32" s="1453"/>
      <c r="G32" s="1453"/>
      <c r="H32" s="1453"/>
      <c r="I32" s="435" t="s">
        <v>277</v>
      </c>
      <c r="J32" s="442"/>
      <c r="K32" s="126"/>
    </row>
    <row r="33" spans="2:11" x14ac:dyDescent="0.2">
      <c r="B33" s="396"/>
      <c r="C33" s="134"/>
      <c r="D33" s="1429" t="s">
        <v>512</v>
      </c>
      <c r="E33" s="134"/>
      <c r="F33" s="1429" t="s">
        <v>492</v>
      </c>
      <c r="G33" s="134"/>
      <c r="H33" s="3002" t="s">
        <v>517</v>
      </c>
      <c r="I33" s="3002"/>
      <c r="J33" s="442"/>
      <c r="K33" s="126"/>
    </row>
    <row r="34" spans="2:11" x14ac:dyDescent="0.2">
      <c r="B34" s="396"/>
      <c r="C34" s="139"/>
      <c r="D34" s="1444" t="str">
        <f>'Datos Generales'!C16</f>
        <v>Preparado por</v>
      </c>
      <c r="E34" s="139"/>
      <c r="F34" s="1445" t="str">
        <f>'Datos Generales'!D16</f>
        <v>Revisado por</v>
      </c>
      <c r="G34" s="1444"/>
      <c r="H34" s="3024" t="str">
        <f>'Datos Generales'!E16</f>
        <v>Autorizado por</v>
      </c>
      <c r="I34" s="3024"/>
      <c r="J34" s="442"/>
      <c r="K34" s="126"/>
    </row>
    <row r="35" spans="2:11" ht="6.75" customHeight="1" x14ac:dyDescent="0.25">
      <c r="B35" s="396"/>
      <c r="C35" s="1430"/>
      <c r="D35" s="1452"/>
      <c r="E35" s="1453"/>
      <c r="F35" s="1453"/>
      <c r="G35" s="1453"/>
      <c r="H35" s="1453"/>
      <c r="I35" s="1453"/>
      <c r="J35" s="442"/>
      <c r="K35" s="126"/>
    </row>
    <row r="36" spans="2:11" ht="11.25" customHeight="1" x14ac:dyDescent="0.2">
      <c r="B36" s="396"/>
      <c r="C36" s="134"/>
      <c r="D36" s="1474" t="s">
        <v>499</v>
      </c>
      <c r="E36" s="589"/>
      <c r="F36" s="1474" t="s">
        <v>503</v>
      </c>
      <c r="G36" s="126"/>
      <c r="H36" s="3021" t="s">
        <v>486</v>
      </c>
      <c r="I36" s="3021"/>
      <c r="J36" s="442"/>
      <c r="K36" s="126"/>
    </row>
    <row r="37" spans="2:11" ht="22.5" hidden="1" customHeight="1" x14ac:dyDescent="0.25">
      <c r="B37" s="396"/>
      <c r="D37" s="1258" t="str">
        <f>'Datos Generales'!C17</f>
        <v>Puesto que ocupa</v>
      </c>
      <c r="E37" s="1261"/>
      <c r="F37" s="1258" t="str">
        <f>'Datos Generales'!D17</f>
        <v>Puesto que ocupa</v>
      </c>
      <c r="G37" s="1258"/>
      <c r="H37" s="3022" t="str">
        <f>'Datos Generales'!E17</f>
        <v>Puesto que ocupa</v>
      </c>
      <c r="I37" s="3022"/>
      <c r="J37" s="443"/>
      <c r="K37" s="126"/>
    </row>
    <row r="38" spans="2:11" ht="16.5" customHeight="1" x14ac:dyDescent="0.25">
      <c r="B38" s="396"/>
      <c r="D38" s="1428">
        <v>45107</v>
      </c>
      <c r="E38" s="1268"/>
      <c r="F38" s="1428">
        <v>45107</v>
      </c>
      <c r="G38" s="1267"/>
      <c r="H38" s="2766">
        <v>45111</v>
      </c>
      <c r="I38" s="2766"/>
      <c r="J38" s="444"/>
      <c r="K38" s="126"/>
    </row>
    <row r="39" spans="2:11" ht="20.25" customHeight="1" x14ac:dyDescent="0.25">
      <c r="B39" s="396"/>
      <c r="C39" s="134"/>
      <c r="D39" s="1258" t="s">
        <v>288</v>
      </c>
      <c r="E39" s="1261"/>
      <c r="F39" s="1434" t="s">
        <v>289</v>
      </c>
      <c r="G39" s="1258"/>
      <c r="H39" s="3023" t="s">
        <v>301</v>
      </c>
      <c r="I39" s="3023"/>
      <c r="J39" s="383"/>
      <c r="K39" s="126"/>
    </row>
    <row r="40" spans="2:11" ht="9.75" customHeight="1" x14ac:dyDescent="0.25">
      <c r="B40" s="396"/>
      <c r="C40" s="134"/>
      <c r="D40" s="1267"/>
      <c r="E40" s="1267"/>
      <c r="F40" s="1267"/>
      <c r="G40" s="1267"/>
      <c r="H40" s="1267"/>
      <c r="I40" s="1435"/>
      <c r="J40" s="383"/>
      <c r="K40" s="126"/>
    </row>
    <row r="41" spans="2:11" x14ac:dyDescent="0.2">
      <c r="B41" s="396"/>
      <c r="J41" s="383"/>
      <c r="K41" s="126"/>
    </row>
    <row r="42" spans="2:11" x14ac:dyDescent="0.2">
      <c r="B42" s="399"/>
      <c r="J42" s="389"/>
      <c r="K42" s="126"/>
    </row>
    <row r="43" spans="2:11" s="138" customFormat="1" ht="23.25" customHeight="1" x14ac:dyDescent="0.2">
      <c r="B43" s="399"/>
      <c r="C43" s="139"/>
      <c r="J43" s="389"/>
      <c r="K43" s="142"/>
    </row>
    <row r="44" spans="2:11" s="138" customFormat="1" x14ac:dyDescent="0.2">
      <c r="B44" s="399"/>
      <c r="C44" s="139"/>
      <c r="J44" s="389"/>
      <c r="K44" s="142"/>
    </row>
    <row r="45" spans="2:11" s="138" customFormat="1" ht="14.25" customHeight="1" x14ac:dyDescent="0.2">
      <c r="B45" s="399"/>
      <c r="C45" s="139"/>
      <c r="J45" s="389"/>
      <c r="K45" s="142"/>
    </row>
    <row r="46" spans="2:11" s="138" customFormat="1" x14ac:dyDescent="0.2">
      <c r="B46" s="399"/>
      <c r="C46" s="139"/>
      <c r="J46" s="389"/>
      <c r="K46" s="142"/>
    </row>
    <row r="47" spans="2:11" s="138" customFormat="1" ht="20.25" customHeight="1" x14ac:dyDescent="0.2">
      <c r="B47" s="400"/>
      <c r="C47" s="404"/>
      <c r="D47" s="401"/>
      <c r="E47" s="401"/>
      <c r="F47" s="401"/>
      <c r="G47" s="401"/>
      <c r="H47" s="401"/>
      <c r="I47" s="401"/>
      <c r="J47" s="402"/>
      <c r="K47" s="142"/>
    </row>
    <row r="48" spans="2:11" x14ac:dyDescent="0.2">
      <c r="C48" s="134"/>
    </row>
    <row r="49" spans="3:3" x14ac:dyDescent="0.2">
      <c r="C49" s="134"/>
    </row>
    <row r="50" spans="3:3" x14ac:dyDescent="0.2">
      <c r="C50" s="134"/>
    </row>
    <row r="51" spans="3:3" x14ac:dyDescent="0.2">
      <c r="C51" s="134"/>
    </row>
  </sheetData>
  <sheetProtection formatColumns="0" insertRows="0"/>
  <mergeCells count="17">
    <mergeCell ref="H33:I33"/>
    <mergeCell ref="H36:I36"/>
    <mergeCell ref="E12:G12"/>
    <mergeCell ref="H37:I37"/>
    <mergeCell ref="H39:I39"/>
    <mergeCell ref="H34:I34"/>
    <mergeCell ref="H38:I38"/>
    <mergeCell ref="B6:J6"/>
    <mergeCell ref="B7:J7"/>
    <mergeCell ref="B8:J8"/>
    <mergeCell ref="D18:D19"/>
    <mergeCell ref="C29:I30"/>
    <mergeCell ref="E18:H18"/>
    <mergeCell ref="I18:I19"/>
    <mergeCell ref="C18:C19"/>
    <mergeCell ref="E10:F10"/>
    <mergeCell ref="E14:F14"/>
  </mergeCells>
  <dataValidations count="2">
    <dataValidation type="list" allowBlank="1" showInputMessage="1" showErrorMessage="1" errorTitle="Entrada no válida" error="Seleccione un Organismo Recaudador de la lista. " promptTitle="Organismo Recaudador" prompt="Seleccione Organismo Recaudador" sqref="E14:F14">
      <formula1>$N$4:$N$6</formula1>
    </dataValidation>
    <dataValidation type="list" allowBlank="1" showInputMessage="1" showErrorMessage="1" errorTitle="Entrada no válida" error="Seleccione un tipo de contribuyente de la lista. " promptTitle="Tipo de Contribuyente" prompt="Seleccione el tipo de contribuyente. " sqref="E16">
      <formula1>$R$4:$R$7</formula1>
    </dataValidation>
  </dataValidations>
  <printOptions horizontalCentered="1"/>
  <pageMargins left="0" right="0" top="0.31496062992125984" bottom="0.31496062992125984" header="0.19685039370078741" footer="0"/>
  <pageSetup scale="90" orientation="landscape" r:id="rId1"/>
  <headerFooter alignWithMargins="0">
    <oddFooter xml:space="preserve">&amp;R&amp;P/&amp;N  &amp;D  </oddFooter>
  </headerFooter>
  <colBreaks count="1" manualBreakCount="1">
    <brk id="10"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4"/>
  <sheetViews>
    <sheetView showGridLines="0" topLeftCell="A7" zoomScaleNormal="100" zoomScaleSheetLayoutView="90" workbookViewId="0">
      <selection activeCell="H31" sqref="H31"/>
    </sheetView>
  </sheetViews>
  <sheetFormatPr baseColWidth="10" defaultColWidth="9.140625" defaultRowHeight="12.75" x14ac:dyDescent="0.2"/>
  <cols>
    <col min="1" max="1" width="3.5703125" style="125" customWidth="1"/>
    <col min="2" max="2" width="2.140625" style="125" customWidth="1"/>
    <col min="3" max="3" width="4.28515625" style="447" customWidth="1"/>
    <col min="4" max="4" width="17.42578125" style="125" customWidth="1"/>
    <col min="5" max="5" width="20.42578125" style="125" customWidth="1"/>
    <col min="6" max="6" width="17.140625" style="136" customWidth="1"/>
    <col min="7" max="7" width="17.140625" style="133" customWidth="1"/>
    <col min="8" max="8" width="16.42578125" style="136" customWidth="1"/>
    <col min="9" max="9" width="16.5703125" style="125" customWidth="1"/>
    <col min="10" max="10" width="2" style="125" customWidth="1"/>
    <col min="11" max="11" width="11.140625" style="125" bestFit="1" customWidth="1"/>
    <col min="12" max="12" width="0" style="125" hidden="1" customWidth="1"/>
    <col min="13" max="16384" width="9.140625" style="125"/>
  </cols>
  <sheetData>
    <row r="3" spans="2:12" x14ac:dyDescent="0.2">
      <c r="B3" s="395"/>
      <c r="C3" s="448"/>
      <c r="D3" s="381"/>
      <c r="E3" s="381"/>
      <c r="F3" s="449"/>
      <c r="G3" s="403"/>
      <c r="H3" s="449"/>
      <c r="I3" s="381"/>
      <c r="J3" s="382"/>
    </row>
    <row r="4" spans="2:12" x14ac:dyDescent="0.2">
      <c r="B4" s="396"/>
      <c r="C4" s="450"/>
      <c r="D4" s="126"/>
      <c r="E4" s="126"/>
      <c r="F4" s="451"/>
      <c r="G4" s="134"/>
      <c r="H4" s="451"/>
      <c r="I4" s="126"/>
      <c r="J4" s="383"/>
    </row>
    <row r="5" spans="2:12" ht="30.75" customHeight="1" x14ac:dyDescent="0.2">
      <c r="B5" s="396"/>
      <c r="C5" s="450"/>
      <c r="D5" s="126"/>
      <c r="E5" s="126"/>
      <c r="F5" s="451"/>
      <c r="G5" s="134"/>
      <c r="H5" s="451"/>
      <c r="I5" s="126"/>
      <c r="J5" s="383"/>
    </row>
    <row r="6" spans="2:12" ht="18.75" customHeight="1" x14ac:dyDescent="0.3">
      <c r="B6" s="3025" t="s">
        <v>29</v>
      </c>
      <c r="C6" s="3026"/>
      <c r="D6" s="3026"/>
      <c r="E6" s="3026"/>
      <c r="F6" s="3026"/>
      <c r="G6" s="3026"/>
      <c r="H6" s="3026"/>
      <c r="I6" s="3026"/>
      <c r="J6" s="3027"/>
    </row>
    <row r="7" spans="2:12" ht="15.75" x14ac:dyDescent="0.25">
      <c r="B7" s="3031" t="s">
        <v>300</v>
      </c>
      <c r="C7" s="3032"/>
      <c r="D7" s="3032"/>
      <c r="E7" s="3032"/>
      <c r="F7" s="3032"/>
      <c r="G7" s="3032"/>
      <c r="H7" s="3032"/>
      <c r="I7" s="3032"/>
      <c r="J7" s="3033"/>
    </row>
    <row r="8" spans="2:12" ht="15.75" x14ac:dyDescent="0.25">
      <c r="B8" s="3034" t="s">
        <v>158</v>
      </c>
      <c r="C8" s="3035"/>
      <c r="D8" s="3035"/>
      <c r="E8" s="3035"/>
      <c r="F8" s="3035"/>
      <c r="G8" s="3035"/>
      <c r="H8" s="3035"/>
      <c r="I8" s="3035"/>
      <c r="J8" s="3036"/>
    </row>
    <row r="9" spans="2:12" ht="12" customHeight="1" x14ac:dyDescent="0.2">
      <c r="B9" s="396"/>
      <c r="C9" s="450"/>
      <c r="D9" s="640"/>
      <c r="E9" s="640"/>
      <c r="F9" s="640"/>
      <c r="G9" s="640"/>
      <c r="H9" s="640"/>
      <c r="I9" s="640"/>
      <c r="J9" s="452"/>
    </row>
    <row r="10" spans="2:12" ht="3.75" customHeight="1" x14ac:dyDescent="0.2">
      <c r="B10" s="396"/>
      <c r="C10" s="450"/>
      <c r="D10" s="640"/>
      <c r="E10" s="640"/>
      <c r="F10" s="640"/>
      <c r="G10" s="640"/>
      <c r="H10" s="640"/>
      <c r="I10" s="640"/>
      <c r="J10" s="452"/>
    </row>
    <row r="11" spans="2:12" ht="15.75" x14ac:dyDescent="0.25">
      <c r="B11" s="396"/>
      <c r="C11" s="450"/>
      <c r="D11" s="445" t="s">
        <v>253</v>
      </c>
      <c r="E11" s="1286">
        <f>'Datos Generales'!C6</f>
        <v>45107</v>
      </c>
      <c r="F11" s="1285" t="s">
        <v>34</v>
      </c>
      <c r="G11" s="2927" t="str">
        <f>'Datos Generales'!C7</f>
        <v>DIGESETT</v>
      </c>
      <c r="H11" s="2929"/>
      <c r="J11" s="452"/>
    </row>
    <row r="12" spans="2:12" ht="15.75" x14ac:dyDescent="0.25">
      <c r="B12" s="396"/>
      <c r="C12" s="655"/>
      <c r="D12" s="445" t="s">
        <v>16</v>
      </c>
      <c r="E12" s="1199" t="str">
        <f>'Datos Generales'!C8</f>
        <v>0202</v>
      </c>
      <c r="F12" s="445" t="s">
        <v>18</v>
      </c>
      <c r="G12" s="1199" t="str">
        <f>'Datos Generales'!C9</f>
        <v>02</v>
      </c>
      <c r="H12" s="655"/>
      <c r="I12" s="655"/>
      <c r="J12" s="656"/>
    </row>
    <row r="13" spans="2:12" ht="15.75" x14ac:dyDescent="0.25">
      <c r="B13" s="645"/>
      <c r="C13" s="646"/>
      <c r="D13" s="445" t="s">
        <v>20</v>
      </c>
      <c r="E13" s="1199" t="str">
        <f>'Datos Generales'!C10</f>
        <v>01</v>
      </c>
      <c r="F13" s="445" t="s">
        <v>22</v>
      </c>
      <c r="G13" s="1199" t="str">
        <f>'Datos Generales'!C11</f>
        <v>0005</v>
      </c>
      <c r="H13" s="646"/>
      <c r="I13" s="646"/>
      <c r="J13" s="647"/>
    </row>
    <row r="14" spans="2:12" x14ac:dyDescent="0.2">
      <c r="B14" s="396"/>
      <c r="C14" s="450"/>
      <c r="F14" s="125"/>
      <c r="G14" s="125"/>
      <c r="H14" s="125"/>
      <c r="J14" s="383"/>
      <c r="L14" s="125" t="s">
        <v>411</v>
      </c>
    </row>
    <row r="15" spans="2:12" ht="15.75" x14ac:dyDescent="0.25">
      <c r="B15" s="396"/>
      <c r="C15" s="450"/>
      <c r="D15" s="446" t="s">
        <v>292</v>
      </c>
      <c r="E15" s="1288" t="s">
        <v>481</v>
      </c>
      <c r="F15" s="446" t="s">
        <v>293</v>
      </c>
      <c r="G15" s="1291"/>
      <c r="H15" s="139"/>
      <c r="I15" s="139"/>
      <c r="J15" s="452"/>
      <c r="L15" s="125" t="s">
        <v>412</v>
      </c>
    </row>
    <row r="16" spans="2:12" s="138" customFormat="1" ht="31.5" customHeight="1" x14ac:dyDescent="0.25">
      <c r="B16" s="399"/>
      <c r="C16" s="453"/>
      <c r="D16" s="1276" t="s">
        <v>291</v>
      </c>
      <c r="E16" s="1289"/>
      <c r="F16" s="1277" t="s">
        <v>227</v>
      </c>
      <c r="G16" s="1290"/>
      <c r="H16" s="134"/>
      <c r="I16" s="134"/>
      <c r="J16" s="389"/>
      <c r="L16" s="125" t="s">
        <v>413</v>
      </c>
    </row>
    <row r="17" spans="2:11" ht="15.75" x14ac:dyDescent="0.25">
      <c r="B17" s="396"/>
      <c r="C17" s="450"/>
      <c r="D17" s="446" t="s">
        <v>226</v>
      </c>
      <c r="E17" s="1289"/>
      <c r="F17" s="454" t="s">
        <v>247</v>
      </c>
      <c r="G17" s="1291" t="s">
        <v>413</v>
      </c>
      <c r="H17" s="126"/>
      <c r="I17" s="126"/>
      <c r="J17" s="383"/>
    </row>
    <row r="18" spans="2:11" ht="15.75" x14ac:dyDescent="0.25">
      <c r="B18" s="396"/>
      <c r="C18" s="450"/>
      <c r="D18" s="140"/>
      <c r="E18" s="137"/>
      <c r="F18" s="125"/>
      <c r="G18" s="125"/>
      <c r="H18" s="134"/>
      <c r="I18" s="134"/>
      <c r="J18" s="383"/>
    </row>
    <row r="19" spans="2:11" ht="12.75" customHeight="1" x14ac:dyDescent="0.2">
      <c r="B19" s="396"/>
      <c r="C19" s="450"/>
      <c r="F19" s="3028" t="s">
        <v>8</v>
      </c>
      <c r="G19" s="3029"/>
      <c r="H19" s="3029"/>
      <c r="I19" s="3029"/>
      <c r="J19" s="383"/>
    </row>
    <row r="20" spans="2:11" ht="37.5" customHeight="1" x14ac:dyDescent="0.2">
      <c r="B20" s="396"/>
      <c r="C20" s="802" t="s">
        <v>104</v>
      </c>
      <c r="D20" s="803" t="s">
        <v>228</v>
      </c>
      <c r="E20" s="1057" t="s">
        <v>229</v>
      </c>
      <c r="F20" s="1057" t="s">
        <v>230</v>
      </c>
      <c r="G20" s="1057" t="s">
        <v>231</v>
      </c>
      <c r="H20" s="1057" t="s">
        <v>232</v>
      </c>
      <c r="I20" s="1057" t="s">
        <v>87</v>
      </c>
      <c r="J20" s="383"/>
    </row>
    <row r="21" spans="2:11" ht="15.75" x14ac:dyDescent="0.25">
      <c r="B21" s="396"/>
      <c r="C21" s="1278">
        <v>1</v>
      </c>
      <c r="D21" s="1279"/>
      <c r="E21" s="1104">
        <v>1054097.1499999999</v>
      </c>
      <c r="F21" s="1104">
        <v>8511300</v>
      </c>
      <c r="G21" s="1104">
        <v>5754496.4800000004</v>
      </c>
      <c r="H21" s="1104">
        <f>+E21+F21-G21</f>
        <v>3810900.67</v>
      </c>
      <c r="I21" s="1280"/>
      <c r="J21" s="383"/>
    </row>
    <row r="22" spans="2:11" ht="15.75" x14ac:dyDescent="0.25">
      <c r="B22" s="396"/>
      <c r="C22" s="1278">
        <v>2</v>
      </c>
      <c r="D22" s="1279"/>
      <c r="E22" s="1104"/>
      <c r="F22" s="1104"/>
      <c r="G22" s="1104"/>
      <c r="H22" s="1104"/>
      <c r="I22" s="1280"/>
      <c r="J22" s="383"/>
    </row>
    <row r="23" spans="2:11" ht="15.75" x14ac:dyDescent="0.25">
      <c r="B23" s="396"/>
      <c r="C23" s="1278">
        <v>3</v>
      </c>
      <c r="D23" s="1279"/>
      <c r="E23" s="1104"/>
      <c r="F23" s="1104"/>
      <c r="G23" s="1104"/>
      <c r="H23" s="1104"/>
      <c r="I23" s="1280"/>
      <c r="J23" s="383"/>
      <c r="K23" s="1603"/>
    </row>
    <row r="24" spans="2:11" ht="15.75" x14ac:dyDescent="0.25">
      <c r="B24" s="396"/>
      <c r="C24" s="1278">
        <v>4</v>
      </c>
      <c r="D24" s="1279"/>
      <c r="E24" s="1104"/>
      <c r="F24" s="1104"/>
      <c r="G24" s="1104"/>
      <c r="H24" s="1104"/>
      <c r="I24" s="1280"/>
      <c r="J24" s="383"/>
    </row>
    <row r="25" spans="2:11" ht="15.75" x14ac:dyDescent="0.25">
      <c r="B25" s="396"/>
      <c r="C25" s="1278">
        <v>5</v>
      </c>
      <c r="D25" s="1279"/>
      <c r="E25" s="1104"/>
      <c r="F25" s="1104"/>
      <c r="G25" s="1104"/>
      <c r="H25" s="1104"/>
      <c r="I25" s="1280"/>
      <c r="J25" s="383"/>
    </row>
    <row r="26" spans="2:11" ht="15.75" x14ac:dyDescent="0.25">
      <c r="B26" s="396"/>
      <c r="C26" s="1278">
        <v>6</v>
      </c>
      <c r="D26" s="1279"/>
      <c r="E26" s="1104"/>
      <c r="F26" s="1104"/>
      <c r="G26" s="1104"/>
      <c r="H26" s="1104"/>
      <c r="I26" s="1280"/>
      <c r="J26" s="383"/>
    </row>
    <row r="27" spans="2:11" ht="15.75" x14ac:dyDescent="0.25">
      <c r="B27" s="396"/>
      <c r="C27" s="1278">
        <v>7</v>
      </c>
      <c r="D27" s="1279"/>
      <c r="E27" s="1104"/>
      <c r="F27" s="1104"/>
      <c r="G27" s="1104"/>
      <c r="H27" s="1104"/>
      <c r="I27" s="1280"/>
      <c r="J27" s="383"/>
    </row>
    <row r="28" spans="2:11" ht="15.75" x14ac:dyDescent="0.25">
      <c r="B28" s="396"/>
      <c r="C28" s="1278">
        <v>8</v>
      </c>
      <c r="D28" s="1279"/>
      <c r="E28" s="1104"/>
      <c r="F28" s="1104"/>
      <c r="G28" s="1104"/>
      <c r="H28" s="1104"/>
      <c r="I28" s="1280"/>
      <c r="J28" s="383"/>
    </row>
    <row r="29" spans="2:11" ht="15.75" x14ac:dyDescent="0.25">
      <c r="B29" s="396"/>
      <c r="C29" s="1278">
        <v>9</v>
      </c>
      <c r="D29" s="1279"/>
      <c r="E29" s="1104"/>
      <c r="F29" s="1104"/>
      <c r="G29" s="1104"/>
      <c r="H29" s="1104"/>
      <c r="I29" s="1280"/>
      <c r="J29" s="383"/>
    </row>
    <row r="30" spans="2:11" ht="15.75" x14ac:dyDescent="0.25">
      <c r="B30" s="396"/>
      <c r="C30" s="1278">
        <v>10</v>
      </c>
      <c r="D30" s="1279"/>
      <c r="E30" s="1104"/>
      <c r="F30" s="1104"/>
      <c r="G30" s="1104"/>
      <c r="H30" s="1104"/>
      <c r="I30" s="1280"/>
      <c r="J30" s="383"/>
    </row>
    <row r="31" spans="2:11" ht="15.75" x14ac:dyDescent="0.25">
      <c r="B31" s="396"/>
      <c r="C31" s="1278">
        <v>11</v>
      </c>
      <c r="D31" s="1279"/>
      <c r="E31" s="1104"/>
      <c r="F31" s="1104"/>
      <c r="G31" s="1104"/>
      <c r="H31" s="1104"/>
      <c r="I31" s="1280"/>
      <c r="J31" s="383"/>
    </row>
    <row r="32" spans="2:11" ht="15.75" x14ac:dyDescent="0.25">
      <c r="B32" s="396"/>
      <c r="C32" s="1278">
        <v>12</v>
      </c>
      <c r="D32" s="1279"/>
      <c r="E32" s="1104"/>
      <c r="F32" s="1104"/>
      <c r="G32" s="1104"/>
      <c r="H32" s="1104"/>
      <c r="I32" s="1280"/>
      <c r="J32" s="383"/>
    </row>
    <row r="33" spans="2:10" ht="15.75" x14ac:dyDescent="0.25">
      <c r="B33" s="396"/>
      <c r="C33" s="1278">
        <v>13</v>
      </c>
      <c r="D33" s="1279"/>
      <c r="E33" s="1104"/>
      <c r="F33" s="1104"/>
      <c r="G33" s="1104"/>
      <c r="H33" s="1104"/>
      <c r="I33" s="1280"/>
      <c r="J33" s="383"/>
    </row>
    <row r="34" spans="2:10" ht="15.75" x14ac:dyDescent="0.25">
      <c r="B34" s="396"/>
      <c r="C34" s="1281"/>
      <c r="D34" s="3030"/>
      <c r="E34" s="3030"/>
      <c r="F34" s="3030"/>
      <c r="G34" s="3030"/>
      <c r="H34" s="1282"/>
      <c r="I34" s="1283" t="s">
        <v>233</v>
      </c>
      <c r="J34" s="383"/>
    </row>
    <row r="35" spans="2:10" ht="4.5" customHeight="1" x14ac:dyDescent="0.2">
      <c r="B35" s="396"/>
      <c r="C35" s="450"/>
      <c r="D35" s="142"/>
      <c r="E35" s="142"/>
      <c r="F35" s="644"/>
      <c r="G35" s="139"/>
      <c r="H35" s="142"/>
      <c r="I35" s="142"/>
      <c r="J35" s="383"/>
    </row>
    <row r="36" spans="2:10" x14ac:dyDescent="0.2">
      <c r="B36" s="396"/>
      <c r="C36" s="450"/>
      <c r="D36" s="1446" t="s">
        <v>496</v>
      </c>
      <c r="E36" s="1422"/>
      <c r="F36" s="1447" t="s">
        <v>538</v>
      </c>
      <c r="G36" s="134"/>
      <c r="H36" s="1447" t="s">
        <v>539</v>
      </c>
      <c r="I36" s="142"/>
      <c r="J36" s="383"/>
    </row>
    <row r="37" spans="2:10" x14ac:dyDescent="0.2">
      <c r="B37" s="396"/>
      <c r="C37" s="450"/>
      <c r="D37" s="1448" t="str">
        <f>'Datos Generales'!C16</f>
        <v>Preparado por</v>
      </c>
      <c r="E37" s="1449"/>
      <c r="F37" s="1445" t="str">
        <f>'Datos Generales'!D16</f>
        <v>Revisado por</v>
      </c>
      <c r="G37" s="134"/>
      <c r="H37" s="1445" t="str">
        <f>'Datos Generales'!E16</f>
        <v>Autorizado por</v>
      </c>
      <c r="I37" s="142"/>
      <c r="J37" s="383"/>
    </row>
    <row r="38" spans="2:10" x14ac:dyDescent="0.2">
      <c r="B38" s="396"/>
      <c r="C38" s="450"/>
      <c r="D38" s="1449"/>
      <c r="E38" s="1449"/>
      <c r="F38" s="1449"/>
      <c r="G38" s="1444"/>
      <c r="H38" s="1444"/>
      <c r="I38" s="142"/>
      <c r="J38" s="383"/>
    </row>
    <row r="39" spans="2:10" x14ac:dyDescent="0.2">
      <c r="B39" s="396"/>
      <c r="C39" s="450"/>
      <c r="D39" s="1446" t="s">
        <v>499</v>
      </c>
      <c r="E39" s="1422"/>
      <c r="F39" s="1447" t="s">
        <v>485</v>
      </c>
      <c r="G39" s="134"/>
      <c r="H39" s="1447" t="s">
        <v>486</v>
      </c>
      <c r="I39" s="142"/>
      <c r="J39" s="383"/>
    </row>
    <row r="40" spans="2:10" ht="15.75" x14ac:dyDescent="0.25">
      <c r="B40" s="396"/>
      <c r="C40" s="450"/>
      <c r="D40" s="1284" t="str">
        <f>'Datos Generales'!C17</f>
        <v>Puesto que ocupa</v>
      </c>
      <c r="E40" s="1109"/>
      <c r="F40" s="1269" t="str">
        <f>'Datos Generales'!D17</f>
        <v>Puesto que ocupa</v>
      </c>
      <c r="G40" s="1058"/>
      <c r="H40" s="1287" t="str">
        <f>'Datos Generales'!E17</f>
        <v>Puesto que ocupa</v>
      </c>
      <c r="I40" s="142"/>
      <c r="J40" s="383"/>
    </row>
    <row r="41" spans="2:10" ht="15.75" x14ac:dyDescent="0.25">
      <c r="B41" s="396"/>
      <c r="C41" s="450"/>
      <c r="D41" s="1109"/>
      <c r="E41" s="1109"/>
      <c r="F41" s="1109"/>
      <c r="G41" s="1258"/>
      <c r="H41" s="1258"/>
      <c r="I41" s="142"/>
      <c r="J41" s="383"/>
    </row>
    <row r="42" spans="2:10" ht="15.75" x14ac:dyDescent="0.25">
      <c r="B42" s="396"/>
      <c r="C42" s="450"/>
      <c r="D42" s="1162">
        <v>45112</v>
      </c>
      <c r="E42" s="1260"/>
      <c r="F42" s="1555">
        <v>45112</v>
      </c>
      <c r="G42" s="1058"/>
      <c r="H42" s="1162">
        <v>45112</v>
      </c>
      <c r="I42" s="142"/>
      <c r="J42" s="383"/>
    </row>
    <row r="43" spans="2:10" ht="15.75" x14ac:dyDescent="0.25">
      <c r="B43" s="396"/>
      <c r="C43" s="450"/>
      <c r="D43" s="1284" t="s">
        <v>288</v>
      </c>
      <c r="E43" s="1109"/>
      <c r="F43" s="1287" t="s">
        <v>289</v>
      </c>
      <c r="G43" s="1058"/>
      <c r="H43" s="1269" t="s">
        <v>301</v>
      </c>
      <c r="I43" s="142"/>
      <c r="J43" s="383"/>
    </row>
    <row r="44" spans="2:10" x14ac:dyDescent="0.2">
      <c r="B44" s="400"/>
      <c r="C44" s="455"/>
      <c r="D44" s="401"/>
      <c r="E44" s="401"/>
      <c r="F44" s="456"/>
      <c r="G44" s="404"/>
      <c r="H44" s="456"/>
      <c r="I44" s="401"/>
      <c r="J44" s="402"/>
    </row>
  </sheetData>
  <sheetProtection formatColumns="0" insertRows="0"/>
  <mergeCells count="6">
    <mergeCell ref="B6:J6"/>
    <mergeCell ref="F19:I19"/>
    <mergeCell ref="D34:G34"/>
    <mergeCell ref="B7:J7"/>
    <mergeCell ref="B8:J8"/>
    <mergeCell ref="G11:H11"/>
  </mergeCells>
  <dataValidations count="1">
    <dataValidation type="list" allowBlank="1" showInputMessage="1" showErrorMessage="1" errorTitle="Entrada no válida" error="Seleccione un tipo de moneda de la lista" promptTitle="Tipo de moneda" prompt="Seleccione el tipo de moneda" sqref="G17">
      <formula1>$L$14:$L$16</formula1>
    </dataValidation>
  </dataValidations>
  <printOptions horizontalCentered="1"/>
  <pageMargins left="0" right="0" top="0.61" bottom="0.31496062992125984" header="0.19685039370078741" footer="0"/>
  <pageSetup scale="85" orientation="portrait" r:id="rId1"/>
  <headerFooter alignWithMargins="0">
    <oddFooter xml:space="preserve">&amp;R&amp;P/&amp;N  &amp;D  </oddFooter>
  </headerFooter>
  <colBreaks count="1" manualBreakCount="1">
    <brk id="9" max="32" man="1"/>
  </colBreaks>
  <ignoredErrors>
    <ignoredError sqref="E11 H40" unlockedFormula="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7"/>
  <sheetViews>
    <sheetView showGridLines="0" view="pageBreakPreview" topLeftCell="A7" zoomScale="90" zoomScaleNormal="100" zoomScaleSheetLayoutView="90" workbookViewId="0">
      <selection activeCell="P47" sqref="P47"/>
    </sheetView>
  </sheetViews>
  <sheetFormatPr baseColWidth="10" defaultColWidth="11.42578125" defaultRowHeight="15.75" x14ac:dyDescent="0.25"/>
  <cols>
    <col min="1" max="1" width="4.7109375" style="172" customWidth="1"/>
    <col min="2" max="2" width="1.85546875" style="172" customWidth="1"/>
    <col min="3" max="3" width="7.85546875" style="461" customWidth="1"/>
    <col min="4" max="4" width="9.5703125" style="461" customWidth="1"/>
    <col min="5" max="5" width="6.85546875" style="461" customWidth="1"/>
    <col min="6" max="6" width="11.28515625" style="461" customWidth="1"/>
    <col min="7" max="7" width="6.28515625" style="461" customWidth="1"/>
    <col min="8" max="8" width="11.7109375" style="461" customWidth="1"/>
    <col min="9" max="9" width="8.5703125" style="461" customWidth="1"/>
    <col min="10" max="10" width="9.7109375" style="461" customWidth="1"/>
    <col min="11" max="11" width="9.140625" style="461" customWidth="1"/>
    <col min="12" max="12" width="11" style="461" customWidth="1"/>
    <col min="13" max="13" width="12.140625" style="461" customWidth="1"/>
    <col min="14" max="14" width="9.7109375" style="461" customWidth="1"/>
    <col min="15" max="15" width="10.85546875" style="461" customWidth="1"/>
    <col min="16" max="16" width="11.28515625" style="461" customWidth="1"/>
    <col min="17" max="17" width="11.28515625" style="459" customWidth="1"/>
    <col min="18" max="18" width="11.85546875" style="459" customWidth="1"/>
    <col min="19" max="19" width="10.5703125" style="459" customWidth="1"/>
    <col min="20" max="20" width="9.42578125" style="459" customWidth="1"/>
    <col min="21" max="22" width="11.85546875" style="459" customWidth="1"/>
    <col min="23" max="23" width="2.7109375" style="172" customWidth="1"/>
    <col min="24" max="16384" width="11.42578125" style="172"/>
  </cols>
  <sheetData>
    <row r="1" spans="2:23" x14ac:dyDescent="0.25">
      <c r="C1" s="457"/>
      <c r="D1" s="457"/>
      <c r="E1" s="457"/>
      <c r="F1" s="457"/>
      <c r="G1" s="457"/>
      <c r="H1" s="457"/>
      <c r="I1" s="457"/>
      <c r="J1" s="457"/>
      <c r="K1" s="457"/>
      <c r="L1" s="457"/>
      <c r="M1" s="457"/>
      <c r="N1" s="457"/>
      <c r="O1" s="457"/>
      <c r="P1" s="457"/>
      <c r="Q1" s="457"/>
      <c r="R1" s="457"/>
      <c r="S1" s="457"/>
      <c r="T1" s="457"/>
      <c r="U1" s="457"/>
      <c r="V1" s="457"/>
    </row>
    <row r="2" spans="2:23" x14ac:dyDescent="0.25">
      <c r="B2" s="467"/>
      <c r="C2" s="468"/>
      <c r="D2" s="468"/>
      <c r="E2" s="468"/>
      <c r="F2" s="468"/>
      <c r="G2" s="468"/>
      <c r="H2" s="468"/>
      <c r="I2" s="468"/>
      <c r="J2" s="468"/>
      <c r="K2" s="468"/>
      <c r="L2" s="468"/>
      <c r="M2" s="468"/>
      <c r="N2" s="468"/>
      <c r="O2" s="468"/>
      <c r="P2" s="468"/>
      <c r="Q2" s="468"/>
      <c r="R2" s="468"/>
      <c r="S2" s="468"/>
      <c r="T2" s="468"/>
      <c r="U2" s="468"/>
      <c r="V2" s="468"/>
      <c r="W2" s="469"/>
    </row>
    <row r="3" spans="2:23" x14ac:dyDescent="0.25">
      <c r="B3" s="470"/>
      <c r="C3" s="471"/>
      <c r="D3" s="471"/>
      <c r="E3" s="471"/>
      <c r="F3" s="471"/>
      <c r="G3" s="471"/>
      <c r="H3" s="471"/>
      <c r="I3" s="471"/>
      <c r="J3" s="471"/>
      <c r="K3" s="471"/>
      <c r="L3" s="471"/>
      <c r="M3" s="471"/>
      <c r="N3" s="471"/>
      <c r="O3" s="471"/>
      <c r="P3" s="471"/>
      <c r="Q3" s="471"/>
      <c r="R3" s="471"/>
      <c r="S3" s="471"/>
      <c r="T3" s="471"/>
      <c r="U3" s="471"/>
      <c r="V3" s="471"/>
      <c r="W3" s="472"/>
    </row>
    <row r="4" spans="2:23" x14ac:dyDescent="0.25">
      <c r="B4" s="470"/>
      <c r="C4" s="471"/>
      <c r="D4" s="471"/>
      <c r="E4" s="471"/>
      <c r="F4" s="471"/>
      <c r="G4" s="471"/>
      <c r="H4" s="471"/>
      <c r="I4" s="471"/>
      <c r="J4" s="471"/>
      <c r="K4" s="471"/>
      <c r="L4" s="471"/>
      <c r="M4" s="471"/>
      <c r="N4" s="471"/>
      <c r="O4" s="471"/>
      <c r="P4" s="471"/>
      <c r="Q4" s="471"/>
      <c r="R4" s="471"/>
      <c r="S4" s="471"/>
      <c r="T4" s="471"/>
      <c r="U4" s="471"/>
      <c r="V4" s="471"/>
      <c r="W4" s="472"/>
    </row>
    <row r="5" spans="2:23" x14ac:dyDescent="0.25">
      <c r="B5" s="470"/>
      <c r="C5" s="471"/>
      <c r="D5" s="471"/>
      <c r="E5" s="471"/>
      <c r="F5" s="471"/>
      <c r="G5" s="471"/>
      <c r="H5" s="471"/>
      <c r="I5" s="471"/>
      <c r="J5" s="471"/>
      <c r="K5" s="471"/>
      <c r="L5" s="471"/>
      <c r="M5" s="471"/>
      <c r="N5" s="471"/>
      <c r="O5" s="471"/>
      <c r="P5" s="471"/>
      <c r="Q5" s="471"/>
      <c r="R5" s="471"/>
      <c r="S5" s="471"/>
      <c r="T5" s="471"/>
      <c r="U5" s="471"/>
      <c r="V5" s="471"/>
      <c r="W5" s="472"/>
    </row>
    <row r="6" spans="2:23" x14ac:dyDescent="0.25">
      <c r="B6" s="470"/>
      <c r="C6" s="471"/>
      <c r="D6" s="471"/>
      <c r="E6" s="471"/>
      <c r="F6" s="471"/>
      <c r="G6" s="471"/>
      <c r="H6" s="471"/>
      <c r="I6" s="471"/>
      <c r="J6" s="471"/>
      <c r="K6" s="471"/>
      <c r="L6" s="471"/>
      <c r="M6" s="471"/>
      <c r="N6" s="471"/>
      <c r="O6" s="471"/>
      <c r="P6" s="471"/>
      <c r="Q6" s="471"/>
      <c r="R6" s="471"/>
      <c r="S6" s="471"/>
      <c r="T6" s="471"/>
      <c r="U6" s="471"/>
      <c r="V6" s="471"/>
      <c r="W6" s="472"/>
    </row>
    <row r="7" spans="2:23" ht="18.75" x14ac:dyDescent="0.3">
      <c r="B7" s="3046" t="s">
        <v>29</v>
      </c>
      <c r="C7" s="3047"/>
      <c r="D7" s="3047"/>
      <c r="E7" s="3047"/>
      <c r="F7" s="3047"/>
      <c r="G7" s="3047"/>
      <c r="H7" s="3047"/>
      <c r="I7" s="3047"/>
      <c r="J7" s="3047"/>
      <c r="K7" s="3047"/>
      <c r="L7" s="3047"/>
      <c r="M7" s="3047"/>
      <c r="N7" s="3047"/>
      <c r="O7" s="3047"/>
      <c r="P7" s="3047"/>
      <c r="Q7" s="3047"/>
      <c r="R7" s="3047"/>
      <c r="S7" s="3047"/>
      <c r="T7" s="3047"/>
      <c r="U7" s="3047"/>
      <c r="V7" s="3047"/>
      <c r="W7" s="3048"/>
    </row>
    <row r="8" spans="2:23" x14ac:dyDescent="0.25">
      <c r="B8" s="3049" t="s">
        <v>376</v>
      </c>
      <c r="C8" s="3050"/>
      <c r="D8" s="3050"/>
      <c r="E8" s="3050"/>
      <c r="F8" s="3050"/>
      <c r="G8" s="3050"/>
      <c r="H8" s="3050"/>
      <c r="I8" s="3050"/>
      <c r="J8" s="3050"/>
      <c r="K8" s="3050"/>
      <c r="L8" s="3050"/>
      <c r="M8" s="3050"/>
      <c r="N8" s="3050"/>
      <c r="O8" s="3050"/>
      <c r="P8" s="3050"/>
      <c r="Q8" s="3050"/>
      <c r="R8" s="3050"/>
      <c r="S8" s="3050"/>
      <c r="T8" s="3050"/>
      <c r="U8" s="3050"/>
      <c r="V8" s="3050"/>
      <c r="W8" s="3051"/>
    </row>
    <row r="9" spans="2:23" x14ac:dyDescent="0.25">
      <c r="B9" s="3052" t="s">
        <v>158</v>
      </c>
      <c r="C9" s="3053"/>
      <c r="D9" s="3053"/>
      <c r="E9" s="3053"/>
      <c r="F9" s="3053"/>
      <c r="G9" s="3053"/>
      <c r="H9" s="3053"/>
      <c r="I9" s="3053"/>
      <c r="J9" s="3053"/>
      <c r="K9" s="3053"/>
      <c r="L9" s="3053"/>
      <c r="M9" s="3053"/>
      <c r="N9" s="3053"/>
      <c r="O9" s="3053"/>
      <c r="P9" s="3053"/>
      <c r="Q9" s="3053"/>
      <c r="R9" s="3053"/>
      <c r="S9" s="3053"/>
      <c r="T9" s="3053"/>
      <c r="U9" s="3053"/>
      <c r="V9" s="3053"/>
      <c r="W9" s="3054"/>
    </row>
    <row r="10" spans="2:23" x14ac:dyDescent="0.25">
      <c r="B10" s="880"/>
      <c r="C10" s="881"/>
      <c r="D10" s="881"/>
      <c r="E10" s="881"/>
      <c r="F10" s="881"/>
      <c r="G10" s="881"/>
      <c r="H10" s="881"/>
      <c r="I10" s="881"/>
      <c r="J10" s="881"/>
      <c r="K10" s="881"/>
      <c r="L10" s="881"/>
      <c r="M10" s="881"/>
      <c r="N10" s="881"/>
      <c r="O10" s="881"/>
      <c r="P10" s="881"/>
      <c r="Q10" s="881"/>
      <c r="R10" s="881"/>
      <c r="S10" s="881"/>
      <c r="T10" s="881"/>
      <c r="U10" s="881"/>
      <c r="V10" s="881"/>
      <c r="W10" s="882"/>
    </row>
    <row r="11" spans="2:23" x14ac:dyDescent="0.25">
      <c r="B11" s="880"/>
      <c r="C11" s="1043" t="s">
        <v>253</v>
      </c>
      <c r="D11" s="2978">
        <f>'Datos Generales'!C6</f>
        <v>45107</v>
      </c>
      <c r="E11" s="2979"/>
      <c r="F11" s="1059" t="s">
        <v>34</v>
      </c>
      <c r="G11" s="2927" t="str">
        <f>'Datos Generales'!C7</f>
        <v>DIGESETT</v>
      </c>
      <c r="H11" s="2928"/>
      <c r="I11" s="2928"/>
      <c r="J11" s="2929"/>
      <c r="K11" s="1043" t="s">
        <v>16</v>
      </c>
      <c r="L11" s="1199" t="str">
        <f>'Datos Generales'!C8</f>
        <v>0202</v>
      </c>
      <c r="M11" s="1059"/>
      <c r="N11" s="1059" t="s">
        <v>274</v>
      </c>
      <c r="O11" s="1199" t="str">
        <f>'Datos Generales'!C9</f>
        <v>02</v>
      </c>
      <c r="P11" s="1059"/>
      <c r="Q11" s="1059" t="s">
        <v>268</v>
      </c>
      <c r="R11" s="1199" t="str">
        <f>'Datos Generales'!C10</f>
        <v>01</v>
      </c>
      <c r="S11" s="172"/>
      <c r="T11" s="1043" t="s">
        <v>22</v>
      </c>
      <c r="U11" s="1199" t="str">
        <f>'Datos Generales'!C11</f>
        <v>0005</v>
      </c>
      <c r="V11" s="172"/>
      <c r="W11" s="882"/>
    </row>
    <row r="12" spans="2:23" x14ac:dyDescent="0.25">
      <c r="B12" s="880"/>
      <c r="C12" s="1059"/>
      <c r="D12" s="1059"/>
      <c r="E12" s="1059"/>
      <c r="F12" s="1059"/>
      <c r="G12" s="1059"/>
      <c r="H12" s="1059"/>
      <c r="I12" s="1059"/>
      <c r="J12" s="1059"/>
      <c r="K12" s="1059"/>
      <c r="L12" s="1059"/>
      <c r="M12" s="1059"/>
      <c r="N12" s="1059"/>
      <c r="O12" s="1059"/>
      <c r="P12" s="1059"/>
      <c r="Q12" s="1059"/>
      <c r="R12" s="1059"/>
      <c r="S12" s="1059"/>
      <c r="T12" s="1059"/>
      <c r="U12" s="1059"/>
      <c r="V12" s="881"/>
      <c r="W12" s="882"/>
    </row>
    <row r="13" spans="2:23" x14ac:dyDescent="0.25">
      <c r="B13" s="470"/>
      <c r="C13" s="1059"/>
      <c r="D13" s="1059"/>
      <c r="E13" s="1059"/>
      <c r="F13" s="1059"/>
      <c r="G13" s="788" t="s">
        <v>245</v>
      </c>
      <c r="H13" s="3038"/>
      <c r="I13" s="3038"/>
      <c r="J13" s="3038"/>
      <c r="M13" s="474" t="s">
        <v>278</v>
      </c>
      <c r="N13" s="1295"/>
      <c r="O13" s="1059"/>
      <c r="P13" s="1059"/>
      <c r="Q13" s="1059"/>
      <c r="R13" s="1059"/>
      <c r="S13" s="1059"/>
      <c r="T13" s="1059"/>
      <c r="U13" s="1059"/>
      <c r="V13" s="564"/>
      <c r="W13" s="472"/>
    </row>
    <row r="14" spans="2:23" ht="7.5" customHeight="1" x14ac:dyDescent="0.25">
      <c r="B14" s="470"/>
      <c r="C14" s="458"/>
      <c r="D14" s="216"/>
      <c r="E14" s="216"/>
      <c r="F14" s="216"/>
      <c r="G14" s="473"/>
      <c r="H14" s="465"/>
      <c r="I14" s="465"/>
      <c r="J14" s="465"/>
      <c r="K14" s="465"/>
      <c r="L14" s="465"/>
      <c r="M14" s="465"/>
      <c r="N14" s="460"/>
      <c r="O14" s="228"/>
      <c r="P14" s="228"/>
      <c r="Q14" s="228"/>
      <c r="R14" s="466"/>
      <c r="S14" s="466"/>
      <c r="T14" s="466"/>
      <c r="U14" s="466"/>
      <c r="V14" s="463"/>
      <c r="W14" s="472"/>
    </row>
    <row r="15" spans="2:23" ht="15.75" customHeight="1" x14ac:dyDescent="0.25">
      <c r="B15" s="470"/>
      <c r="C15" s="458"/>
      <c r="D15" s="216"/>
      <c r="E15" s="216"/>
      <c r="F15" s="216"/>
      <c r="G15" s="473"/>
      <c r="H15" s="465"/>
      <c r="I15" s="465"/>
      <c r="J15" s="465"/>
      <c r="K15" s="465"/>
      <c r="L15" s="465"/>
      <c r="M15" s="465"/>
      <c r="N15" s="460"/>
      <c r="O15" s="228"/>
      <c r="P15" s="228"/>
      <c r="Q15" s="228"/>
      <c r="R15" s="466"/>
      <c r="S15" s="466"/>
      <c r="T15" s="466"/>
      <c r="U15" s="466"/>
      <c r="V15" s="463"/>
      <c r="W15" s="472"/>
    </row>
    <row r="16" spans="2:23" x14ac:dyDescent="0.25">
      <c r="B16" s="470"/>
      <c r="C16" s="3055" t="s">
        <v>101</v>
      </c>
      <c r="D16" s="3055"/>
      <c r="E16" s="3055"/>
      <c r="F16" s="3055"/>
      <c r="G16" s="3055"/>
      <c r="H16" s="3055"/>
      <c r="I16" s="3055"/>
      <c r="J16" s="3055"/>
      <c r="K16" s="3055"/>
      <c r="L16" s="3055"/>
      <c r="M16" s="3055"/>
      <c r="N16" s="460"/>
      <c r="O16" s="460"/>
      <c r="P16" s="460"/>
      <c r="Q16" s="464"/>
      <c r="R16" s="464"/>
      <c r="S16" s="464"/>
      <c r="T16" s="464"/>
      <c r="U16" s="464"/>
      <c r="V16" s="153"/>
      <c r="W16" s="472"/>
    </row>
    <row r="17" spans="2:23" ht="43.5" customHeight="1" x14ac:dyDescent="0.25">
      <c r="B17" s="470"/>
      <c r="C17" s="787" t="s">
        <v>89</v>
      </c>
      <c r="D17" s="787" t="s">
        <v>88</v>
      </c>
      <c r="E17" s="787" t="s">
        <v>4</v>
      </c>
      <c r="F17" s="787" t="s">
        <v>69</v>
      </c>
      <c r="G17" s="787" t="s">
        <v>90</v>
      </c>
      <c r="H17" s="787" t="s">
        <v>70</v>
      </c>
      <c r="I17" s="787" t="s">
        <v>91</v>
      </c>
      <c r="J17" s="787" t="s">
        <v>92</v>
      </c>
      <c r="K17" s="787" t="s">
        <v>137</v>
      </c>
      <c r="L17" s="787" t="s">
        <v>71</v>
      </c>
      <c r="M17" s="787" t="s">
        <v>53</v>
      </c>
      <c r="N17" s="787" t="s">
        <v>321</v>
      </c>
      <c r="O17" s="787" t="s">
        <v>72</v>
      </c>
      <c r="P17" s="804" t="s">
        <v>320</v>
      </c>
      <c r="Q17" s="805" t="s">
        <v>73</v>
      </c>
      <c r="R17" s="805" t="s">
        <v>74</v>
      </c>
      <c r="S17" s="805" t="s">
        <v>75</v>
      </c>
      <c r="T17" s="805" t="s">
        <v>76</v>
      </c>
      <c r="U17" s="805" t="s">
        <v>77</v>
      </c>
      <c r="V17" s="804" t="s">
        <v>78</v>
      </c>
      <c r="W17" s="472"/>
    </row>
    <row r="18" spans="2:23" s="461" customFormat="1" ht="16.5" customHeight="1" x14ac:dyDescent="0.25">
      <c r="B18" s="475"/>
      <c r="C18" s="1293"/>
      <c r="D18" s="1293"/>
      <c r="E18" s="1293"/>
      <c r="F18" s="1293"/>
      <c r="G18" s="1293"/>
      <c r="H18" s="1293"/>
      <c r="I18" s="1293"/>
      <c r="J18" s="1293"/>
      <c r="K18" s="1293"/>
      <c r="L18" s="1293"/>
      <c r="M18" s="1293"/>
      <c r="N18" s="1293"/>
      <c r="O18" s="1293"/>
      <c r="P18" s="1293"/>
      <c r="Q18" s="1293"/>
      <c r="R18" s="1293"/>
      <c r="S18" s="1293"/>
      <c r="T18" s="1293"/>
      <c r="U18" s="1293"/>
      <c r="V18" s="1293"/>
      <c r="W18" s="476"/>
    </row>
    <row r="19" spans="2:23" s="461" customFormat="1" ht="16.5" customHeight="1" x14ac:dyDescent="0.25">
      <c r="B19" s="475"/>
      <c r="C19" s="1293"/>
      <c r="D19" s="1293"/>
      <c r="E19" s="1293"/>
      <c r="F19" s="1293"/>
      <c r="G19" s="1293"/>
      <c r="H19" s="1293"/>
      <c r="I19" s="1293"/>
      <c r="J19" s="1293"/>
      <c r="K19" s="1293"/>
      <c r="L19" s="1293"/>
      <c r="M19" s="1293"/>
      <c r="N19" s="1293"/>
      <c r="O19" s="1293"/>
      <c r="P19" s="1293"/>
      <c r="Q19" s="1293"/>
      <c r="R19" s="1293"/>
      <c r="S19" s="1293"/>
      <c r="T19" s="1293"/>
      <c r="U19" s="1293"/>
      <c r="V19" s="1293"/>
      <c r="W19" s="476"/>
    </row>
    <row r="20" spans="2:23" s="461" customFormat="1" ht="16.5" customHeight="1" x14ac:dyDescent="0.25">
      <c r="B20" s="475"/>
      <c r="C20" s="1293"/>
      <c r="D20" s="1293"/>
      <c r="E20" s="1293"/>
      <c r="F20" s="1293"/>
      <c r="G20" s="1293"/>
      <c r="H20" s="1293"/>
      <c r="I20" s="1293"/>
      <c r="J20" s="1293"/>
      <c r="K20" s="1293"/>
      <c r="L20" s="1293"/>
      <c r="M20" s="1293"/>
      <c r="N20" s="1293"/>
      <c r="O20" s="1293"/>
      <c r="P20" s="1293"/>
      <c r="Q20" s="1293"/>
      <c r="R20" s="1293"/>
      <c r="S20" s="1293"/>
      <c r="T20" s="1293"/>
      <c r="U20" s="1293"/>
      <c r="V20" s="1293"/>
      <c r="W20" s="476"/>
    </row>
    <row r="21" spans="2:23" s="461" customFormat="1" ht="16.5" customHeight="1" x14ac:dyDescent="0.25">
      <c r="B21" s="475"/>
      <c r="C21" s="1293"/>
      <c r="D21" s="1293"/>
      <c r="E21" s="1293"/>
      <c r="F21" s="1293"/>
      <c r="G21" s="1293"/>
      <c r="H21" s="1293"/>
      <c r="I21" s="1293"/>
      <c r="J21" s="1293"/>
      <c r="K21" s="1293"/>
      <c r="L21" s="1293"/>
      <c r="M21" s="1293"/>
      <c r="N21" s="1293"/>
      <c r="O21" s="1293"/>
      <c r="P21" s="1293"/>
      <c r="Q21" s="1293"/>
      <c r="R21" s="1293"/>
      <c r="S21" s="1293"/>
      <c r="T21" s="1293"/>
      <c r="U21" s="1293"/>
      <c r="V21" s="1293"/>
      <c r="W21" s="476"/>
    </row>
    <row r="22" spans="2:23" s="461" customFormat="1" ht="16.5" customHeight="1" x14ac:dyDescent="0.25">
      <c r="B22" s="475"/>
      <c r="C22" s="1293"/>
      <c r="D22" s="1293"/>
      <c r="E22" s="1293"/>
      <c r="F22" s="1293"/>
      <c r="G22" s="1293"/>
      <c r="H22" s="3042" t="s">
        <v>516</v>
      </c>
      <c r="I22" s="3043"/>
      <c r="J22" s="3043"/>
      <c r="K22" s="3044"/>
      <c r="L22" s="1293"/>
      <c r="M22" s="1293"/>
      <c r="N22" s="1293"/>
      <c r="O22" s="1293"/>
      <c r="P22" s="1293"/>
      <c r="Q22" s="1293"/>
      <c r="R22" s="1293"/>
      <c r="S22" s="1293"/>
      <c r="T22" s="1293"/>
      <c r="U22" s="1293"/>
      <c r="V22" s="1293"/>
      <c r="W22" s="476"/>
    </row>
    <row r="23" spans="2:23" s="461" customFormat="1" ht="16.5" customHeight="1" x14ac:dyDescent="0.25">
      <c r="B23" s="475"/>
      <c r="C23" s="1293"/>
      <c r="D23" s="1293"/>
      <c r="E23" s="1293"/>
      <c r="F23" s="1293"/>
      <c r="G23" s="1293"/>
      <c r="H23" s="3042" t="s">
        <v>518</v>
      </c>
      <c r="I23" s="3043"/>
      <c r="J23" s="3043"/>
      <c r="K23" s="3043"/>
      <c r="L23" s="3043"/>
      <c r="M23" s="3044"/>
      <c r="N23" s="1293"/>
      <c r="O23" s="1293"/>
      <c r="P23" s="1293"/>
      <c r="Q23" s="1293"/>
      <c r="R23" s="1293"/>
      <c r="S23" s="1293"/>
      <c r="T23" s="1293"/>
      <c r="U23" s="1293"/>
      <c r="V23" s="1293"/>
      <c r="W23" s="476"/>
    </row>
    <row r="24" spans="2:23" s="461" customFormat="1" ht="16.5" customHeight="1" x14ac:dyDescent="0.25">
      <c r="B24" s="475"/>
      <c r="C24" s="1293"/>
      <c r="D24" s="1293"/>
      <c r="E24" s="1293"/>
      <c r="F24" s="1293"/>
      <c r="G24" s="1293"/>
      <c r="H24" s="1293"/>
      <c r="I24" s="1293"/>
      <c r="J24" s="1293"/>
      <c r="K24" s="1293"/>
      <c r="L24" s="1293"/>
      <c r="M24" s="1293"/>
      <c r="N24" s="1293"/>
      <c r="O24" s="1293"/>
      <c r="P24" s="1293"/>
      <c r="Q24" s="1293"/>
      <c r="R24" s="1293"/>
      <c r="S24" s="1293"/>
      <c r="T24" s="1293"/>
      <c r="U24" s="1293"/>
      <c r="V24" s="1293"/>
      <c r="W24" s="476"/>
    </row>
    <row r="25" spans="2:23" s="461" customFormat="1" ht="16.5" customHeight="1" x14ac:dyDescent="0.25">
      <c r="B25" s="475"/>
      <c r="C25" s="1293"/>
      <c r="D25" s="1293"/>
      <c r="E25" s="1293"/>
      <c r="F25" s="1293"/>
      <c r="G25" s="1293"/>
      <c r="H25" s="1293"/>
      <c r="I25" s="1293"/>
      <c r="J25" s="1293"/>
      <c r="K25" s="1293"/>
      <c r="L25" s="1293"/>
      <c r="M25" s="1293"/>
      <c r="N25" s="1293"/>
      <c r="O25" s="1293"/>
      <c r="P25" s="1293"/>
      <c r="Q25" s="1293"/>
      <c r="R25" s="1293"/>
      <c r="S25" s="1293"/>
      <c r="T25" s="1293"/>
      <c r="U25" s="1293"/>
      <c r="V25" s="1293"/>
      <c r="W25" s="476"/>
    </row>
    <row r="26" spans="2:23" s="461" customFormat="1" ht="16.5" customHeight="1" x14ac:dyDescent="0.25">
      <c r="B26" s="475"/>
      <c r="C26" s="1293"/>
      <c r="D26" s="1293"/>
      <c r="E26" s="1293"/>
      <c r="F26" s="1293"/>
      <c r="G26" s="1293"/>
      <c r="H26" s="1293"/>
      <c r="I26" s="1293"/>
      <c r="J26" s="1293"/>
      <c r="K26" s="1293"/>
      <c r="L26" s="1293"/>
      <c r="M26" s="1293"/>
      <c r="N26" s="1293"/>
      <c r="O26" s="1293"/>
      <c r="P26" s="1293"/>
      <c r="Q26" s="1293"/>
      <c r="R26" s="1293"/>
      <c r="S26" s="1293"/>
      <c r="T26" s="1293"/>
      <c r="U26" s="1293"/>
      <c r="V26" s="1293"/>
      <c r="W26" s="476"/>
    </row>
    <row r="27" spans="2:23" s="461" customFormat="1" ht="16.5" customHeight="1" x14ac:dyDescent="0.25">
      <c r="B27" s="475"/>
      <c r="C27" s="1293"/>
      <c r="D27" s="1293"/>
      <c r="E27" s="1293"/>
      <c r="F27" s="1293"/>
      <c r="G27" s="1293"/>
      <c r="H27" s="1293"/>
      <c r="I27" s="1293"/>
      <c r="J27" s="1293"/>
      <c r="K27" s="1293"/>
      <c r="L27" s="1293"/>
      <c r="M27" s="1293"/>
      <c r="N27" s="1293"/>
      <c r="O27" s="1293"/>
      <c r="P27" s="1293"/>
      <c r="Q27" s="1293"/>
      <c r="R27" s="1293"/>
      <c r="S27" s="1293"/>
      <c r="T27" s="1293"/>
      <c r="U27" s="1293"/>
      <c r="V27" s="1293"/>
      <c r="W27" s="476"/>
    </row>
    <row r="28" spans="2:23" s="461" customFormat="1" ht="16.5" customHeight="1" x14ac:dyDescent="0.25">
      <c r="B28" s="475"/>
      <c r="C28" s="1293"/>
      <c r="D28" s="1293"/>
      <c r="E28" s="1293"/>
      <c r="F28" s="1293"/>
      <c r="G28" s="1293"/>
      <c r="H28" s="1293"/>
      <c r="I28" s="1293"/>
      <c r="J28" s="1293"/>
      <c r="K28" s="1293"/>
      <c r="L28" s="1293"/>
      <c r="M28" s="1293"/>
      <c r="N28" s="1293"/>
      <c r="O28" s="1293"/>
      <c r="P28" s="1293"/>
      <c r="Q28" s="1293"/>
      <c r="R28" s="1293"/>
      <c r="S28" s="1293"/>
      <c r="T28" s="1293"/>
      <c r="U28" s="1293"/>
      <c r="V28" s="1293"/>
      <c r="W28" s="476"/>
    </row>
    <row r="29" spans="2:23" s="461" customFormat="1" ht="16.5" customHeight="1" x14ac:dyDescent="0.25">
      <c r="B29" s="475"/>
      <c r="C29" s="1293"/>
      <c r="D29" s="1293"/>
      <c r="E29" s="1293"/>
      <c r="F29" s="1293"/>
      <c r="G29" s="1293"/>
      <c r="H29" s="1293"/>
      <c r="I29" s="1293"/>
      <c r="J29" s="1293"/>
      <c r="K29" s="1293"/>
      <c r="L29" s="1293"/>
      <c r="M29" s="1293"/>
      <c r="N29" s="1293"/>
      <c r="O29" s="1293"/>
      <c r="P29" s="1293"/>
      <c r="Q29" s="1293"/>
      <c r="R29" s="1293"/>
      <c r="S29" s="1293"/>
      <c r="T29" s="1293"/>
      <c r="U29" s="1293"/>
      <c r="V29" s="1293"/>
      <c r="W29" s="476"/>
    </row>
    <row r="30" spans="2:23" s="461" customFormat="1" ht="16.5" customHeight="1" x14ac:dyDescent="0.25">
      <c r="B30" s="475"/>
      <c r="C30" s="1293"/>
      <c r="D30" s="1293"/>
      <c r="E30" s="1293"/>
      <c r="F30" s="1293"/>
      <c r="G30" s="1293"/>
      <c r="H30" s="1293"/>
      <c r="I30" s="1293"/>
      <c r="J30" s="1293"/>
      <c r="K30" s="1293"/>
      <c r="L30" s="1293"/>
      <c r="M30" s="1293"/>
      <c r="N30" s="1293"/>
      <c r="O30" s="1293"/>
      <c r="P30" s="1293"/>
      <c r="Q30" s="1293"/>
      <c r="R30" s="1293"/>
      <c r="S30" s="1293"/>
      <c r="T30" s="1293"/>
      <c r="U30" s="1293"/>
      <c r="V30" s="1293"/>
      <c r="W30" s="476"/>
    </row>
    <row r="31" spans="2:23" s="461" customFormat="1" ht="16.5" customHeight="1" x14ac:dyDescent="0.25">
      <c r="B31" s="475"/>
      <c r="C31" s="1293"/>
      <c r="D31" s="1293"/>
      <c r="E31" s="1293"/>
      <c r="F31" s="1293"/>
      <c r="G31" s="1293"/>
      <c r="H31" s="1293"/>
      <c r="I31" s="1293"/>
      <c r="J31" s="1293"/>
      <c r="K31" s="1293"/>
      <c r="L31" s="1293"/>
      <c r="M31" s="1293"/>
      <c r="N31" s="1293"/>
      <c r="O31" s="1293"/>
      <c r="P31" s="1293"/>
      <c r="Q31" s="1293"/>
      <c r="R31" s="1293"/>
      <c r="S31" s="1293"/>
      <c r="T31" s="1293"/>
      <c r="U31" s="1293"/>
      <c r="V31" s="1293"/>
      <c r="W31" s="476"/>
    </row>
    <row r="32" spans="2:23" s="461" customFormat="1" ht="16.5" customHeight="1" x14ac:dyDescent="0.25">
      <c r="B32" s="475"/>
      <c r="C32" s="1293"/>
      <c r="D32" s="1293"/>
      <c r="E32" s="1293"/>
      <c r="F32" s="1293"/>
      <c r="G32" s="1293"/>
      <c r="H32" s="1293"/>
      <c r="I32" s="1293"/>
      <c r="J32" s="1293"/>
      <c r="K32" s="1293"/>
      <c r="L32" s="1293"/>
      <c r="M32" s="1293"/>
      <c r="N32" s="1293"/>
      <c r="O32" s="1293"/>
      <c r="P32" s="1293"/>
      <c r="Q32" s="1293"/>
      <c r="R32" s="1293"/>
      <c r="S32" s="1293"/>
      <c r="T32" s="1293"/>
      <c r="U32" s="1293"/>
      <c r="V32" s="1293"/>
      <c r="W32" s="476"/>
    </row>
    <row r="33" spans="2:23" s="461" customFormat="1" ht="16.5" customHeight="1" x14ac:dyDescent="0.25">
      <c r="B33" s="475"/>
      <c r="C33" s="1293"/>
      <c r="D33" s="1293"/>
      <c r="E33" s="1293"/>
      <c r="F33" s="1293"/>
      <c r="G33" s="1293"/>
      <c r="H33" s="1293"/>
      <c r="I33" s="1293"/>
      <c r="J33" s="1293"/>
      <c r="K33" s="1293"/>
      <c r="L33" s="1293"/>
      <c r="M33" s="1293"/>
      <c r="N33" s="1293"/>
      <c r="O33" s="1293"/>
      <c r="P33" s="1293"/>
      <c r="Q33" s="1293"/>
      <c r="R33" s="1293"/>
      <c r="S33" s="1293"/>
      <c r="T33" s="1293"/>
      <c r="U33" s="1293"/>
      <c r="V33" s="1293"/>
      <c r="W33" s="476"/>
    </row>
    <row r="34" spans="2:23" s="461" customFormat="1" x14ac:dyDescent="0.25">
      <c r="B34" s="475"/>
      <c r="C34" s="3039"/>
      <c r="D34" s="3040"/>
      <c r="E34" s="3040"/>
      <c r="F34" s="3040"/>
      <c r="G34" s="3040"/>
      <c r="H34" s="3040"/>
      <c r="I34" s="3040"/>
      <c r="J34" s="3040"/>
      <c r="K34" s="3040"/>
      <c r="L34" s="3040"/>
      <c r="M34" s="3040"/>
      <c r="N34" s="3040"/>
      <c r="O34" s="3040"/>
      <c r="P34" s="3041"/>
      <c r="Q34" s="1294"/>
      <c r="R34" s="1294"/>
      <c r="S34" s="1294"/>
      <c r="T34" s="1294">
        <f ca="1">SUM(T18:T42)</f>
        <v>0</v>
      </c>
      <c r="U34" s="1294">
        <f ca="1">SUM(U18:U42)</f>
        <v>0</v>
      </c>
      <c r="V34" s="1327"/>
      <c r="W34" s="476"/>
    </row>
    <row r="35" spans="2:23" s="462" customFormat="1" ht="16.5" customHeight="1" x14ac:dyDescent="0.25">
      <c r="B35" s="475"/>
      <c r="C35" s="1450"/>
      <c r="D35" s="1450"/>
      <c r="E35" s="1450"/>
      <c r="F35" s="1450"/>
      <c r="G35" s="1450"/>
      <c r="H35" s="1450"/>
      <c r="I35" s="1450"/>
      <c r="J35" s="1450"/>
      <c r="K35" s="1450"/>
      <c r="L35" s="1450"/>
      <c r="M35" s="1450"/>
      <c r="N35" s="1450"/>
      <c r="O35" s="1450"/>
      <c r="P35" s="1450"/>
      <c r="Q35" s="1450"/>
      <c r="R35" s="1450"/>
      <c r="S35" s="1450"/>
      <c r="T35" s="1450"/>
      <c r="U35" s="1450"/>
      <c r="V35" s="1476" t="s">
        <v>68</v>
      </c>
    </row>
    <row r="36" spans="2:23" s="462" customFormat="1" ht="16.5" customHeight="1" x14ac:dyDescent="0.25">
      <c r="B36" s="475"/>
      <c r="C36" s="3045" t="s">
        <v>540</v>
      </c>
      <c r="D36" s="3045"/>
      <c r="E36" s="3045"/>
      <c r="F36" s="3045"/>
      <c r="G36" s="3045"/>
      <c r="H36" s="1490"/>
      <c r="I36" s="3045" t="s">
        <v>541</v>
      </c>
      <c r="J36" s="3045"/>
      <c r="K36" s="3045"/>
      <c r="L36" s="3045"/>
      <c r="M36" s="3045"/>
      <c r="N36" s="107"/>
      <c r="O36" s="107"/>
      <c r="P36" s="3037" t="s">
        <v>542</v>
      </c>
      <c r="Q36" s="3037"/>
      <c r="R36" s="3037"/>
      <c r="S36" s="3037"/>
      <c r="T36" s="3037"/>
      <c r="U36" s="1450"/>
      <c r="V36" s="1450"/>
    </row>
    <row r="37" spans="2:23" s="462" customFormat="1" ht="16.5" customHeight="1" x14ac:dyDescent="0.25">
      <c r="B37" s="475"/>
      <c r="C37" s="3056" t="str">
        <f>'Datos Generales'!C16</f>
        <v>Preparado por</v>
      </c>
      <c r="D37" s="3056"/>
      <c r="E37" s="3056"/>
      <c r="F37" s="3056"/>
      <c r="G37" s="3056"/>
      <c r="H37" s="1292"/>
      <c r="I37" s="3056" t="str">
        <f>'Datos Generales'!D16</f>
        <v>Revisado por</v>
      </c>
      <c r="J37" s="3056"/>
      <c r="K37" s="3056"/>
      <c r="L37" s="3056"/>
      <c r="M37" s="3056"/>
      <c r="N37" s="1292"/>
      <c r="O37" s="1292"/>
      <c r="P37" s="3056" t="str">
        <f>'Datos Generales'!E16</f>
        <v>Autorizado por</v>
      </c>
      <c r="Q37" s="3056"/>
      <c r="R37" s="3056"/>
      <c r="S37" s="3056"/>
      <c r="T37" s="3056"/>
      <c r="U37" s="1450"/>
      <c r="V37" s="1450"/>
    </row>
    <row r="38" spans="2:23" s="462" customFormat="1" ht="13.5" customHeight="1" x14ac:dyDescent="0.25">
      <c r="B38" s="475"/>
      <c r="C38" s="1450"/>
      <c r="D38" s="1450"/>
      <c r="E38" s="1450"/>
      <c r="F38" s="1450"/>
      <c r="G38" s="1450"/>
      <c r="H38" s="1450"/>
      <c r="I38" s="1450"/>
      <c r="J38" s="1450"/>
      <c r="K38" s="1450"/>
      <c r="L38" s="1450"/>
      <c r="M38" s="1450"/>
      <c r="N38" s="1450"/>
      <c r="O38" s="1450"/>
      <c r="P38" s="1450"/>
      <c r="Q38" s="1450"/>
      <c r="R38" s="1450"/>
      <c r="S38" s="1450"/>
      <c r="T38" s="1450"/>
      <c r="U38" s="1450"/>
      <c r="V38" s="1450"/>
    </row>
    <row r="39" spans="2:23" s="462" customFormat="1" ht="16.5" customHeight="1" x14ac:dyDescent="0.25">
      <c r="B39" s="475"/>
      <c r="C39" s="3045" t="s">
        <v>499</v>
      </c>
      <c r="D39" s="3045"/>
      <c r="E39" s="3045"/>
      <c r="F39" s="3045"/>
      <c r="G39" s="3045"/>
      <c r="H39" s="1436"/>
      <c r="I39" s="3045" t="s">
        <v>503</v>
      </c>
      <c r="J39" s="3045"/>
      <c r="K39" s="3045"/>
      <c r="L39" s="3045"/>
      <c r="M39" s="3045"/>
      <c r="N39" s="1436"/>
      <c r="O39" s="1436"/>
      <c r="P39" s="3037" t="s">
        <v>486</v>
      </c>
      <c r="Q39" s="3037"/>
      <c r="R39" s="3037"/>
      <c r="S39" s="3037"/>
      <c r="T39" s="3037"/>
      <c r="U39" s="1450"/>
      <c r="V39" s="1450"/>
    </row>
    <row r="40" spans="2:23" s="462" customFormat="1" ht="16.5" customHeight="1" x14ac:dyDescent="0.25">
      <c r="B40" s="475"/>
      <c r="C40" s="3056" t="str">
        <f>'Datos Generales'!C17</f>
        <v>Puesto que ocupa</v>
      </c>
      <c r="D40" s="3056"/>
      <c r="E40" s="3056"/>
      <c r="F40" s="3056"/>
      <c r="G40" s="3056"/>
      <c r="H40" s="1292"/>
      <c r="I40" s="3056" t="str">
        <f>'Datos Generales'!D17</f>
        <v>Puesto que ocupa</v>
      </c>
      <c r="J40" s="3056"/>
      <c r="K40" s="3056"/>
      <c r="L40" s="3056"/>
      <c r="M40" s="3056"/>
      <c r="N40" s="1292"/>
      <c r="O40" s="1292"/>
      <c r="P40" s="3057" t="str">
        <f>'Datos Generales'!E17</f>
        <v>Puesto que ocupa</v>
      </c>
      <c r="Q40" s="3057"/>
      <c r="R40" s="3057"/>
      <c r="S40" s="3057"/>
      <c r="T40" s="3057"/>
      <c r="U40" s="1450"/>
      <c r="V40" s="1450"/>
    </row>
    <row r="41" spans="2:23" s="462" customFormat="1" ht="12.75" customHeight="1" x14ac:dyDescent="0.25">
      <c r="B41" s="475"/>
      <c r="C41" s="2766">
        <v>45107</v>
      </c>
      <c r="D41" s="2766"/>
      <c r="E41" s="2766"/>
      <c r="F41" s="2766"/>
      <c r="G41" s="2766"/>
      <c r="H41" s="107"/>
      <c r="I41" s="2766">
        <v>45107</v>
      </c>
      <c r="J41" s="2766"/>
      <c r="K41" s="2766"/>
      <c r="L41" s="2766"/>
      <c r="M41" s="2766"/>
      <c r="N41" s="107"/>
      <c r="O41" s="107"/>
      <c r="P41" s="2766">
        <v>45111</v>
      </c>
      <c r="Q41" s="2766"/>
      <c r="R41" s="2766"/>
      <c r="S41" s="2766"/>
      <c r="T41" s="2766"/>
      <c r="U41" s="1450"/>
      <c r="V41" s="1450"/>
    </row>
    <row r="42" spans="2:23" s="461" customFormat="1" ht="12.75" customHeight="1" x14ac:dyDescent="0.25">
      <c r="B42" s="475"/>
      <c r="C42" s="3056" t="s">
        <v>288</v>
      </c>
      <c r="D42" s="3056"/>
      <c r="E42" s="3056"/>
      <c r="F42" s="3056"/>
      <c r="G42" s="3056"/>
      <c r="H42" s="1292"/>
      <c r="I42" s="3056" t="s">
        <v>289</v>
      </c>
      <c r="J42" s="3056"/>
      <c r="K42" s="3056"/>
      <c r="L42" s="3056"/>
      <c r="M42" s="3056"/>
      <c r="N42" s="1292"/>
      <c r="O42" s="1292"/>
      <c r="P42" s="3056" t="s">
        <v>301</v>
      </c>
      <c r="Q42" s="3056"/>
      <c r="R42" s="3056"/>
      <c r="S42" s="3056"/>
      <c r="T42" s="3056"/>
      <c r="U42" s="1475"/>
      <c r="V42" s="1475"/>
      <c r="W42" s="476"/>
    </row>
    <row r="43" spans="2:23" x14ac:dyDescent="0.25">
      <c r="B43" s="470"/>
      <c r="C43" s="462"/>
      <c r="D43" s="462"/>
      <c r="E43" s="1451"/>
      <c r="F43" s="462"/>
      <c r="G43" s="462"/>
      <c r="H43" s="462"/>
      <c r="I43" s="462"/>
      <c r="J43" s="462"/>
      <c r="K43" s="462"/>
      <c r="L43" s="462"/>
      <c r="M43" s="462"/>
      <c r="N43" s="462"/>
      <c r="O43" s="462"/>
      <c r="P43" s="462"/>
      <c r="Q43" s="463"/>
      <c r="R43" s="463"/>
      <c r="S43" s="463"/>
    </row>
    <row r="44" spans="2:23" ht="3" customHeight="1" x14ac:dyDescent="0.25">
      <c r="B44" s="470"/>
      <c r="C44" s="107"/>
      <c r="D44" s="107"/>
      <c r="E44" s="107"/>
      <c r="F44" s="107"/>
      <c r="G44" s="107"/>
      <c r="H44" s="107"/>
      <c r="I44" s="107"/>
      <c r="J44" s="107"/>
      <c r="K44" s="107"/>
      <c r="L44" s="107"/>
      <c r="M44" s="107"/>
      <c r="N44" s="107"/>
      <c r="O44" s="107"/>
      <c r="P44" s="107"/>
      <c r="Q44" s="477"/>
      <c r="R44" s="477"/>
      <c r="S44" s="477"/>
      <c r="T44" s="477"/>
      <c r="U44" s="477"/>
      <c r="W44" s="472"/>
    </row>
    <row r="45" spans="2:23" hidden="1" x14ac:dyDescent="0.25">
      <c r="B45" s="470"/>
      <c r="C45" s="107"/>
      <c r="D45" s="107"/>
      <c r="E45" s="107"/>
      <c r="F45" s="107"/>
      <c r="G45" s="107"/>
      <c r="H45" s="107"/>
      <c r="I45" s="107"/>
      <c r="J45" s="107"/>
      <c r="K45" s="107"/>
      <c r="L45" s="107"/>
      <c r="M45" s="107"/>
      <c r="N45" s="107"/>
      <c r="O45" s="107"/>
      <c r="P45" s="107"/>
      <c r="Q45" s="477"/>
      <c r="R45" s="477"/>
      <c r="S45" s="477"/>
      <c r="T45" s="477"/>
      <c r="U45" s="477"/>
      <c r="V45" s="477"/>
      <c r="W45" s="472"/>
    </row>
    <row r="46" spans="2:23" ht="15.75" customHeight="1" x14ac:dyDescent="0.25">
      <c r="B46" s="470"/>
      <c r="C46" s="107"/>
      <c r="U46" s="477"/>
      <c r="V46" s="477"/>
      <c r="W46" s="472"/>
    </row>
    <row r="47" spans="2:23" ht="15.75" customHeight="1" x14ac:dyDescent="0.25">
      <c r="B47" s="470"/>
      <c r="C47" s="107"/>
      <c r="U47" s="477"/>
      <c r="V47" s="477"/>
      <c r="W47" s="472"/>
    </row>
    <row r="48" spans="2:23" ht="21.75" customHeight="1" x14ac:dyDescent="0.25">
      <c r="B48" s="470"/>
      <c r="C48" s="107"/>
      <c r="U48" s="477"/>
      <c r="V48" s="477"/>
      <c r="W48" s="472"/>
    </row>
    <row r="49" spans="2:23" ht="15.75" customHeight="1" x14ac:dyDescent="0.25">
      <c r="B49" s="470"/>
      <c r="C49" s="107"/>
      <c r="U49" s="477"/>
      <c r="V49" s="477"/>
      <c r="W49" s="472"/>
    </row>
    <row r="50" spans="2:23" ht="14.25" customHeight="1" x14ac:dyDescent="0.25">
      <c r="B50" s="470"/>
      <c r="C50" s="107"/>
      <c r="U50" s="477"/>
      <c r="V50" s="477"/>
      <c r="W50" s="472"/>
    </row>
    <row r="51" spans="2:23" x14ac:dyDescent="0.25">
      <c r="B51" s="470"/>
      <c r="C51" s="107"/>
      <c r="U51" s="477"/>
      <c r="V51" s="477"/>
      <c r="W51" s="472"/>
    </row>
    <row r="52" spans="2:23" s="10" customFormat="1" x14ac:dyDescent="0.25">
      <c r="B52" s="39"/>
      <c r="C52" s="478"/>
      <c r="D52" s="479"/>
      <c r="E52" s="480"/>
      <c r="F52" s="480"/>
      <c r="G52" s="479"/>
      <c r="H52" s="479"/>
      <c r="I52" s="479"/>
      <c r="J52" s="479"/>
      <c r="K52" s="479"/>
      <c r="L52" s="479"/>
      <c r="M52" s="479"/>
      <c r="N52" s="479"/>
      <c r="O52" s="479"/>
      <c r="P52" s="479"/>
      <c r="Q52" s="479"/>
      <c r="R52" s="479"/>
      <c r="S52" s="481"/>
      <c r="T52" s="481"/>
      <c r="U52" s="481"/>
      <c r="V52" s="479"/>
      <c r="W52" s="482"/>
    </row>
    <row r="53" spans="2:23" s="228" customFormat="1" x14ac:dyDescent="0.25">
      <c r="C53" s="462"/>
      <c r="D53" s="462"/>
      <c r="E53" s="462"/>
      <c r="F53" s="462"/>
      <c r="G53" s="462"/>
      <c r="H53" s="462"/>
      <c r="I53" s="462"/>
      <c r="J53" s="462"/>
      <c r="K53" s="462"/>
      <c r="L53" s="462"/>
      <c r="M53" s="462"/>
      <c r="N53" s="462"/>
      <c r="O53" s="462"/>
      <c r="P53" s="462"/>
      <c r="Q53" s="463"/>
      <c r="R53" s="463"/>
      <c r="S53" s="462"/>
      <c r="T53" s="463"/>
      <c r="U53" s="463"/>
      <c r="V53" s="463"/>
    </row>
    <row r="57" spans="2:23" s="9" customFormat="1" x14ac:dyDescent="0.25">
      <c r="C57" s="227"/>
      <c r="N57" s="10"/>
      <c r="O57" s="172"/>
      <c r="P57" s="172"/>
      <c r="Q57" s="172"/>
      <c r="R57" s="172"/>
      <c r="S57" s="172"/>
      <c r="T57" s="172"/>
      <c r="U57" s="172"/>
    </row>
    <row r="66" s="9" customFormat="1" x14ac:dyDescent="0.25"/>
    <row r="67" s="9" customFormat="1" x14ac:dyDescent="0.25"/>
  </sheetData>
  <sheetProtection formatColumns="0" insertColumns="0" insertRows="0"/>
  <mergeCells count="28">
    <mergeCell ref="I42:M42"/>
    <mergeCell ref="I40:M40"/>
    <mergeCell ref="I37:M37"/>
    <mergeCell ref="C37:G37"/>
    <mergeCell ref="P37:T37"/>
    <mergeCell ref="P40:T40"/>
    <mergeCell ref="P42:T42"/>
    <mergeCell ref="C39:G39"/>
    <mergeCell ref="C41:G41"/>
    <mergeCell ref="P41:T41"/>
    <mergeCell ref="P39:T39"/>
    <mergeCell ref="C40:G40"/>
    <mergeCell ref="C42:G42"/>
    <mergeCell ref="I39:M39"/>
    <mergeCell ref="I41:M41"/>
    <mergeCell ref="B7:W7"/>
    <mergeCell ref="B8:W8"/>
    <mergeCell ref="B9:W9"/>
    <mergeCell ref="C16:M16"/>
    <mergeCell ref="H22:K22"/>
    <mergeCell ref="P36:T36"/>
    <mergeCell ref="G11:J11"/>
    <mergeCell ref="H13:J13"/>
    <mergeCell ref="D11:E11"/>
    <mergeCell ref="C34:P34"/>
    <mergeCell ref="H23:M23"/>
    <mergeCell ref="C36:G36"/>
    <mergeCell ref="I36:M36"/>
  </mergeCells>
  <printOptions horizontalCentered="1"/>
  <pageMargins left="0" right="0" top="0.15748031496062992" bottom="0.19685039370078741" header="0.11811023622047245" footer="0.11811023622047245"/>
  <pageSetup paperSize="5" scale="85" orientation="landscape" r:id="rId1"/>
  <headerFooter>
    <oddFooter>&amp;R&amp;P/&amp;N  &amp;D  &amp;T</oddFooter>
  </headerFooter>
  <ignoredErrors>
    <ignoredError sqref="P11:Q11" numberStoredAsText="1"/>
  </ignoredError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37" workbookViewId="0"/>
  </sheetViews>
  <sheetFormatPr baseColWidth="10"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6"/>
  <sheetViews>
    <sheetView workbookViewId="0">
      <selection activeCell="J28" sqref="J28:K28"/>
    </sheetView>
  </sheetViews>
  <sheetFormatPr baseColWidth="10" defaultColWidth="17.28515625" defaultRowHeight="15" x14ac:dyDescent="0.25"/>
  <cols>
    <col min="1" max="2" width="2.42578125" style="168" customWidth="1"/>
    <col min="3" max="3" width="3.28515625" style="173" bestFit="1" customWidth="1"/>
    <col min="4" max="4" width="11.28515625" style="168" customWidth="1"/>
    <col min="5" max="5" width="15.140625" style="168" customWidth="1"/>
    <col min="6" max="6" width="14.5703125" style="168" customWidth="1"/>
    <col min="7" max="7" width="30" style="232" customWidth="1"/>
    <col min="8" max="8" width="14.28515625" style="168" customWidth="1"/>
    <col min="9" max="9" width="14.7109375" style="168" customWidth="1"/>
    <col min="10" max="10" width="15.85546875" style="168" customWidth="1"/>
    <col min="11" max="11" width="20" style="232" customWidth="1"/>
    <col min="12" max="12" width="2.7109375" style="168" customWidth="1"/>
    <col min="13" max="16384" width="17.28515625" style="168"/>
  </cols>
  <sheetData>
    <row r="2" spans="2:12" x14ac:dyDescent="0.25">
      <c r="B2" s="368"/>
      <c r="C2" s="811"/>
      <c r="D2" s="344"/>
      <c r="E2" s="344"/>
      <c r="F2" s="344"/>
      <c r="G2" s="369"/>
      <c r="H2" s="344"/>
      <c r="I2" s="344"/>
      <c r="J2" s="344"/>
      <c r="K2" s="369"/>
      <c r="L2" s="370"/>
    </row>
    <row r="3" spans="2:12" s="47" customFormat="1" ht="12.75" x14ac:dyDescent="0.2">
      <c r="B3" s="160"/>
      <c r="C3" s="585"/>
      <c r="D3" s="44"/>
      <c r="E3" s="44"/>
      <c r="F3" s="328"/>
      <c r="G3" s="371"/>
      <c r="H3" s="44"/>
      <c r="I3" s="44"/>
      <c r="J3" s="44"/>
      <c r="K3" s="104"/>
      <c r="L3" s="298"/>
    </row>
    <row r="4" spans="2:12" s="47" customFormat="1" ht="18.75" x14ac:dyDescent="0.3">
      <c r="B4" s="2539"/>
      <c r="C4" s="2540"/>
      <c r="D4" s="2540"/>
      <c r="E4" s="2540"/>
      <c r="F4" s="2540"/>
      <c r="G4" s="2540"/>
      <c r="H4" s="2540"/>
      <c r="I4" s="2540"/>
      <c r="J4" s="2540"/>
      <c r="K4" s="2540"/>
      <c r="L4" s="2541"/>
    </row>
    <row r="5" spans="2:12" s="47" customFormat="1" ht="18.75" x14ac:dyDescent="0.3">
      <c r="B5" s="2542" t="s">
        <v>29</v>
      </c>
      <c r="C5" s="2405"/>
      <c r="D5" s="2405"/>
      <c r="E5" s="2405"/>
      <c r="F5" s="2405"/>
      <c r="G5" s="2405"/>
      <c r="H5" s="2405"/>
      <c r="I5" s="2405"/>
      <c r="J5" s="2405"/>
      <c r="K5" s="2405"/>
      <c r="L5" s="2543"/>
    </row>
    <row r="6" spans="2:12" s="47" customFormat="1" ht="15.75" x14ac:dyDescent="0.25">
      <c r="B6" s="2544" t="s">
        <v>383</v>
      </c>
      <c r="C6" s="2545"/>
      <c r="D6" s="2545"/>
      <c r="E6" s="2545"/>
      <c r="F6" s="2545"/>
      <c r="G6" s="2545"/>
      <c r="H6" s="2545"/>
      <c r="I6" s="2545"/>
      <c r="J6" s="2545"/>
      <c r="K6" s="2545"/>
      <c r="L6" s="2546"/>
    </row>
    <row r="7" spans="2:12" s="47" customFormat="1" ht="15.75" x14ac:dyDescent="0.25">
      <c r="B7" s="2547" t="s">
        <v>158</v>
      </c>
      <c r="C7" s="2548"/>
      <c r="D7" s="2548"/>
      <c r="E7" s="2548"/>
      <c r="F7" s="2548"/>
      <c r="G7" s="2548"/>
      <c r="H7" s="2548"/>
      <c r="I7" s="2548"/>
      <c r="J7" s="2548"/>
      <c r="K7" s="2548"/>
      <c r="L7" s="2549"/>
    </row>
    <row r="8" spans="2:12" s="47" customFormat="1" ht="15.75" x14ac:dyDescent="0.25">
      <c r="B8" s="2550"/>
      <c r="C8" s="2551"/>
      <c r="D8" s="2551"/>
      <c r="E8" s="2551"/>
      <c r="F8" s="2551"/>
      <c r="G8" s="2551"/>
      <c r="H8" s="2551"/>
      <c r="I8" s="2551"/>
      <c r="J8" s="2551"/>
      <c r="K8" s="2551"/>
      <c r="L8" s="2552"/>
    </row>
    <row r="9" spans="2:12" s="47" customFormat="1" ht="14.25" customHeight="1" x14ac:dyDescent="0.3">
      <c r="B9" s="160"/>
      <c r="C9" s="1168"/>
      <c r="D9" s="31"/>
      <c r="E9" s="49" t="s">
        <v>34</v>
      </c>
      <c r="F9" s="2553" t="str">
        <f>'Datos Generales'!C7</f>
        <v>DIGESETT</v>
      </c>
      <c r="G9" s="2553"/>
      <c r="H9" s="49" t="s">
        <v>253</v>
      </c>
      <c r="I9" s="775">
        <f>'Datos Generales'!C6</f>
        <v>45107</v>
      </c>
      <c r="J9" s="212"/>
      <c r="K9" s="760"/>
      <c r="L9" s="298"/>
    </row>
    <row r="10" spans="2:12" s="47" customFormat="1" ht="4.5" customHeight="1" x14ac:dyDescent="0.3">
      <c r="B10" s="160"/>
      <c r="C10" s="1168"/>
      <c r="D10" s="31"/>
      <c r="E10" s="49"/>
      <c r="F10" s="765"/>
      <c r="G10" s="765"/>
      <c r="H10" s="49"/>
      <c r="I10" s="766"/>
      <c r="J10" s="212"/>
      <c r="K10" s="760"/>
      <c r="L10" s="298"/>
    </row>
    <row r="11" spans="2:12" s="47" customFormat="1" ht="15" customHeight="1" x14ac:dyDescent="0.3">
      <c r="B11" s="160"/>
      <c r="C11" s="1168"/>
      <c r="D11" s="49" t="s">
        <v>16</v>
      </c>
      <c r="E11" s="1172" t="str">
        <f>'Datos Generales'!C8</f>
        <v>0202</v>
      </c>
      <c r="F11" s="49" t="s">
        <v>30</v>
      </c>
      <c r="G11" s="1172" t="str">
        <f>'Datos Generales'!C9</f>
        <v>02</v>
      </c>
      <c r="H11" s="49" t="s">
        <v>20</v>
      </c>
      <c r="I11" s="1172" t="str">
        <f>'Datos Generales'!C10</f>
        <v>01</v>
      </c>
      <c r="J11" s="49" t="s">
        <v>22</v>
      </c>
      <c r="K11" s="1172" t="str">
        <f>'Datos Generales'!C11</f>
        <v>0005</v>
      </c>
      <c r="L11" s="298"/>
    </row>
    <row r="12" spans="2:12" s="47" customFormat="1" ht="4.5" customHeight="1" x14ac:dyDescent="0.3">
      <c r="B12" s="160"/>
      <c r="C12" s="1168"/>
      <c r="D12" s="31"/>
      <c r="E12" s="31"/>
      <c r="F12" s="31"/>
      <c r="G12" s="146"/>
      <c r="H12" s="31"/>
      <c r="I12" s="31"/>
      <c r="J12" s="14"/>
      <c r="K12" s="761"/>
      <c r="L12" s="298"/>
    </row>
    <row r="13" spans="2:12" s="47" customFormat="1" ht="30" x14ac:dyDescent="0.3">
      <c r="B13" s="160"/>
      <c r="C13" s="1168"/>
      <c r="D13" s="764" t="s">
        <v>271</v>
      </c>
      <c r="E13" s="2554"/>
      <c r="F13" s="2554"/>
      <c r="G13" s="2555" t="s">
        <v>384</v>
      </c>
      <c r="H13" s="2556"/>
      <c r="I13" s="773" t="s">
        <v>686</v>
      </c>
      <c r="J13" s="14"/>
      <c r="K13" s="761"/>
      <c r="L13" s="298"/>
    </row>
    <row r="14" spans="2:12" s="47" customFormat="1" ht="9.75" customHeight="1" x14ac:dyDescent="0.3">
      <c r="B14" s="160"/>
      <c r="C14" s="1168"/>
      <c r="G14" s="146"/>
      <c r="J14" s="14"/>
      <c r="K14" s="761"/>
      <c r="L14" s="298"/>
    </row>
    <row r="15" spans="2:12" s="47" customFormat="1" ht="9" customHeight="1" x14ac:dyDescent="0.3">
      <c r="B15" s="160"/>
      <c r="C15" s="1168"/>
      <c r="F15" s="14"/>
      <c r="G15" s="762"/>
      <c r="J15" s="763"/>
      <c r="K15" s="105"/>
      <c r="L15" s="298"/>
    </row>
    <row r="16" spans="2:12" s="367" customFormat="1" ht="28.5" x14ac:dyDescent="0.25">
      <c r="B16" s="372"/>
      <c r="C16" s="998" t="s">
        <v>104</v>
      </c>
      <c r="D16" s="999" t="s">
        <v>315</v>
      </c>
      <c r="E16" s="1000" t="s">
        <v>272</v>
      </c>
      <c r="F16" s="999" t="s">
        <v>239</v>
      </c>
      <c r="G16" s="1001" t="s">
        <v>385</v>
      </c>
      <c r="H16" s="1002" t="s">
        <v>152</v>
      </c>
      <c r="I16" s="1002" t="s">
        <v>153</v>
      </c>
      <c r="J16" s="1003" t="s">
        <v>316</v>
      </c>
      <c r="K16" s="1004" t="s">
        <v>87</v>
      </c>
      <c r="L16" s="373"/>
    </row>
    <row r="17" spans="2:14" s="47" customFormat="1" ht="17.25" customHeight="1" x14ac:dyDescent="0.25">
      <c r="B17" s="160"/>
      <c r="C17" s="1175">
        <v>1</v>
      </c>
      <c r="D17" s="1176" t="s">
        <v>526</v>
      </c>
      <c r="E17" s="1177"/>
      <c r="F17" s="1178" t="s">
        <v>717</v>
      </c>
      <c r="G17" s="1179" t="s">
        <v>720</v>
      </c>
      <c r="H17" s="1180">
        <v>200000</v>
      </c>
      <c r="I17" s="1180"/>
      <c r="J17" s="1180" t="s">
        <v>552</v>
      </c>
      <c r="K17" s="1181"/>
      <c r="L17" s="298"/>
    </row>
    <row r="18" spans="2:14" s="47" customFormat="1" x14ac:dyDescent="0.25">
      <c r="B18" s="160"/>
      <c r="C18" s="1175">
        <v>2</v>
      </c>
      <c r="D18" s="1176" t="s">
        <v>526</v>
      </c>
      <c r="E18" s="1177"/>
      <c r="F18" s="1178" t="s">
        <v>718</v>
      </c>
      <c r="G18" s="1179" t="s">
        <v>719</v>
      </c>
      <c r="H18" s="1180"/>
      <c r="I18" s="1180">
        <v>200000</v>
      </c>
      <c r="J18" s="1180"/>
      <c r="K18" s="1181"/>
      <c r="L18" s="298"/>
      <c r="N18" s="769"/>
    </row>
    <row r="19" spans="2:14" s="47" customFormat="1" x14ac:dyDescent="0.25">
      <c r="B19" s="160"/>
      <c r="C19" s="1175">
        <v>3</v>
      </c>
      <c r="D19" s="1176"/>
      <c r="E19" s="1177"/>
      <c r="F19" s="1178"/>
      <c r="G19" s="1179"/>
      <c r="H19" s="1180"/>
      <c r="I19" s="1180"/>
      <c r="J19" s="1180"/>
      <c r="K19" s="1181"/>
      <c r="L19" s="298"/>
    </row>
    <row r="20" spans="2:14" s="47" customFormat="1" ht="5.25" customHeight="1" x14ac:dyDescent="0.25">
      <c r="B20" s="160"/>
      <c r="C20" s="1175">
        <v>4</v>
      </c>
      <c r="D20" s="1176"/>
      <c r="E20" s="1177"/>
      <c r="F20" s="1178"/>
      <c r="G20" s="1179"/>
      <c r="H20" s="1180"/>
      <c r="I20" s="1180"/>
      <c r="J20" s="1180"/>
      <c r="K20" s="1181"/>
      <c r="L20" s="298"/>
    </row>
    <row r="21" spans="2:14" s="47" customFormat="1" ht="86.25" customHeight="1" x14ac:dyDescent="0.25">
      <c r="B21" s="160"/>
      <c r="C21" s="1175"/>
      <c r="D21" s="1182"/>
      <c r="E21" s="1183"/>
      <c r="F21" s="1174" t="s">
        <v>1621</v>
      </c>
      <c r="G21" s="1478" t="s">
        <v>687</v>
      </c>
      <c r="H21" s="1180" t="s">
        <v>716</v>
      </c>
      <c r="I21" s="1180"/>
      <c r="J21" s="1180"/>
      <c r="K21" s="1181"/>
      <c r="L21" s="298"/>
    </row>
    <row r="22" spans="2:14" s="47" customFormat="1" ht="6.75" customHeight="1" x14ac:dyDescent="0.25">
      <c r="B22" s="160"/>
      <c r="C22" s="1169"/>
      <c r="D22" s="374"/>
      <c r="E22" s="375"/>
      <c r="F22" s="767"/>
      <c r="G22" s="768"/>
      <c r="H22" s="770"/>
      <c r="I22" s="770"/>
      <c r="J22" s="771"/>
      <c r="K22" s="772"/>
      <c r="L22" s="298"/>
    </row>
    <row r="23" spans="2:14" s="47" customFormat="1" x14ac:dyDescent="0.25">
      <c r="B23" s="160"/>
      <c r="C23" s="1334"/>
      <c r="D23" s="1335"/>
      <c r="E23" s="1335"/>
      <c r="F23" s="1335"/>
      <c r="G23" s="1386" t="s">
        <v>59</v>
      </c>
      <c r="H23" s="1387">
        <f>SUM(H17:H20)</f>
        <v>200000</v>
      </c>
      <c r="I23" s="1387">
        <f>SUM(I17:I20)</f>
        <v>200000</v>
      </c>
      <c r="J23" s="1173"/>
      <c r="K23" s="1336"/>
      <c r="L23" s="298"/>
    </row>
    <row r="24" spans="2:14" s="47" customFormat="1" x14ac:dyDescent="0.25">
      <c r="B24" s="160"/>
      <c r="C24" s="1170"/>
      <c r="D24" s="49"/>
      <c r="E24" s="49"/>
      <c r="F24" s="49"/>
      <c r="G24" s="146"/>
      <c r="H24" s="119"/>
      <c r="I24" s="119"/>
      <c r="J24" s="119"/>
      <c r="K24" s="376" t="s">
        <v>189</v>
      </c>
      <c r="L24" s="298"/>
    </row>
    <row r="25" spans="2:14" s="47" customFormat="1" ht="12.75" x14ac:dyDescent="0.2">
      <c r="B25" s="160"/>
      <c r="C25" s="585"/>
      <c r="D25" s="44"/>
      <c r="E25" s="44"/>
      <c r="F25" s="44"/>
      <c r="G25" s="104"/>
      <c r="H25" s="44"/>
      <c r="I25" s="44"/>
      <c r="J25" s="44"/>
      <c r="K25" s="104"/>
      <c r="L25" s="298"/>
    </row>
    <row r="26" spans="2:14" s="47" customFormat="1" ht="15" customHeight="1" x14ac:dyDescent="0.2">
      <c r="B26" s="160"/>
      <c r="C26" s="585"/>
      <c r="D26" s="2372" t="s">
        <v>492</v>
      </c>
      <c r="E26" s="2372"/>
      <c r="F26" s="44"/>
      <c r="G26" s="2372" t="s">
        <v>491</v>
      </c>
      <c r="H26" s="2372"/>
      <c r="I26" s="1486"/>
      <c r="J26" s="2425" t="s">
        <v>482</v>
      </c>
      <c r="K26" s="2425"/>
      <c r="L26" s="298"/>
    </row>
    <row r="27" spans="2:14" s="47" customFormat="1" ht="15" customHeight="1" x14ac:dyDescent="0.25">
      <c r="B27" s="160"/>
      <c r="C27" s="585"/>
      <c r="D27" s="2462" t="str">
        <f>'Datos Generales'!C16</f>
        <v>Preparado por</v>
      </c>
      <c r="E27" s="2462"/>
      <c r="F27" s="54"/>
      <c r="G27" s="2537" t="str">
        <f>'Datos Generales'!D16</f>
        <v>Revisado por</v>
      </c>
      <c r="H27" s="2537"/>
      <c r="I27" s="299"/>
      <c r="J27" s="2465" t="str">
        <f>'Datos Generales'!E16</f>
        <v>Autorizado por</v>
      </c>
      <c r="K27" s="2465"/>
      <c r="L27" s="298"/>
    </row>
    <row r="28" spans="2:14" s="47" customFormat="1" ht="24" customHeight="1" x14ac:dyDescent="0.25">
      <c r="B28" s="160"/>
      <c r="C28" s="585"/>
      <c r="D28" s="2538" t="s">
        <v>503</v>
      </c>
      <c r="E28" s="2538"/>
      <c r="F28" s="54"/>
      <c r="G28" s="2461" t="s">
        <v>494</v>
      </c>
      <c r="H28" s="2461"/>
      <c r="I28" s="588"/>
      <c r="J28" s="2461" t="s">
        <v>533</v>
      </c>
      <c r="K28" s="2461"/>
      <c r="L28" s="298"/>
    </row>
    <row r="29" spans="2:14" s="47" customFormat="1" ht="15" customHeight="1" x14ac:dyDescent="0.25">
      <c r="B29" s="160"/>
      <c r="C29" s="585"/>
      <c r="D29" s="2462" t="str">
        <f>'Datos Generales'!C17</f>
        <v>Puesto que ocupa</v>
      </c>
      <c r="E29" s="2462"/>
      <c r="F29" s="54"/>
      <c r="G29" s="2537" t="str">
        <f>'Datos Generales'!D17</f>
        <v>Puesto que ocupa</v>
      </c>
      <c r="H29" s="2537"/>
      <c r="J29" s="2465" t="str">
        <f>'Datos Generales'!E17</f>
        <v>Puesto que ocupa</v>
      </c>
      <c r="K29" s="2465"/>
      <c r="L29" s="298"/>
    </row>
    <row r="30" spans="2:14" s="47" customFormat="1" ht="21" customHeight="1" x14ac:dyDescent="0.25">
      <c r="B30" s="160"/>
      <c r="C30" s="585"/>
      <c r="D30" s="2536">
        <v>45107</v>
      </c>
      <c r="E30" s="2536"/>
      <c r="F30" s="54"/>
      <c r="G30" s="2536">
        <v>45111</v>
      </c>
      <c r="H30" s="2536"/>
      <c r="I30" s="413"/>
      <c r="J30" s="2536">
        <v>45112</v>
      </c>
      <c r="K30" s="2536"/>
      <c r="L30" s="298"/>
    </row>
    <row r="31" spans="2:14" s="47" customFormat="1" ht="15" customHeight="1" x14ac:dyDescent="0.25">
      <c r="B31" s="160"/>
      <c r="C31" s="585"/>
      <c r="D31" s="2462" t="s">
        <v>288</v>
      </c>
      <c r="E31" s="2462"/>
      <c r="F31" s="54"/>
      <c r="G31" s="2537" t="s">
        <v>289</v>
      </c>
      <c r="H31" s="2537"/>
      <c r="J31" s="2465" t="s">
        <v>301</v>
      </c>
      <c r="K31" s="2465"/>
      <c r="L31" s="298"/>
    </row>
    <row r="32" spans="2:14" x14ac:dyDescent="0.25">
      <c r="B32" s="179"/>
      <c r="C32" s="629"/>
      <c r="D32" s="377"/>
      <c r="E32" s="41"/>
      <c r="F32" s="377"/>
      <c r="G32" s="378"/>
      <c r="H32" s="377"/>
      <c r="I32" s="377"/>
      <c r="J32" s="377"/>
      <c r="K32" s="378"/>
      <c r="L32" s="181"/>
    </row>
    <row r="33" spans="3:11" x14ac:dyDescent="0.25">
      <c r="C33" s="2"/>
      <c r="D33" s="47"/>
      <c r="E33" s="47"/>
      <c r="F33" s="47"/>
      <c r="G33" s="62"/>
      <c r="H33" s="47"/>
      <c r="I33" s="47"/>
      <c r="J33" s="47"/>
      <c r="K33" s="62"/>
    </row>
    <row r="36" spans="3:11" customFormat="1" x14ac:dyDescent="0.25">
      <c r="C36" s="1171"/>
    </row>
    <row r="37" spans="3:11" customFormat="1" x14ac:dyDescent="0.25">
      <c r="C37" s="1171"/>
    </row>
    <row r="38" spans="3:11" customFormat="1" x14ac:dyDescent="0.25">
      <c r="C38" s="1171"/>
    </row>
    <row r="39" spans="3:11" customFormat="1" x14ac:dyDescent="0.25">
      <c r="C39" s="1171"/>
    </row>
    <row r="40" spans="3:11" customFormat="1" x14ac:dyDescent="0.25">
      <c r="C40" s="1171"/>
    </row>
    <row r="41" spans="3:11" customFormat="1" x14ac:dyDescent="0.25">
      <c r="C41" s="1171"/>
    </row>
    <row r="42" spans="3:11" customFormat="1" x14ac:dyDescent="0.25">
      <c r="C42" s="1171"/>
    </row>
    <row r="43" spans="3:11" customFormat="1" x14ac:dyDescent="0.25">
      <c r="C43" s="1171"/>
    </row>
    <row r="44" spans="3:11" customFormat="1" x14ac:dyDescent="0.25">
      <c r="C44" s="1171"/>
    </row>
    <row r="45" spans="3:11" customFormat="1" x14ac:dyDescent="0.25">
      <c r="C45" s="1171"/>
    </row>
    <row r="46" spans="3:11" customFormat="1" x14ac:dyDescent="0.25">
      <c r="C46" s="1171"/>
    </row>
    <row r="47" spans="3:11" customFormat="1" x14ac:dyDescent="0.25">
      <c r="C47" s="1171"/>
    </row>
    <row r="48" spans="3:11" customFormat="1" x14ac:dyDescent="0.25">
      <c r="C48" s="1171"/>
    </row>
    <row r="49" spans="3:6" customFormat="1" x14ac:dyDescent="0.25">
      <c r="C49" s="1171"/>
    </row>
    <row r="50" spans="3:6" customFormat="1" x14ac:dyDescent="0.25">
      <c r="C50" s="1171"/>
    </row>
    <row r="51" spans="3:6" x14ac:dyDescent="0.25">
      <c r="C51" s="621"/>
      <c r="D51" s="255"/>
      <c r="E51"/>
      <c r="F51"/>
    </row>
    <row r="52" spans="3:6" x14ac:dyDescent="0.25">
      <c r="C52" s="621"/>
      <c r="D52" s="255"/>
      <c r="E52"/>
      <c r="F52"/>
    </row>
    <row r="53" spans="3:6" x14ac:dyDescent="0.25">
      <c r="C53" s="621"/>
      <c r="D53" s="255"/>
      <c r="E53"/>
      <c r="F53"/>
    </row>
    <row r="54" spans="3:6" x14ac:dyDescent="0.25">
      <c r="C54" s="621"/>
      <c r="D54" s="255"/>
      <c r="E54"/>
      <c r="F54"/>
    </row>
    <row r="55" spans="3:6" x14ac:dyDescent="0.25">
      <c r="C55" s="621"/>
      <c r="D55" s="255"/>
      <c r="E55"/>
      <c r="F55"/>
    </row>
    <row r="56" spans="3:6" x14ac:dyDescent="0.25">
      <c r="C56" s="621"/>
      <c r="D56" s="255"/>
      <c r="E56"/>
      <c r="F56"/>
    </row>
  </sheetData>
  <protectedRanges>
    <protectedRange sqref="J26" name="Rango1_2_1_1"/>
  </protectedRanges>
  <mergeCells count="26">
    <mergeCell ref="D27:E27"/>
    <mergeCell ref="G27:H27"/>
    <mergeCell ref="J27:K27"/>
    <mergeCell ref="B4:L4"/>
    <mergeCell ref="B5:L5"/>
    <mergeCell ref="B6:L6"/>
    <mergeCell ref="B7:L7"/>
    <mergeCell ref="B8:L8"/>
    <mergeCell ref="F9:G9"/>
    <mergeCell ref="E13:F13"/>
    <mergeCell ref="G13:H13"/>
    <mergeCell ref="G26:H26"/>
    <mergeCell ref="D26:E26"/>
    <mergeCell ref="J26:K26"/>
    <mergeCell ref="G28:H28"/>
    <mergeCell ref="D28:E28"/>
    <mergeCell ref="J28:K28"/>
    <mergeCell ref="D29:E29"/>
    <mergeCell ref="G29:H29"/>
    <mergeCell ref="J29:K29"/>
    <mergeCell ref="D30:E30"/>
    <mergeCell ref="G30:H30"/>
    <mergeCell ref="J30:K30"/>
    <mergeCell ref="D31:E31"/>
    <mergeCell ref="G31:H31"/>
    <mergeCell ref="J31:K31"/>
  </mergeCells>
  <pageMargins left="0.51" right="0.22" top="0.23" bottom="0.22" header="0.3" footer="0.17"/>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showGridLines="0" zoomScaleNormal="100" zoomScaleSheetLayoutView="100" workbookViewId="0">
      <selection activeCell="N30" sqref="N30"/>
    </sheetView>
  </sheetViews>
  <sheetFormatPr baseColWidth="10" defaultRowHeight="12.75" x14ac:dyDescent="0.2"/>
  <cols>
    <col min="1" max="1" width="2.7109375" style="18" customWidth="1"/>
    <col min="2" max="2" width="1.42578125" style="18" customWidth="1"/>
    <col min="3" max="3" width="12" style="18" customWidth="1"/>
    <col min="4" max="4" width="11.28515625" style="18" customWidth="1"/>
    <col min="5" max="5" width="3" style="18" customWidth="1"/>
    <col min="6" max="6" width="11.85546875" style="18" customWidth="1"/>
    <col min="7" max="7" width="19.7109375" style="18" customWidth="1"/>
    <col min="8" max="8" width="12" style="18" customWidth="1"/>
    <col min="9" max="9" width="0.140625" style="18" customWidth="1"/>
    <col min="10" max="10" width="6.140625" style="18" customWidth="1"/>
    <col min="11" max="11" width="22.85546875" style="18" customWidth="1"/>
    <col min="12" max="12" width="2" style="18" customWidth="1"/>
    <col min="13" max="253" width="11.42578125" style="18"/>
    <col min="254" max="254" width="3.7109375" style="18" customWidth="1"/>
    <col min="255" max="255" width="0" style="18" hidden="1" customWidth="1"/>
    <col min="256" max="256" width="9.5703125" style="18" customWidth="1"/>
    <col min="257" max="257" width="13" style="18" customWidth="1"/>
    <col min="258" max="258" width="10.42578125" style="18" customWidth="1"/>
    <col min="259" max="259" width="13.28515625" style="18" customWidth="1"/>
    <col min="260" max="260" width="12.7109375" style="18" customWidth="1"/>
    <col min="261" max="261" width="7.42578125" style="18" customWidth="1"/>
    <col min="262" max="262" width="5.28515625" style="18" customWidth="1"/>
    <col min="263" max="263" width="6.140625" style="18" customWidth="1"/>
    <col min="264" max="264" width="10.85546875" style="18" customWidth="1"/>
    <col min="265" max="265" width="4.85546875" style="18" customWidth="1"/>
    <col min="266" max="266" width="3.140625" style="18" customWidth="1"/>
    <col min="267" max="267" width="1.140625" style="18" customWidth="1"/>
    <col min="268" max="509" width="11.42578125" style="18"/>
    <col min="510" max="510" width="3.7109375" style="18" customWidth="1"/>
    <col min="511" max="511" width="0" style="18" hidden="1" customWidth="1"/>
    <col min="512" max="512" width="9.5703125" style="18" customWidth="1"/>
    <col min="513" max="513" width="13" style="18" customWidth="1"/>
    <col min="514" max="514" width="10.42578125" style="18" customWidth="1"/>
    <col min="515" max="515" width="13.28515625" style="18" customWidth="1"/>
    <col min="516" max="516" width="12.7109375" style="18" customWidth="1"/>
    <col min="517" max="517" width="7.42578125" style="18" customWidth="1"/>
    <col min="518" max="518" width="5.28515625" style="18" customWidth="1"/>
    <col min="519" max="519" width="6.140625" style="18" customWidth="1"/>
    <col min="520" max="520" width="10.85546875" style="18" customWidth="1"/>
    <col min="521" max="521" width="4.85546875" style="18" customWidth="1"/>
    <col min="522" max="522" width="3.140625" style="18" customWidth="1"/>
    <col min="523" max="523" width="1.140625" style="18" customWidth="1"/>
    <col min="524" max="765" width="11.42578125" style="18"/>
    <col min="766" max="766" width="3.7109375" style="18" customWidth="1"/>
    <col min="767" max="767" width="0" style="18" hidden="1" customWidth="1"/>
    <col min="768" max="768" width="9.5703125" style="18" customWidth="1"/>
    <col min="769" max="769" width="13" style="18" customWidth="1"/>
    <col min="770" max="770" width="10.42578125" style="18" customWidth="1"/>
    <col min="771" max="771" width="13.28515625" style="18" customWidth="1"/>
    <col min="772" max="772" width="12.7109375" style="18" customWidth="1"/>
    <col min="773" max="773" width="7.42578125" style="18" customWidth="1"/>
    <col min="774" max="774" width="5.28515625" style="18" customWidth="1"/>
    <col min="775" max="775" width="6.140625" style="18" customWidth="1"/>
    <col min="776" max="776" width="10.85546875" style="18" customWidth="1"/>
    <col min="777" max="777" width="4.85546875" style="18" customWidth="1"/>
    <col min="778" max="778" width="3.140625" style="18" customWidth="1"/>
    <col min="779" max="779" width="1.140625" style="18" customWidth="1"/>
    <col min="780" max="1021" width="11.42578125" style="18"/>
    <col min="1022" max="1022" width="3.7109375" style="18" customWidth="1"/>
    <col min="1023" max="1023" width="0" style="18" hidden="1" customWidth="1"/>
    <col min="1024" max="1024" width="9.5703125" style="18" customWidth="1"/>
    <col min="1025" max="1025" width="13" style="18" customWidth="1"/>
    <col min="1026" max="1026" width="10.42578125" style="18" customWidth="1"/>
    <col min="1027" max="1027" width="13.28515625" style="18" customWidth="1"/>
    <col min="1028" max="1028" width="12.7109375" style="18" customWidth="1"/>
    <col min="1029" max="1029" width="7.42578125" style="18" customWidth="1"/>
    <col min="1030" max="1030" width="5.28515625" style="18" customWidth="1"/>
    <col min="1031" max="1031" width="6.140625" style="18" customWidth="1"/>
    <col min="1032" max="1032" width="10.85546875" style="18" customWidth="1"/>
    <col min="1033" max="1033" width="4.85546875" style="18" customWidth="1"/>
    <col min="1034" max="1034" width="3.140625" style="18" customWidth="1"/>
    <col min="1035" max="1035" width="1.140625" style="18" customWidth="1"/>
    <col min="1036" max="1277" width="11.42578125" style="18"/>
    <col min="1278" max="1278" width="3.7109375" style="18" customWidth="1"/>
    <col min="1279" max="1279" width="0" style="18" hidden="1" customWidth="1"/>
    <col min="1280" max="1280" width="9.5703125" style="18" customWidth="1"/>
    <col min="1281" max="1281" width="13" style="18" customWidth="1"/>
    <col min="1282" max="1282" width="10.42578125" style="18" customWidth="1"/>
    <col min="1283" max="1283" width="13.28515625" style="18" customWidth="1"/>
    <col min="1284" max="1284" width="12.7109375" style="18" customWidth="1"/>
    <col min="1285" max="1285" width="7.42578125" style="18" customWidth="1"/>
    <col min="1286" max="1286" width="5.28515625" style="18" customWidth="1"/>
    <col min="1287" max="1287" width="6.140625" style="18" customWidth="1"/>
    <col min="1288" max="1288" width="10.85546875" style="18" customWidth="1"/>
    <col min="1289" max="1289" width="4.85546875" style="18" customWidth="1"/>
    <col min="1290" max="1290" width="3.140625" style="18" customWidth="1"/>
    <col min="1291" max="1291" width="1.140625" style="18" customWidth="1"/>
    <col min="1292" max="1533" width="11.42578125" style="18"/>
    <col min="1534" max="1534" width="3.7109375" style="18" customWidth="1"/>
    <col min="1535" max="1535" width="0" style="18" hidden="1" customWidth="1"/>
    <col min="1536" max="1536" width="9.5703125" style="18" customWidth="1"/>
    <col min="1537" max="1537" width="13" style="18" customWidth="1"/>
    <col min="1538" max="1538" width="10.42578125" style="18" customWidth="1"/>
    <col min="1539" max="1539" width="13.28515625" style="18" customWidth="1"/>
    <col min="1540" max="1540" width="12.7109375" style="18" customWidth="1"/>
    <col min="1541" max="1541" width="7.42578125" style="18" customWidth="1"/>
    <col min="1542" max="1542" width="5.28515625" style="18" customWidth="1"/>
    <col min="1543" max="1543" width="6.140625" style="18" customWidth="1"/>
    <col min="1544" max="1544" width="10.85546875" style="18" customWidth="1"/>
    <col min="1545" max="1545" width="4.85546875" style="18" customWidth="1"/>
    <col min="1546" max="1546" width="3.140625" style="18" customWidth="1"/>
    <col min="1547" max="1547" width="1.140625" style="18" customWidth="1"/>
    <col min="1548" max="1789" width="11.42578125" style="18"/>
    <col min="1790" max="1790" width="3.7109375" style="18" customWidth="1"/>
    <col min="1791" max="1791" width="0" style="18" hidden="1" customWidth="1"/>
    <col min="1792" max="1792" width="9.5703125" style="18" customWidth="1"/>
    <col min="1793" max="1793" width="13" style="18" customWidth="1"/>
    <col min="1794" max="1794" width="10.42578125" style="18" customWidth="1"/>
    <col min="1795" max="1795" width="13.28515625" style="18" customWidth="1"/>
    <col min="1796" max="1796" width="12.7109375" style="18" customWidth="1"/>
    <col min="1797" max="1797" width="7.42578125" style="18" customWidth="1"/>
    <col min="1798" max="1798" width="5.28515625" style="18" customWidth="1"/>
    <col min="1799" max="1799" width="6.140625" style="18" customWidth="1"/>
    <col min="1800" max="1800" width="10.85546875" style="18" customWidth="1"/>
    <col min="1801" max="1801" width="4.85546875" style="18" customWidth="1"/>
    <col min="1802" max="1802" width="3.140625" style="18" customWidth="1"/>
    <col min="1803" max="1803" width="1.140625" style="18" customWidth="1"/>
    <col min="1804" max="2045" width="11.42578125" style="18"/>
    <col min="2046" max="2046" width="3.7109375" style="18" customWidth="1"/>
    <col min="2047" max="2047" width="0" style="18" hidden="1" customWidth="1"/>
    <col min="2048" max="2048" width="9.5703125" style="18" customWidth="1"/>
    <col min="2049" max="2049" width="13" style="18" customWidth="1"/>
    <col min="2050" max="2050" width="10.42578125" style="18" customWidth="1"/>
    <col min="2051" max="2051" width="13.28515625" style="18" customWidth="1"/>
    <col min="2052" max="2052" width="12.7109375" style="18" customWidth="1"/>
    <col min="2053" max="2053" width="7.42578125" style="18" customWidth="1"/>
    <col min="2054" max="2054" width="5.28515625" style="18" customWidth="1"/>
    <col min="2055" max="2055" width="6.140625" style="18" customWidth="1"/>
    <col min="2056" max="2056" width="10.85546875" style="18" customWidth="1"/>
    <col min="2057" max="2057" width="4.85546875" style="18" customWidth="1"/>
    <col min="2058" max="2058" width="3.140625" style="18" customWidth="1"/>
    <col min="2059" max="2059" width="1.140625" style="18" customWidth="1"/>
    <col min="2060" max="2301" width="11.42578125" style="18"/>
    <col min="2302" max="2302" width="3.7109375" style="18" customWidth="1"/>
    <col min="2303" max="2303" width="0" style="18" hidden="1" customWidth="1"/>
    <col min="2304" max="2304" width="9.5703125" style="18" customWidth="1"/>
    <col min="2305" max="2305" width="13" style="18" customWidth="1"/>
    <col min="2306" max="2306" width="10.42578125" style="18" customWidth="1"/>
    <col min="2307" max="2307" width="13.28515625" style="18" customWidth="1"/>
    <col min="2308" max="2308" width="12.7109375" style="18" customWidth="1"/>
    <col min="2309" max="2309" width="7.42578125" style="18" customWidth="1"/>
    <col min="2310" max="2310" width="5.28515625" style="18" customWidth="1"/>
    <col min="2311" max="2311" width="6.140625" style="18" customWidth="1"/>
    <col min="2312" max="2312" width="10.85546875" style="18" customWidth="1"/>
    <col min="2313" max="2313" width="4.85546875" style="18" customWidth="1"/>
    <col min="2314" max="2314" width="3.140625" style="18" customWidth="1"/>
    <col min="2315" max="2315" width="1.140625" style="18" customWidth="1"/>
    <col min="2316" max="2557" width="11.42578125" style="18"/>
    <col min="2558" max="2558" width="3.7109375" style="18" customWidth="1"/>
    <col min="2559" max="2559" width="0" style="18" hidden="1" customWidth="1"/>
    <col min="2560" max="2560" width="9.5703125" style="18" customWidth="1"/>
    <col min="2561" max="2561" width="13" style="18" customWidth="1"/>
    <col min="2562" max="2562" width="10.42578125" style="18" customWidth="1"/>
    <col min="2563" max="2563" width="13.28515625" style="18" customWidth="1"/>
    <col min="2564" max="2564" width="12.7109375" style="18" customWidth="1"/>
    <col min="2565" max="2565" width="7.42578125" style="18" customWidth="1"/>
    <col min="2566" max="2566" width="5.28515625" style="18" customWidth="1"/>
    <col min="2567" max="2567" width="6.140625" style="18" customWidth="1"/>
    <col min="2568" max="2568" width="10.85546875" style="18" customWidth="1"/>
    <col min="2569" max="2569" width="4.85546875" style="18" customWidth="1"/>
    <col min="2570" max="2570" width="3.140625" style="18" customWidth="1"/>
    <col min="2571" max="2571" width="1.140625" style="18" customWidth="1"/>
    <col min="2572" max="2813" width="11.42578125" style="18"/>
    <col min="2814" max="2814" width="3.7109375" style="18" customWidth="1"/>
    <col min="2815" max="2815" width="0" style="18" hidden="1" customWidth="1"/>
    <col min="2816" max="2816" width="9.5703125" style="18" customWidth="1"/>
    <col min="2817" max="2817" width="13" style="18" customWidth="1"/>
    <col min="2818" max="2818" width="10.42578125" style="18" customWidth="1"/>
    <col min="2819" max="2819" width="13.28515625" style="18" customWidth="1"/>
    <col min="2820" max="2820" width="12.7109375" style="18" customWidth="1"/>
    <col min="2821" max="2821" width="7.42578125" style="18" customWidth="1"/>
    <col min="2822" max="2822" width="5.28515625" style="18" customWidth="1"/>
    <col min="2823" max="2823" width="6.140625" style="18" customWidth="1"/>
    <col min="2824" max="2824" width="10.85546875" style="18" customWidth="1"/>
    <col min="2825" max="2825" width="4.85546875" style="18" customWidth="1"/>
    <col min="2826" max="2826" width="3.140625" style="18" customWidth="1"/>
    <col min="2827" max="2827" width="1.140625" style="18" customWidth="1"/>
    <col min="2828" max="3069" width="11.42578125" style="18"/>
    <col min="3070" max="3070" width="3.7109375" style="18" customWidth="1"/>
    <col min="3071" max="3071" width="0" style="18" hidden="1" customWidth="1"/>
    <col min="3072" max="3072" width="9.5703125" style="18" customWidth="1"/>
    <col min="3073" max="3073" width="13" style="18" customWidth="1"/>
    <col min="3074" max="3074" width="10.42578125" style="18" customWidth="1"/>
    <col min="3075" max="3075" width="13.28515625" style="18" customWidth="1"/>
    <col min="3076" max="3076" width="12.7109375" style="18" customWidth="1"/>
    <col min="3077" max="3077" width="7.42578125" style="18" customWidth="1"/>
    <col min="3078" max="3078" width="5.28515625" style="18" customWidth="1"/>
    <col min="3079" max="3079" width="6.140625" style="18" customWidth="1"/>
    <col min="3080" max="3080" width="10.85546875" style="18" customWidth="1"/>
    <col min="3081" max="3081" width="4.85546875" style="18" customWidth="1"/>
    <col min="3082" max="3082" width="3.140625" style="18" customWidth="1"/>
    <col min="3083" max="3083" width="1.140625" style="18" customWidth="1"/>
    <col min="3084" max="3325" width="11.42578125" style="18"/>
    <col min="3326" max="3326" width="3.7109375" style="18" customWidth="1"/>
    <col min="3327" max="3327" width="0" style="18" hidden="1" customWidth="1"/>
    <col min="3328" max="3328" width="9.5703125" style="18" customWidth="1"/>
    <col min="3329" max="3329" width="13" style="18" customWidth="1"/>
    <col min="3330" max="3330" width="10.42578125" style="18" customWidth="1"/>
    <col min="3331" max="3331" width="13.28515625" style="18" customWidth="1"/>
    <col min="3332" max="3332" width="12.7109375" style="18" customWidth="1"/>
    <col min="3333" max="3333" width="7.42578125" style="18" customWidth="1"/>
    <col min="3334" max="3334" width="5.28515625" style="18" customWidth="1"/>
    <col min="3335" max="3335" width="6.140625" style="18" customWidth="1"/>
    <col min="3336" max="3336" width="10.85546875" style="18" customWidth="1"/>
    <col min="3337" max="3337" width="4.85546875" style="18" customWidth="1"/>
    <col min="3338" max="3338" width="3.140625" style="18" customWidth="1"/>
    <col min="3339" max="3339" width="1.140625" style="18" customWidth="1"/>
    <col min="3340" max="3581" width="11.42578125" style="18"/>
    <col min="3582" max="3582" width="3.7109375" style="18" customWidth="1"/>
    <col min="3583" max="3583" width="0" style="18" hidden="1" customWidth="1"/>
    <col min="3584" max="3584" width="9.5703125" style="18" customWidth="1"/>
    <col min="3585" max="3585" width="13" style="18" customWidth="1"/>
    <col min="3586" max="3586" width="10.42578125" style="18" customWidth="1"/>
    <col min="3587" max="3587" width="13.28515625" style="18" customWidth="1"/>
    <col min="3588" max="3588" width="12.7109375" style="18" customWidth="1"/>
    <col min="3589" max="3589" width="7.42578125" style="18" customWidth="1"/>
    <col min="3590" max="3590" width="5.28515625" style="18" customWidth="1"/>
    <col min="3591" max="3591" width="6.140625" style="18" customWidth="1"/>
    <col min="3592" max="3592" width="10.85546875" style="18" customWidth="1"/>
    <col min="3593" max="3593" width="4.85546875" style="18" customWidth="1"/>
    <col min="3594" max="3594" width="3.140625" style="18" customWidth="1"/>
    <col min="3595" max="3595" width="1.140625" style="18" customWidth="1"/>
    <col min="3596" max="3837" width="11.42578125" style="18"/>
    <col min="3838" max="3838" width="3.7109375" style="18" customWidth="1"/>
    <col min="3839" max="3839" width="0" style="18" hidden="1" customWidth="1"/>
    <col min="3840" max="3840" width="9.5703125" style="18" customWidth="1"/>
    <col min="3841" max="3841" width="13" style="18" customWidth="1"/>
    <col min="3842" max="3842" width="10.42578125" style="18" customWidth="1"/>
    <col min="3843" max="3843" width="13.28515625" style="18" customWidth="1"/>
    <col min="3844" max="3844" width="12.7109375" style="18" customWidth="1"/>
    <col min="3845" max="3845" width="7.42578125" style="18" customWidth="1"/>
    <col min="3846" max="3846" width="5.28515625" style="18" customWidth="1"/>
    <col min="3847" max="3847" width="6.140625" style="18" customWidth="1"/>
    <col min="3848" max="3848" width="10.85546875" style="18" customWidth="1"/>
    <col min="3849" max="3849" width="4.85546875" style="18" customWidth="1"/>
    <col min="3850" max="3850" width="3.140625" style="18" customWidth="1"/>
    <col min="3851" max="3851" width="1.140625" style="18" customWidth="1"/>
    <col min="3852" max="4093" width="11.42578125" style="18"/>
    <col min="4094" max="4094" width="3.7109375" style="18" customWidth="1"/>
    <col min="4095" max="4095" width="0" style="18" hidden="1" customWidth="1"/>
    <col min="4096" max="4096" width="9.5703125" style="18" customWidth="1"/>
    <col min="4097" max="4097" width="13" style="18" customWidth="1"/>
    <col min="4098" max="4098" width="10.42578125" style="18" customWidth="1"/>
    <col min="4099" max="4099" width="13.28515625" style="18" customWidth="1"/>
    <col min="4100" max="4100" width="12.7109375" style="18" customWidth="1"/>
    <col min="4101" max="4101" width="7.42578125" style="18" customWidth="1"/>
    <col min="4102" max="4102" width="5.28515625" style="18" customWidth="1"/>
    <col min="4103" max="4103" width="6.140625" style="18" customWidth="1"/>
    <col min="4104" max="4104" width="10.85546875" style="18" customWidth="1"/>
    <col min="4105" max="4105" width="4.85546875" style="18" customWidth="1"/>
    <col min="4106" max="4106" width="3.140625" style="18" customWidth="1"/>
    <col min="4107" max="4107" width="1.140625" style="18" customWidth="1"/>
    <col min="4108" max="4349" width="11.42578125" style="18"/>
    <col min="4350" max="4350" width="3.7109375" style="18" customWidth="1"/>
    <col min="4351" max="4351" width="0" style="18" hidden="1" customWidth="1"/>
    <col min="4352" max="4352" width="9.5703125" style="18" customWidth="1"/>
    <col min="4353" max="4353" width="13" style="18" customWidth="1"/>
    <col min="4354" max="4354" width="10.42578125" style="18" customWidth="1"/>
    <col min="4355" max="4355" width="13.28515625" style="18" customWidth="1"/>
    <col min="4356" max="4356" width="12.7109375" style="18" customWidth="1"/>
    <col min="4357" max="4357" width="7.42578125" style="18" customWidth="1"/>
    <col min="4358" max="4358" width="5.28515625" style="18" customWidth="1"/>
    <col min="4359" max="4359" width="6.140625" style="18" customWidth="1"/>
    <col min="4360" max="4360" width="10.85546875" style="18" customWidth="1"/>
    <col min="4361" max="4361" width="4.85546875" style="18" customWidth="1"/>
    <col min="4362" max="4362" width="3.140625" style="18" customWidth="1"/>
    <col min="4363" max="4363" width="1.140625" style="18" customWidth="1"/>
    <col min="4364" max="4605" width="11.42578125" style="18"/>
    <col min="4606" max="4606" width="3.7109375" style="18" customWidth="1"/>
    <col min="4607" max="4607" width="0" style="18" hidden="1" customWidth="1"/>
    <col min="4608" max="4608" width="9.5703125" style="18" customWidth="1"/>
    <col min="4609" max="4609" width="13" style="18" customWidth="1"/>
    <col min="4610" max="4610" width="10.42578125" style="18" customWidth="1"/>
    <col min="4611" max="4611" width="13.28515625" style="18" customWidth="1"/>
    <col min="4612" max="4612" width="12.7109375" style="18" customWidth="1"/>
    <col min="4613" max="4613" width="7.42578125" style="18" customWidth="1"/>
    <col min="4614" max="4614" width="5.28515625" style="18" customWidth="1"/>
    <col min="4615" max="4615" width="6.140625" style="18" customWidth="1"/>
    <col min="4616" max="4616" width="10.85546875" style="18" customWidth="1"/>
    <col min="4617" max="4617" width="4.85546875" style="18" customWidth="1"/>
    <col min="4618" max="4618" width="3.140625" style="18" customWidth="1"/>
    <col min="4619" max="4619" width="1.140625" style="18" customWidth="1"/>
    <col min="4620" max="4861" width="11.42578125" style="18"/>
    <col min="4862" max="4862" width="3.7109375" style="18" customWidth="1"/>
    <col min="4863" max="4863" width="0" style="18" hidden="1" customWidth="1"/>
    <col min="4864" max="4864" width="9.5703125" style="18" customWidth="1"/>
    <col min="4865" max="4865" width="13" style="18" customWidth="1"/>
    <col min="4866" max="4866" width="10.42578125" style="18" customWidth="1"/>
    <col min="4867" max="4867" width="13.28515625" style="18" customWidth="1"/>
    <col min="4868" max="4868" width="12.7109375" style="18" customWidth="1"/>
    <col min="4869" max="4869" width="7.42578125" style="18" customWidth="1"/>
    <col min="4870" max="4870" width="5.28515625" style="18" customWidth="1"/>
    <col min="4871" max="4871" width="6.140625" style="18" customWidth="1"/>
    <col min="4872" max="4872" width="10.85546875" style="18" customWidth="1"/>
    <col min="4873" max="4873" width="4.85546875" style="18" customWidth="1"/>
    <col min="4874" max="4874" width="3.140625" style="18" customWidth="1"/>
    <col min="4875" max="4875" width="1.140625" style="18" customWidth="1"/>
    <col min="4876" max="5117" width="11.42578125" style="18"/>
    <col min="5118" max="5118" width="3.7109375" style="18" customWidth="1"/>
    <col min="5119" max="5119" width="0" style="18" hidden="1" customWidth="1"/>
    <col min="5120" max="5120" width="9.5703125" style="18" customWidth="1"/>
    <col min="5121" max="5121" width="13" style="18" customWidth="1"/>
    <col min="5122" max="5122" width="10.42578125" style="18" customWidth="1"/>
    <col min="5123" max="5123" width="13.28515625" style="18" customWidth="1"/>
    <col min="5124" max="5124" width="12.7109375" style="18" customWidth="1"/>
    <col min="5125" max="5125" width="7.42578125" style="18" customWidth="1"/>
    <col min="5126" max="5126" width="5.28515625" style="18" customWidth="1"/>
    <col min="5127" max="5127" width="6.140625" style="18" customWidth="1"/>
    <col min="5128" max="5128" width="10.85546875" style="18" customWidth="1"/>
    <col min="5129" max="5129" width="4.85546875" style="18" customWidth="1"/>
    <col min="5130" max="5130" width="3.140625" style="18" customWidth="1"/>
    <col min="5131" max="5131" width="1.140625" style="18" customWidth="1"/>
    <col min="5132" max="5373" width="11.42578125" style="18"/>
    <col min="5374" max="5374" width="3.7109375" style="18" customWidth="1"/>
    <col min="5375" max="5375" width="0" style="18" hidden="1" customWidth="1"/>
    <col min="5376" max="5376" width="9.5703125" style="18" customWidth="1"/>
    <col min="5377" max="5377" width="13" style="18" customWidth="1"/>
    <col min="5378" max="5378" width="10.42578125" style="18" customWidth="1"/>
    <col min="5379" max="5379" width="13.28515625" style="18" customWidth="1"/>
    <col min="5380" max="5380" width="12.7109375" style="18" customWidth="1"/>
    <col min="5381" max="5381" width="7.42578125" style="18" customWidth="1"/>
    <col min="5382" max="5382" width="5.28515625" style="18" customWidth="1"/>
    <col min="5383" max="5383" width="6.140625" style="18" customWidth="1"/>
    <col min="5384" max="5384" width="10.85546875" style="18" customWidth="1"/>
    <col min="5385" max="5385" width="4.85546875" style="18" customWidth="1"/>
    <col min="5386" max="5386" width="3.140625" style="18" customWidth="1"/>
    <col min="5387" max="5387" width="1.140625" style="18" customWidth="1"/>
    <col min="5388" max="5629" width="11.42578125" style="18"/>
    <col min="5630" max="5630" width="3.7109375" style="18" customWidth="1"/>
    <col min="5631" max="5631" width="0" style="18" hidden="1" customWidth="1"/>
    <col min="5632" max="5632" width="9.5703125" style="18" customWidth="1"/>
    <col min="5633" max="5633" width="13" style="18" customWidth="1"/>
    <col min="5634" max="5634" width="10.42578125" style="18" customWidth="1"/>
    <col min="5635" max="5635" width="13.28515625" style="18" customWidth="1"/>
    <col min="5636" max="5636" width="12.7109375" style="18" customWidth="1"/>
    <col min="5637" max="5637" width="7.42578125" style="18" customWidth="1"/>
    <col min="5638" max="5638" width="5.28515625" style="18" customWidth="1"/>
    <col min="5639" max="5639" width="6.140625" style="18" customWidth="1"/>
    <col min="5640" max="5640" width="10.85546875" style="18" customWidth="1"/>
    <col min="5641" max="5641" width="4.85546875" style="18" customWidth="1"/>
    <col min="5642" max="5642" width="3.140625" style="18" customWidth="1"/>
    <col min="5643" max="5643" width="1.140625" style="18" customWidth="1"/>
    <col min="5644" max="5885" width="11.42578125" style="18"/>
    <col min="5886" max="5886" width="3.7109375" style="18" customWidth="1"/>
    <col min="5887" max="5887" width="0" style="18" hidden="1" customWidth="1"/>
    <col min="5888" max="5888" width="9.5703125" style="18" customWidth="1"/>
    <col min="5889" max="5889" width="13" style="18" customWidth="1"/>
    <col min="5890" max="5890" width="10.42578125" style="18" customWidth="1"/>
    <col min="5891" max="5891" width="13.28515625" style="18" customWidth="1"/>
    <col min="5892" max="5892" width="12.7109375" style="18" customWidth="1"/>
    <col min="5893" max="5893" width="7.42578125" style="18" customWidth="1"/>
    <col min="5894" max="5894" width="5.28515625" style="18" customWidth="1"/>
    <col min="5895" max="5895" width="6.140625" style="18" customWidth="1"/>
    <col min="5896" max="5896" width="10.85546875" style="18" customWidth="1"/>
    <col min="5897" max="5897" width="4.85546875" style="18" customWidth="1"/>
    <col min="5898" max="5898" width="3.140625" style="18" customWidth="1"/>
    <col min="5899" max="5899" width="1.140625" style="18" customWidth="1"/>
    <col min="5900" max="6141" width="11.42578125" style="18"/>
    <col min="6142" max="6142" width="3.7109375" style="18" customWidth="1"/>
    <col min="6143" max="6143" width="0" style="18" hidden="1" customWidth="1"/>
    <col min="6144" max="6144" width="9.5703125" style="18" customWidth="1"/>
    <col min="6145" max="6145" width="13" style="18" customWidth="1"/>
    <col min="6146" max="6146" width="10.42578125" style="18" customWidth="1"/>
    <col min="6147" max="6147" width="13.28515625" style="18" customWidth="1"/>
    <col min="6148" max="6148" width="12.7109375" style="18" customWidth="1"/>
    <col min="6149" max="6149" width="7.42578125" style="18" customWidth="1"/>
    <col min="6150" max="6150" width="5.28515625" style="18" customWidth="1"/>
    <col min="6151" max="6151" width="6.140625" style="18" customWidth="1"/>
    <col min="6152" max="6152" width="10.85546875" style="18" customWidth="1"/>
    <col min="6153" max="6153" width="4.85546875" style="18" customWidth="1"/>
    <col min="6154" max="6154" width="3.140625" style="18" customWidth="1"/>
    <col min="6155" max="6155" width="1.140625" style="18" customWidth="1"/>
    <col min="6156" max="6397" width="11.42578125" style="18"/>
    <col min="6398" max="6398" width="3.7109375" style="18" customWidth="1"/>
    <col min="6399" max="6399" width="0" style="18" hidden="1" customWidth="1"/>
    <col min="6400" max="6400" width="9.5703125" style="18" customWidth="1"/>
    <col min="6401" max="6401" width="13" style="18" customWidth="1"/>
    <col min="6402" max="6402" width="10.42578125" style="18" customWidth="1"/>
    <col min="6403" max="6403" width="13.28515625" style="18" customWidth="1"/>
    <col min="6404" max="6404" width="12.7109375" style="18" customWidth="1"/>
    <col min="6405" max="6405" width="7.42578125" style="18" customWidth="1"/>
    <col min="6406" max="6406" width="5.28515625" style="18" customWidth="1"/>
    <col min="6407" max="6407" width="6.140625" style="18" customWidth="1"/>
    <col min="6408" max="6408" width="10.85546875" style="18" customWidth="1"/>
    <col min="6409" max="6409" width="4.85546875" style="18" customWidth="1"/>
    <col min="6410" max="6410" width="3.140625" style="18" customWidth="1"/>
    <col min="6411" max="6411" width="1.140625" style="18" customWidth="1"/>
    <col min="6412" max="6653" width="11.42578125" style="18"/>
    <col min="6654" max="6654" width="3.7109375" style="18" customWidth="1"/>
    <col min="6655" max="6655" width="0" style="18" hidden="1" customWidth="1"/>
    <col min="6656" max="6656" width="9.5703125" style="18" customWidth="1"/>
    <col min="6657" max="6657" width="13" style="18" customWidth="1"/>
    <col min="6658" max="6658" width="10.42578125" style="18" customWidth="1"/>
    <col min="6659" max="6659" width="13.28515625" style="18" customWidth="1"/>
    <col min="6660" max="6660" width="12.7109375" style="18" customWidth="1"/>
    <col min="6661" max="6661" width="7.42578125" style="18" customWidth="1"/>
    <col min="6662" max="6662" width="5.28515625" style="18" customWidth="1"/>
    <col min="6663" max="6663" width="6.140625" style="18" customWidth="1"/>
    <col min="6664" max="6664" width="10.85546875" style="18" customWidth="1"/>
    <col min="6665" max="6665" width="4.85546875" style="18" customWidth="1"/>
    <col min="6666" max="6666" width="3.140625" style="18" customWidth="1"/>
    <col min="6667" max="6667" width="1.140625" style="18" customWidth="1"/>
    <col min="6668" max="6909" width="11.42578125" style="18"/>
    <col min="6910" max="6910" width="3.7109375" style="18" customWidth="1"/>
    <col min="6911" max="6911" width="0" style="18" hidden="1" customWidth="1"/>
    <col min="6912" max="6912" width="9.5703125" style="18" customWidth="1"/>
    <col min="6913" max="6913" width="13" style="18" customWidth="1"/>
    <col min="6914" max="6914" width="10.42578125" style="18" customWidth="1"/>
    <col min="6915" max="6915" width="13.28515625" style="18" customWidth="1"/>
    <col min="6916" max="6916" width="12.7109375" style="18" customWidth="1"/>
    <col min="6917" max="6917" width="7.42578125" style="18" customWidth="1"/>
    <col min="6918" max="6918" width="5.28515625" style="18" customWidth="1"/>
    <col min="6919" max="6919" width="6.140625" style="18" customWidth="1"/>
    <col min="6920" max="6920" width="10.85546875" style="18" customWidth="1"/>
    <col min="6921" max="6921" width="4.85546875" style="18" customWidth="1"/>
    <col min="6922" max="6922" width="3.140625" style="18" customWidth="1"/>
    <col min="6923" max="6923" width="1.140625" style="18" customWidth="1"/>
    <col min="6924" max="7165" width="11.42578125" style="18"/>
    <col min="7166" max="7166" width="3.7109375" style="18" customWidth="1"/>
    <col min="7167" max="7167" width="0" style="18" hidden="1" customWidth="1"/>
    <col min="7168" max="7168" width="9.5703125" style="18" customWidth="1"/>
    <col min="7169" max="7169" width="13" style="18" customWidth="1"/>
    <col min="7170" max="7170" width="10.42578125" style="18" customWidth="1"/>
    <col min="7171" max="7171" width="13.28515625" style="18" customWidth="1"/>
    <col min="7172" max="7172" width="12.7109375" style="18" customWidth="1"/>
    <col min="7173" max="7173" width="7.42578125" style="18" customWidth="1"/>
    <col min="7174" max="7174" width="5.28515625" style="18" customWidth="1"/>
    <col min="7175" max="7175" width="6.140625" style="18" customWidth="1"/>
    <col min="7176" max="7176" width="10.85546875" style="18" customWidth="1"/>
    <col min="7177" max="7177" width="4.85546875" style="18" customWidth="1"/>
    <col min="7178" max="7178" width="3.140625" style="18" customWidth="1"/>
    <col min="7179" max="7179" width="1.140625" style="18" customWidth="1"/>
    <col min="7180" max="7421" width="11.42578125" style="18"/>
    <col min="7422" max="7422" width="3.7109375" style="18" customWidth="1"/>
    <col min="7423" max="7423" width="0" style="18" hidden="1" customWidth="1"/>
    <col min="7424" max="7424" width="9.5703125" style="18" customWidth="1"/>
    <col min="7425" max="7425" width="13" style="18" customWidth="1"/>
    <col min="7426" max="7426" width="10.42578125" style="18" customWidth="1"/>
    <col min="7427" max="7427" width="13.28515625" style="18" customWidth="1"/>
    <col min="7428" max="7428" width="12.7109375" style="18" customWidth="1"/>
    <col min="7429" max="7429" width="7.42578125" style="18" customWidth="1"/>
    <col min="7430" max="7430" width="5.28515625" style="18" customWidth="1"/>
    <col min="7431" max="7431" width="6.140625" style="18" customWidth="1"/>
    <col min="7432" max="7432" width="10.85546875" style="18" customWidth="1"/>
    <col min="7433" max="7433" width="4.85546875" style="18" customWidth="1"/>
    <col min="7434" max="7434" width="3.140625" style="18" customWidth="1"/>
    <col min="7435" max="7435" width="1.140625" style="18" customWidth="1"/>
    <col min="7436" max="7677" width="11.42578125" style="18"/>
    <col min="7678" max="7678" width="3.7109375" style="18" customWidth="1"/>
    <col min="7679" max="7679" width="0" style="18" hidden="1" customWidth="1"/>
    <col min="7680" max="7680" width="9.5703125" style="18" customWidth="1"/>
    <col min="7681" max="7681" width="13" style="18" customWidth="1"/>
    <col min="7682" max="7682" width="10.42578125" style="18" customWidth="1"/>
    <col min="7683" max="7683" width="13.28515625" style="18" customWidth="1"/>
    <col min="7684" max="7684" width="12.7109375" style="18" customWidth="1"/>
    <col min="7685" max="7685" width="7.42578125" style="18" customWidth="1"/>
    <col min="7686" max="7686" width="5.28515625" style="18" customWidth="1"/>
    <col min="7687" max="7687" width="6.140625" style="18" customWidth="1"/>
    <col min="7688" max="7688" width="10.85546875" style="18" customWidth="1"/>
    <col min="7689" max="7689" width="4.85546875" style="18" customWidth="1"/>
    <col min="7690" max="7690" width="3.140625" style="18" customWidth="1"/>
    <col min="7691" max="7691" width="1.140625" style="18" customWidth="1"/>
    <col min="7692" max="7933" width="11.42578125" style="18"/>
    <col min="7934" max="7934" width="3.7109375" style="18" customWidth="1"/>
    <col min="7935" max="7935" width="0" style="18" hidden="1" customWidth="1"/>
    <col min="7936" max="7936" width="9.5703125" style="18" customWidth="1"/>
    <col min="7937" max="7937" width="13" style="18" customWidth="1"/>
    <col min="7938" max="7938" width="10.42578125" style="18" customWidth="1"/>
    <col min="7939" max="7939" width="13.28515625" style="18" customWidth="1"/>
    <col min="7940" max="7940" width="12.7109375" style="18" customWidth="1"/>
    <col min="7941" max="7941" width="7.42578125" style="18" customWidth="1"/>
    <col min="7942" max="7942" width="5.28515625" style="18" customWidth="1"/>
    <col min="7943" max="7943" width="6.140625" style="18" customWidth="1"/>
    <col min="7944" max="7944" width="10.85546875" style="18" customWidth="1"/>
    <col min="7945" max="7945" width="4.85546875" style="18" customWidth="1"/>
    <col min="7946" max="7946" width="3.140625" style="18" customWidth="1"/>
    <col min="7947" max="7947" width="1.140625" style="18" customWidth="1"/>
    <col min="7948" max="8189" width="11.42578125" style="18"/>
    <col min="8190" max="8190" width="3.7109375" style="18" customWidth="1"/>
    <col min="8191" max="8191" width="0" style="18" hidden="1" customWidth="1"/>
    <col min="8192" max="8192" width="9.5703125" style="18" customWidth="1"/>
    <col min="8193" max="8193" width="13" style="18" customWidth="1"/>
    <col min="8194" max="8194" width="10.42578125" style="18" customWidth="1"/>
    <col min="8195" max="8195" width="13.28515625" style="18" customWidth="1"/>
    <col min="8196" max="8196" width="12.7109375" style="18" customWidth="1"/>
    <col min="8197" max="8197" width="7.42578125" style="18" customWidth="1"/>
    <col min="8198" max="8198" width="5.28515625" style="18" customWidth="1"/>
    <col min="8199" max="8199" width="6.140625" style="18" customWidth="1"/>
    <col min="8200" max="8200" width="10.85546875" style="18" customWidth="1"/>
    <col min="8201" max="8201" width="4.85546875" style="18" customWidth="1"/>
    <col min="8202" max="8202" width="3.140625" style="18" customWidth="1"/>
    <col min="8203" max="8203" width="1.140625" style="18" customWidth="1"/>
    <col min="8204" max="8445" width="11.42578125" style="18"/>
    <col min="8446" max="8446" width="3.7109375" style="18" customWidth="1"/>
    <col min="8447" max="8447" width="0" style="18" hidden="1" customWidth="1"/>
    <col min="8448" max="8448" width="9.5703125" style="18" customWidth="1"/>
    <col min="8449" max="8449" width="13" style="18" customWidth="1"/>
    <col min="8450" max="8450" width="10.42578125" style="18" customWidth="1"/>
    <col min="8451" max="8451" width="13.28515625" style="18" customWidth="1"/>
    <col min="8452" max="8452" width="12.7109375" style="18" customWidth="1"/>
    <col min="8453" max="8453" width="7.42578125" style="18" customWidth="1"/>
    <col min="8454" max="8454" width="5.28515625" style="18" customWidth="1"/>
    <col min="8455" max="8455" width="6.140625" style="18" customWidth="1"/>
    <col min="8456" max="8456" width="10.85546875" style="18" customWidth="1"/>
    <col min="8457" max="8457" width="4.85546875" style="18" customWidth="1"/>
    <col min="8458" max="8458" width="3.140625" style="18" customWidth="1"/>
    <col min="8459" max="8459" width="1.140625" style="18" customWidth="1"/>
    <col min="8460" max="8701" width="11.42578125" style="18"/>
    <col min="8702" max="8702" width="3.7109375" style="18" customWidth="1"/>
    <col min="8703" max="8703" width="0" style="18" hidden="1" customWidth="1"/>
    <col min="8704" max="8704" width="9.5703125" style="18" customWidth="1"/>
    <col min="8705" max="8705" width="13" style="18" customWidth="1"/>
    <col min="8706" max="8706" width="10.42578125" style="18" customWidth="1"/>
    <col min="8707" max="8707" width="13.28515625" style="18" customWidth="1"/>
    <col min="8708" max="8708" width="12.7109375" style="18" customWidth="1"/>
    <col min="8709" max="8709" width="7.42578125" style="18" customWidth="1"/>
    <col min="8710" max="8710" width="5.28515625" style="18" customWidth="1"/>
    <col min="8711" max="8711" width="6.140625" style="18" customWidth="1"/>
    <col min="8712" max="8712" width="10.85546875" style="18" customWidth="1"/>
    <col min="8713" max="8713" width="4.85546875" style="18" customWidth="1"/>
    <col min="8714" max="8714" width="3.140625" style="18" customWidth="1"/>
    <col min="8715" max="8715" width="1.140625" style="18" customWidth="1"/>
    <col min="8716" max="8957" width="11.42578125" style="18"/>
    <col min="8958" max="8958" width="3.7109375" style="18" customWidth="1"/>
    <col min="8959" max="8959" width="0" style="18" hidden="1" customWidth="1"/>
    <col min="8960" max="8960" width="9.5703125" style="18" customWidth="1"/>
    <col min="8961" max="8961" width="13" style="18" customWidth="1"/>
    <col min="8962" max="8962" width="10.42578125" style="18" customWidth="1"/>
    <col min="8963" max="8963" width="13.28515625" style="18" customWidth="1"/>
    <col min="8964" max="8964" width="12.7109375" style="18" customWidth="1"/>
    <col min="8965" max="8965" width="7.42578125" style="18" customWidth="1"/>
    <col min="8966" max="8966" width="5.28515625" style="18" customWidth="1"/>
    <col min="8967" max="8967" width="6.140625" style="18" customWidth="1"/>
    <col min="8968" max="8968" width="10.85546875" style="18" customWidth="1"/>
    <col min="8969" max="8969" width="4.85546875" style="18" customWidth="1"/>
    <col min="8970" max="8970" width="3.140625" style="18" customWidth="1"/>
    <col min="8971" max="8971" width="1.140625" style="18" customWidth="1"/>
    <col min="8972" max="9213" width="11.42578125" style="18"/>
    <col min="9214" max="9214" width="3.7109375" style="18" customWidth="1"/>
    <col min="9215" max="9215" width="0" style="18" hidden="1" customWidth="1"/>
    <col min="9216" max="9216" width="9.5703125" style="18" customWidth="1"/>
    <col min="9217" max="9217" width="13" style="18" customWidth="1"/>
    <col min="9218" max="9218" width="10.42578125" style="18" customWidth="1"/>
    <col min="9219" max="9219" width="13.28515625" style="18" customWidth="1"/>
    <col min="9220" max="9220" width="12.7109375" style="18" customWidth="1"/>
    <col min="9221" max="9221" width="7.42578125" style="18" customWidth="1"/>
    <col min="9222" max="9222" width="5.28515625" style="18" customWidth="1"/>
    <col min="9223" max="9223" width="6.140625" style="18" customWidth="1"/>
    <col min="9224" max="9224" width="10.85546875" style="18" customWidth="1"/>
    <col min="9225" max="9225" width="4.85546875" style="18" customWidth="1"/>
    <col min="9226" max="9226" width="3.140625" style="18" customWidth="1"/>
    <col min="9227" max="9227" width="1.140625" style="18" customWidth="1"/>
    <col min="9228" max="9469" width="11.42578125" style="18"/>
    <col min="9470" max="9470" width="3.7109375" style="18" customWidth="1"/>
    <col min="9471" max="9471" width="0" style="18" hidden="1" customWidth="1"/>
    <col min="9472" max="9472" width="9.5703125" style="18" customWidth="1"/>
    <col min="9473" max="9473" width="13" style="18" customWidth="1"/>
    <col min="9474" max="9474" width="10.42578125" style="18" customWidth="1"/>
    <col min="9475" max="9475" width="13.28515625" style="18" customWidth="1"/>
    <col min="9476" max="9476" width="12.7109375" style="18" customWidth="1"/>
    <col min="9477" max="9477" width="7.42578125" style="18" customWidth="1"/>
    <col min="9478" max="9478" width="5.28515625" style="18" customWidth="1"/>
    <col min="9479" max="9479" width="6.140625" style="18" customWidth="1"/>
    <col min="9480" max="9480" width="10.85546875" style="18" customWidth="1"/>
    <col min="9481" max="9481" width="4.85546875" style="18" customWidth="1"/>
    <col min="9482" max="9482" width="3.140625" style="18" customWidth="1"/>
    <col min="9483" max="9483" width="1.140625" style="18" customWidth="1"/>
    <col min="9484" max="9725" width="11.42578125" style="18"/>
    <col min="9726" max="9726" width="3.7109375" style="18" customWidth="1"/>
    <col min="9727" max="9727" width="0" style="18" hidden="1" customWidth="1"/>
    <col min="9728" max="9728" width="9.5703125" style="18" customWidth="1"/>
    <col min="9729" max="9729" width="13" style="18" customWidth="1"/>
    <col min="9730" max="9730" width="10.42578125" style="18" customWidth="1"/>
    <col min="9731" max="9731" width="13.28515625" style="18" customWidth="1"/>
    <col min="9732" max="9732" width="12.7109375" style="18" customWidth="1"/>
    <col min="9733" max="9733" width="7.42578125" style="18" customWidth="1"/>
    <col min="9734" max="9734" width="5.28515625" style="18" customWidth="1"/>
    <col min="9735" max="9735" width="6.140625" style="18" customWidth="1"/>
    <col min="9736" max="9736" width="10.85546875" style="18" customWidth="1"/>
    <col min="9737" max="9737" width="4.85546875" style="18" customWidth="1"/>
    <col min="9738" max="9738" width="3.140625" style="18" customWidth="1"/>
    <col min="9739" max="9739" width="1.140625" style="18" customWidth="1"/>
    <col min="9740" max="9981" width="11.42578125" style="18"/>
    <col min="9982" max="9982" width="3.7109375" style="18" customWidth="1"/>
    <col min="9983" max="9983" width="0" style="18" hidden="1" customWidth="1"/>
    <col min="9984" max="9984" width="9.5703125" style="18" customWidth="1"/>
    <col min="9985" max="9985" width="13" style="18" customWidth="1"/>
    <col min="9986" max="9986" width="10.42578125" style="18" customWidth="1"/>
    <col min="9987" max="9987" width="13.28515625" style="18" customWidth="1"/>
    <col min="9988" max="9988" width="12.7109375" style="18" customWidth="1"/>
    <col min="9989" max="9989" width="7.42578125" style="18" customWidth="1"/>
    <col min="9990" max="9990" width="5.28515625" style="18" customWidth="1"/>
    <col min="9991" max="9991" width="6.140625" style="18" customWidth="1"/>
    <col min="9992" max="9992" width="10.85546875" style="18" customWidth="1"/>
    <col min="9993" max="9993" width="4.85546875" style="18" customWidth="1"/>
    <col min="9994" max="9994" width="3.140625" style="18" customWidth="1"/>
    <col min="9995" max="9995" width="1.140625" style="18" customWidth="1"/>
    <col min="9996" max="10237" width="11.42578125" style="18"/>
    <col min="10238" max="10238" width="3.7109375" style="18" customWidth="1"/>
    <col min="10239" max="10239" width="0" style="18" hidden="1" customWidth="1"/>
    <col min="10240" max="10240" width="9.5703125" style="18" customWidth="1"/>
    <col min="10241" max="10241" width="13" style="18" customWidth="1"/>
    <col min="10242" max="10242" width="10.42578125" style="18" customWidth="1"/>
    <col min="10243" max="10243" width="13.28515625" style="18" customWidth="1"/>
    <col min="10244" max="10244" width="12.7109375" style="18" customWidth="1"/>
    <col min="10245" max="10245" width="7.42578125" style="18" customWidth="1"/>
    <col min="10246" max="10246" width="5.28515625" style="18" customWidth="1"/>
    <col min="10247" max="10247" width="6.140625" style="18" customWidth="1"/>
    <col min="10248" max="10248" width="10.85546875" style="18" customWidth="1"/>
    <col min="10249" max="10249" width="4.85546875" style="18" customWidth="1"/>
    <col min="10250" max="10250" width="3.140625" style="18" customWidth="1"/>
    <col min="10251" max="10251" width="1.140625" style="18" customWidth="1"/>
    <col min="10252" max="10493" width="11.42578125" style="18"/>
    <col min="10494" max="10494" width="3.7109375" style="18" customWidth="1"/>
    <col min="10495" max="10495" width="0" style="18" hidden="1" customWidth="1"/>
    <col min="10496" max="10496" width="9.5703125" style="18" customWidth="1"/>
    <col min="10497" max="10497" width="13" style="18" customWidth="1"/>
    <col min="10498" max="10498" width="10.42578125" style="18" customWidth="1"/>
    <col min="10499" max="10499" width="13.28515625" style="18" customWidth="1"/>
    <col min="10500" max="10500" width="12.7109375" style="18" customWidth="1"/>
    <col min="10501" max="10501" width="7.42578125" style="18" customWidth="1"/>
    <col min="10502" max="10502" width="5.28515625" style="18" customWidth="1"/>
    <col min="10503" max="10503" width="6.140625" style="18" customWidth="1"/>
    <col min="10504" max="10504" width="10.85546875" style="18" customWidth="1"/>
    <col min="10505" max="10505" width="4.85546875" style="18" customWidth="1"/>
    <col min="10506" max="10506" width="3.140625" style="18" customWidth="1"/>
    <col min="10507" max="10507" width="1.140625" style="18" customWidth="1"/>
    <col min="10508" max="10749" width="11.42578125" style="18"/>
    <col min="10750" max="10750" width="3.7109375" style="18" customWidth="1"/>
    <col min="10751" max="10751" width="0" style="18" hidden="1" customWidth="1"/>
    <col min="10752" max="10752" width="9.5703125" style="18" customWidth="1"/>
    <col min="10753" max="10753" width="13" style="18" customWidth="1"/>
    <col min="10754" max="10754" width="10.42578125" style="18" customWidth="1"/>
    <col min="10755" max="10755" width="13.28515625" style="18" customWidth="1"/>
    <col min="10756" max="10756" width="12.7109375" style="18" customWidth="1"/>
    <col min="10757" max="10757" width="7.42578125" style="18" customWidth="1"/>
    <col min="10758" max="10758" width="5.28515625" style="18" customWidth="1"/>
    <col min="10759" max="10759" width="6.140625" style="18" customWidth="1"/>
    <col min="10760" max="10760" width="10.85546875" style="18" customWidth="1"/>
    <col min="10761" max="10761" width="4.85546875" style="18" customWidth="1"/>
    <col min="10762" max="10762" width="3.140625" style="18" customWidth="1"/>
    <col min="10763" max="10763" width="1.140625" style="18" customWidth="1"/>
    <col min="10764" max="11005" width="11.42578125" style="18"/>
    <col min="11006" max="11006" width="3.7109375" style="18" customWidth="1"/>
    <col min="11007" max="11007" width="0" style="18" hidden="1" customWidth="1"/>
    <col min="11008" max="11008" width="9.5703125" style="18" customWidth="1"/>
    <col min="11009" max="11009" width="13" style="18" customWidth="1"/>
    <col min="11010" max="11010" width="10.42578125" style="18" customWidth="1"/>
    <col min="11011" max="11011" width="13.28515625" style="18" customWidth="1"/>
    <col min="11012" max="11012" width="12.7109375" style="18" customWidth="1"/>
    <col min="11013" max="11013" width="7.42578125" style="18" customWidth="1"/>
    <col min="11014" max="11014" width="5.28515625" style="18" customWidth="1"/>
    <col min="11015" max="11015" width="6.140625" style="18" customWidth="1"/>
    <col min="11016" max="11016" width="10.85546875" style="18" customWidth="1"/>
    <col min="11017" max="11017" width="4.85546875" style="18" customWidth="1"/>
    <col min="11018" max="11018" width="3.140625" style="18" customWidth="1"/>
    <col min="11019" max="11019" width="1.140625" style="18" customWidth="1"/>
    <col min="11020" max="11261" width="11.42578125" style="18"/>
    <col min="11262" max="11262" width="3.7109375" style="18" customWidth="1"/>
    <col min="11263" max="11263" width="0" style="18" hidden="1" customWidth="1"/>
    <col min="11264" max="11264" width="9.5703125" style="18" customWidth="1"/>
    <col min="11265" max="11265" width="13" style="18" customWidth="1"/>
    <col min="11266" max="11266" width="10.42578125" style="18" customWidth="1"/>
    <col min="11267" max="11267" width="13.28515625" style="18" customWidth="1"/>
    <col min="11268" max="11268" width="12.7109375" style="18" customWidth="1"/>
    <col min="11269" max="11269" width="7.42578125" style="18" customWidth="1"/>
    <col min="11270" max="11270" width="5.28515625" style="18" customWidth="1"/>
    <col min="11271" max="11271" width="6.140625" style="18" customWidth="1"/>
    <col min="11272" max="11272" width="10.85546875" style="18" customWidth="1"/>
    <col min="11273" max="11273" width="4.85546875" style="18" customWidth="1"/>
    <col min="11274" max="11274" width="3.140625" style="18" customWidth="1"/>
    <col min="11275" max="11275" width="1.140625" style="18" customWidth="1"/>
    <col min="11276" max="11517" width="11.42578125" style="18"/>
    <col min="11518" max="11518" width="3.7109375" style="18" customWidth="1"/>
    <col min="11519" max="11519" width="0" style="18" hidden="1" customWidth="1"/>
    <col min="11520" max="11520" width="9.5703125" style="18" customWidth="1"/>
    <col min="11521" max="11521" width="13" style="18" customWidth="1"/>
    <col min="11522" max="11522" width="10.42578125" style="18" customWidth="1"/>
    <col min="11523" max="11523" width="13.28515625" style="18" customWidth="1"/>
    <col min="11524" max="11524" width="12.7109375" style="18" customWidth="1"/>
    <col min="11525" max="11525" width="7.42578125" style="18" customWidth="1"/>
    <col min="11526" max="11526" width="5.28515625" style="18" customWidth="1"/>
    <col min="11527" max="11527" width="6.140625" style="18" customWidth="1"/>
    <col min="11528" max="11528" width="10.85546875" style="18" customWidth="1"/>
    <col min="11529" max="11529" width="4.85546875" style="18" customWidth="1"/>
    <col min="11530" max="11530" width="3.140625" style="18" customWidth="1"/>
    <col min="11531" max="11531" width="1.140625" style="18" customWidth="1"/>
    <col min="11532" max="11773" width="11.42578125" style="18"/>
    <col min="11774" max="11774" width="3.7109375" style="18" customWidth="1"/>
    <col min="11775" max="11775" width="0" style="18" hidden="1" customWidth="1"/>
    <col min="11776" max="11776" width="9.5703125" style="18" customWidth="1"/>
    <col min="11777" max="11777" width="13" style="18" customWidth="1"/>
    <col min="11778" max="11778" width="10.42578125" style="18" customWidth="1"/>
    <col min="11779" max="11779" width="13.28515625" style="18" customWidth="1"/>
    <col min="11780" max="11780" width="12.7109375" style="18" customWidth="1"/>
    <col min="11781" max="11781" width="7.42578125" style="18" customWidth="1"/>
    <col min="11782" max="11782" width="5.28515625" style="18" customWidth="1"/>
    <col min="11783" max="11783" width="6.140625" style="18" customWidth="1"/>
    <col min="11784" max="11784" width="10.85546875" style="18" customWidth="1"/>
    <col min="11785" max="11785" width="4.85546875" style="18" customWidth="1"/>
    <col min="11786" max="11786" width="3.140625" style="18" customWidth="1"/>
    <col min="11787" max="11787" width="1.140625" style="18" customWidth="1"/>
    <col min="11788" max="12029" width="11.42578125" style="18"/>
    <col min="12030" max="12030" width="3.7109375" style="18" customWidth="1"/>
    <col min="12031" max="12031" width="0" style="18" hidden="1" customWidth="1"/>
    <col min="12032" max="12032" width="9.5703125" style="18" customWidth="1"/>
    <col min="12033" max="12033" width="13" style="18" customWidth="1"/>
    <col min="12034" max="12034" width="10.42578125" style="18" customWidth="1"/>
    <col min="12035" max="12035" width="13.28515625" style="18" customWidth="1"/>
    <col min="12036" max="12036" width="12.7109375" style="18" customWidth="1"/>
    <col min="12037" max="12037" width="7.42578125" style="18" customWidth="1"/>
    <col min="12038" max="12038" width="5.28515625" style="18" customWidth="1"/>
    <col min="12039" max="12039" width="6.140625" style="18" customWidth="1"/>
    <col min="12040" max="12040" width="10.85546875" style="18" customWidth="1"/>
    <col min="12041" max="12041" width="4.85546875" style="18" customWidth="1"/>
    <col min="12042" max="12042" width="3.140625" style="18" customWidth="1"/>
    <col min="12043" max="12043" width="1.140625" style="18" customWidth="1"/>
    <col min="12044" max="12285" width="11.42578125" style="18"/>
    <col min="12286" max="12286" width="3.7109375" style="18" customWidth="1"/>
    <col min="12287" max="12287" width="0" style="18" hidden="1" customWidth="1"/>
    <col min="12288" max="12288" width="9.5703125" style="18" customWidth="1"/>
    <col min="12289" max="12289" width="13" style="18" customWidth="1"/>
    <col min="12290" max="12290" width="10.42578125" style="18" customWidth="1"/>
    <col min="12291" max="12291" width="13.28515625" style="18" customWidth="1"/>
    <col min="12292" max="12292" width="12.7109375" style="18" customWidth="1"/>
    <col min="12293" max="12293" width="7.42578125" style="18" customWidth="1"/>
    <col min="12294" max="12294" width="5.28515625" style="18" customWidth="1"/>
    <col min="12295" max="12295" width="6.140625" style="18" customWidth="1"/>
    <col min="12296" max="12296" width="10.85546875" style="18" customWidth="1"/>
    <col min="12297" max="12297" width="4.85546875" style="18" customWidth="1"/>
    <col min="12298" max="12298" width="3.140625" style="18" customWidth="1"/>
    <col min="12299" max="12299" width="1.140625" style="18" customWidth="1"/>
    <col min="12300" max="12541" width="11.42578125" style="18"/>
    <col min="12542" max="12542" width="3.7109375" style="18" customWidth="1"/>
    <col min="12543" max="12543" width="0" style="18" hidden="1" customWidth="1"/>
    <col min="12544" max="12544" width="9.5703125" style="18" customWidth="1"/>
    <col min="12545" max="12545" width="13" style="18" customWidth="1"/>
    <col min="12546" max="12546" width="10.42578125" style="18" customWidth="1"/>
    <col min="12547" max="12547" width="13.28515625" style="18" customWidth="1"/>
    <col min="12548" max="12548" width="12.7109375" style="18" customWidth="1"/>
    <col min="12549" max="12549" width="7.42578125" style="18" customWidth="1"/>
    <col min="12550" max="12550" width="5.28515625" style="18" customWidth="1"/>
    <col min="12551" max="12551" width="6.140625" style="18" customWidth="1"/>
    <col min="12552" max="12552" width="10.85546875" style="18" customWidth="1"/>
    <col min="12553" max="12553" width="4.85546875" style="18" customWidth="1"/>
    <col min="12554" max="12554" width="3.140625" style="18" customWidth="1"/>
    <col min="12555" max="12555" width="1.140625" style="18" customWidth="1"/>
    <col min="12556" max="12797" width="11.42578125" style="18"/>
    <col min="12798" max="12798" width="3.7109375" style="18" customWidth="1"/>
    <col min="12799" max="12799" width="0" style="18" hidden="1" customWidth="1"/>
    <col min="12800" max="12800" width="9.5703125" style="18" customWidth="1"/>
    <col min="12801" max="12801" width="13" style="18" customWidth="1"/>
    <col min="12802" max="12802" width="10.42578125" style="18" customWidth="1"/>
    <col min="12803" max="12803" width="13.28515625" style="18" customWidth="1"/>
    <col min="12804" max="12804" width="12.7109375" style="18" customWidth="1"/>
    <col min="12805" max="12805" width="7.42578125" style="18" customWidth="1"/>
    <col min="12806" max="12806" width="5.28515625" style="18" customWidth="1"/>
    <col min="12807" max="12807" width="6.140625" style="18" customWidth="1"/>
    <col min="12808" max="12808" width="10.85546875" style="18" customWidth="1"/>
    <col min="12809" max="12809" width="4.85546875" style="18" customWidth="1"/>
    <col min="12810" max="12810" width="3.140625" style="18" customWidth="1"/>
    <col min="12811" max="12811" width="1.140625" style="18" customWidth="1"/>
    <col min="12812" max="13053" width="11.42578125" style="18"/>
    <col min="13054" max="13054" width="3.7109375" style="18" customWidth="1"/>
    <col min="13055" max="13055" width="0" style="18" hidden="1" customWidth="1"/>
    <col min="13056" max="13056" width="9.5703125" style="18" customWidth="1"/>
    <col min="13057" max="13057" width="13" style="18" customWidth="1"/>
    <col min="13058" max="13058" width="10.42578125" style="18" customWidth="1"/>
    <col min="13059" max="13059" width="13.28515625" style="18" customWidth="1"/>
    <col min="13060" max="13060" width="12.7109375" style="18" customWidth="1"/>
    <col min="13061" max="13061" width="7.42578125" style="18" customWidth="1"/>
    <col min="13062" max="13062" width="5.28515625" style="18" customWidth="1"/>
    <col min="13063" max="13063" width="6.140625" style="18" customWidth="1"/>
    <col min="13064" max="13064" width="10.85546875" style="18" customWidth="1"/>
    <col min="13065" max="13065" width="4.85546875" style="18" customWidth="1"/>
    <col min="13066" max="13066" width="3.140625" style="18" customWidth="1"/>
    <col min="13067" max="13067" width="1.140625" style="18" customWidth="1"/>
    <col min="13068" max="13309" width="11.42578125" style="18"/>
    <col min="13310" max="13310" width="3.7109375" style="18" customWidth="1"/>
    <col min="13311" max="13311" width="0" style="18" hidden="1" customWidth="1"/>
    <col min="13312" max="13312" width="9.5703125" style="18" customWidth="1"/>
    <col min="13313" max="13313" width="13" style="18" customWidth="1"/>
    <col min="13314" max="13314" width="10.42578125" style="18" customWidth="1"/>
    <col min="13315" max="13315" width="13.28515625" style="18" customWidth="1"/>
    <col min="13316" max="13316" width="12.7109375" style="18" customWidth="1"/>
    <col min="13317" max="13317" width="7.42578125" style="18" customWidth="1"/>
    <col min="13318" max="13318" width="5.28515625" style="18" customWidth="1"/>
    <col min="13319" max="13319" width="6.140625" style="18" customWidth="1"/>
    <col min="13320" max="13320" width="10.85546875" style="18" customWidth="1"/>
    <col min="13321" max="13321" width="4.85546875" style="18" customWidth="1"/>
    <col min="13322" max="13322" width="3.140625" style="18" customWidth="1"/>
    <col min="13323" max="13323" width="1.140625" style="18" customWidth="1"/>
    <col min="13324" max="13565" width="11.42578125" style="18"/>
    <col min="13566" max="13566" width="3.7109375" style="18" customWidth="1"/>
    <col min="13567" max="13567" width="0" style="18" hidden="1" customWidth="1"/>
    <col min="13568" max="13568" width="9.5703125" style="18" customWidth="1"/>
    <col min="13569" max="13569" width="13" style="18" customWidth="1"/>
    <col min="13570" max="13570" width="10.42578125" style="18" customWidth="1"/>
    <col min="13571" max="13571" width="13.28515625" style="18" customWidth="1"/>
    <col min="13572" max="13572" width="12.7109375" style="18" customWidth="1"/>
    <col min="13573" max="13573" width="7.42578125" style="18" customWidth="1"/>
    <col min="13574" max="13574" width="5.28515625" style="18" customWidth="1"/>
    <col min="13575" max="13575" width="6.140625" style="18" customWidth="1"/>
    <col min="13576" max="13576" width="10.85546875" style="18" customWidth="1"/>
    <col min="13577" max="13577" width="4.85546875" style="18" customWidth="1"/>
    <col min="13578" max="13578" width="3.140625" style="18" customWidth="1"/>
    <col min="13579" max="13579" width="1.140625" style="18" customWidth="1"/>
    <col min="13580" max="13821" width="11.42578125" style="18"/>
    <col min="13822" max="13822" width="3.7109375" style="18" customWidth="1"/>
    <col min="13823" max="13823" width="0" style="18" hidden="1" customWidth="1"/>
    <col min="13824" max="13824" width="9.5703125" style="18" customWidth="1"/>
    <col min="13825" max="13825" width="13" style="18" customWidth="1"/>
    <col min="13826" max="13826" width="10.42578125" style="18" customWidth="1"/>
    <col min="13827" max="13827" width="13.28515625" style="18" customWidth="1"/>
    <col min="13828" max="13828" width="12.7109375" style="18" customWidth="1"/>
    <col min="13829" max="13829" width="7.42578125" style="18" customWidth="1"/>
    <col min="13830" max="13830" width="5.28515625" style="18" customWidth="1"/>
    <col min="13831" max="13831" width="6.140625" style="18" customWidth="1"/>
    <col min="13832" max="13832" width="10.85546875" style="18" customWidth="1"/>
    <col min="13833" max="13833" width="4.85546875" style="18" customWidth="1"/>
    <col min="13834" max="13834" width="3.140625" style="18" customWidth="1"/>
    <col min="13835" max="13835" width="1.140625" style="18" customWidth="1"/>
    <col min="13836" max="14077" width="11.42578125" style="18"/>
    <col min="14078" max="14078" width="3.7109375" style="18" customWidth="1"/>
    <col min="14079" max="14079" width="0" style="18" hidden="1" customWidth="1"/>
    <col min="14080" max="14080" width="9.5703125" style="18" customWidth="1"/>
    <col min="14081" max="14081" width="13" style="18" customWidth="1"/>
    <col min="14082" max="14082" width="10.42578125" style="18" customWidth="1"/>
    <col min="14083" max="14083" width="13.28515625" style="18" customWidth="1"/>
    <col min="14084" max="14084" width="12.7109375" style="18" customWidth="1"/>
    <col min="14085" max="14085" width="7.42578125" style="18" customWidth="1"/>
    <col min="14086" max="14086" width="5.28515625" style="18" customWidth="1"/>
    <col min="14087" max="14087" width="6.140625" style="18" customWidth="1"/>
    <col min="14088" max="14088" width="10.85546875" style="18" customWidth="1"/>
    <col min="14089" max="14089" width="4.85546875" style="18" customWidth="1"/>
    <col min="14090" max="14090" width="3.140625" style="18" customWidth="1"/>
    <col min="14091" max="14091" width="1.140625" style="18" customWidth="1"/>
    <col min="14092" max="14333" width="11.42578125" style="18"/>
    <col min="14334" max="14334" width="3.7109375" style="18" customWidth="1"/>
    <col min="14335" max="14335" width="0" style="18" hidden="1" customWidth="1"/>
    <col min="14336" max="14336" width="9.5703125" style="18" customWidth="1"/>
    <col min="14337" max="14337" width="13" style="18" customWidth="1"/>
    <col min="14338" max="14338" width="10.42578125" style="18" customWidth="1"/>
    <col min="14339" max="14339" width="13.28515625" style="18" customWidth="1"/>
    <col min="14340" max="14340" width="12.7109375" style="18" customWidth="1"/>
    <col min="14341" max="14341" width="7.42578125" style="18" customWidth="1"/>
    <col min="14342" max="14342" width="5.28515625" style="18" customWidth="1"/>
    <col min="14343" max="14343" width="6.140625" style="18" customWidth="1"/>
    <col min="14344" max="14344" width="10.85546875" style="18" customWidth="1"/>
    <col min="14345" max="14345" width="4.85546875" style="18" customWidth="1"/>
    <col min="14346" max="14346" width="3.140625" style="18" customWidth="1"/>
    <col min="14347" max="14347" width="1.140625" style="18" customWidth="1"/>
    <col min="14348" max="14589" width="11.42578125" style="18"/>
    <col min="14590" max="14590" width="3.7109375" style="18" customWidth="1"/>
    <col min="14591" max="14591" width="0" style="18" hidden="1" customWidth="1"/>
    <col min="14592" max="14592" width="9.5703125" style="18" customWidth="1"/>
    <col min="14593" max="14593" width="13" style="18" customWidth="1"/>
    <col min="14594" max="14594" width="10.42578125" style="18" customWidth="1"/>
    <col min="14595" max="14595" width="13.28515625" style="18" customWidth="1"/>
    <col min="14596" max="14596" width="12.7109375" style="18" customWidth="1"/>
    <col min="14597" max="14597" width="7.42578125" style="18" customWidth="1"/>
    <col min="14598" max="14598" width="5.28515625" style="18" customWidth="1"/>
    <col min="14599" max="14599" width="6.140625" style="18" customWidth="1"/>
    <col min="14600" max="14600" width="10.85546875" style="18" customWidth="1"/>
    <col min="14601" max="14601" width="4.85546875" style="18" customWidth="1"/>
    <col min="14602" max="14602" width="3.140625" style="18" customWidth="1"/>
    <col min="14603" max="14603" width="1.140625" style="18" customWidth="1"/>
    <col min="14604" max="14845" width="11.42578125" style="18"/>
    <col min="14846" max="14846" width="3.7109375" style="18" customWidth="1"/>
    <col min="14847" max="14847" width="0" style="18" hidden="1" customWidth="1"/>
    <col min="14848" max="14848" width="9.5703125" style="18" customWidth="1"/>
    <col min="14849" max="14849" width="13" style="18" customWidth="1"/>
    <col min="14850" max="14850" width="10.42578125" style="18" customWidth="1"/>
    <col min="14851" max="14851" width="13.28515625" style="18" customWidth="1"/>
    <col min="14852" max="14852" width="12.7109375" style="18" customWidth="1"/>
    <col min="14853" max="14853" width="7.42578125" style="18" customWidth="1"/>
    <col min="14854" max="14854" width="5.28515625" style="18" customWidth="1"/>
    <col min="14855" max="14855" width="6.140625" style="18" customWidth="1"/>
    <col min="14856" max="14856" width="10.85546875" style="18" customWidth="1"/>
    <col min="14857" max="14857" width="4.85546875" style="18" customWidth="1"/>
    <col min="14858" max="14858" width="3.140625" style="18" customWidth="1"/>
    <col min="14859" max="14859" width="1.140625" style="18" customWidth="1"/>
    <col min="14860" max="15101" width="11.42578125" style="18"/>
    <col min="15102" max="15102" width="3.7109375" style="18" customWidth="1"/>
    <col min="15103" max="15103" width="0" style="18" hidden="1" customWidth="1"/>
    <col min="15104" max="15104" width="9.5703125" style="18" customWidth="1"/>
    <col min="15105" max="15105" width="13" style="18" customWidth="1"/>
    <col min="15106" max="15106" width="10.42578125" style="18" customWidth="1"/>
    <col min="15107" max="15107" width="13.28515625" style="18" customWidth="1"/>
    <col min="15108" max="15108" width="12.7109375" style="18" customWidth="1"/>
    <col min="15109" max="15109" width="7.42578125" style="18" customWidth="1"/>
    <col min="15110" max="15110" width="5.28515625" style="18" customWidth="1"/>
    <col min="15111" max="15111" width="6.140625" style="18" customWidth="1"/>
    <col min="15112" max="15112" width="10.85546875" style="18" customWidth="1"/>
    <col min="15113" max="15113" width="4.85546875" style="18" customWidth="1"/>
    <col min="15114" max="15114" width="3.140625" style="18" customWidth="1"/>
    <col min="15115" max="15115" width="1.140625" style="18" customWidth="1"/>
    <col min="15116" max="15357" width="11.42578125" style="18"/>
    <col min="15358" max="15358" width="3.7109375" style="18" customWidth="1"/>
    <col min="15359" max="15359" width="0" style="18" hidden="1" customWidth="1"/>
    <col min="15360" max="15360" width="9.5703125" style="18" customWidth="1"/>
    <col min="15361" max="15361" width="13" style="18" customWidth="1"/>
    <col min="15362" max="15362" width="10.42578125" style="18" customWidth="1"/>
    <col min="15363" max="15363" width="13.28515625" style="18" customWidth="1"/>
    <col min="15364" max="15364" width="12.7109375" style="18" customWidth="1"/>
    <col min="15365" max="15365" width="7.42578125" style="18" customWidth="1"/>
    <col min="15366" max="15366" width="5.28515625" style="18" customWidth="1"/>
    <col min="15367" max="15367" width="6.140625" style="18" customWidth="1"/>
    <col min="15368" max="15368" width="10.85546875" style="18" customWidth="1"/>
    <col min="15369" max="15369" width="4.85546875" style="18" customWidth="1"/>
    <col min="15370" max="15370" width="3.140625" style="18" customWidth="1"/>
    <col min="15371" max="15371" width="1.140625" style="18" customWidth="1"/>
    <col min="15372" max="15613" width="11.42578125" style="18"/>
    <col min="15614" max="15614" width="3.7109375" style="18" customWidth="1"/>
    <col min="15615" max="15615" width="0" style="18" hidden="1" customWidth="1"/>
    <col min="15616" max="15616" width="9.5703125" style="18" customWidth="1"/>
    <col min="15617" max="15617" width="13" style="18" customWidth="1"/>
    <col min="15618" max="15618" width="10.42578125" style="18" customWidth="1"/>
    <col min="15619" max="15619" width="13.28515625" style="18" customWidth="1"/>
    <col min="15620" max="15620" width="12.7109375" style="18" customWidth="1"/>
    <col min="15621" max="15621" width="7.42578125" style="18" customWidth="1"/>
    <col min="15622" max="15622" width="5.28515625" style="18" customWidth="1"/>
    <col min="15623" max="15623" width="6.140625" style="18" customWidth="1"/>
    <col min="15624" max="15624" width="10.85546875" style="18" customWidth="1"/>
    <col min="15625" max="15625" width="4.85546875" style="18" customWidth="1"/>
    <col min="15626" max="15626" width="3.140625" style="18" customWidth="1"/>
    <col min="15627" max="15627" width="1.140625" style="18" customWidth="1"/>
    <col min="15628" max="15869" width="11.42578125" style="18"/>
    <col min="15870" max="15870" width="3.7109375" style="18" customWidth="1"/>
    <col min="15871" max="15871" width="0" style="18" hidden="1" customWidth="1"/>
    <col min="15872" max="15872" width="9.5703125" style="18" customWidth="1"/>
    <col min="15873" max="15873" width="13" style="18" customWidth="1"/>
    <col min="15874" max="15874" width="10.42578125" style="18" customWidth="1"/>
    <col min="15875" max="15875" width="13.28515625" style="18" customWidth="1"/>
    <col min="15876" max="15876" width="12.7109375" style="18" customWidth="1"/>
    <col min="15877" max="15877" width="7.42578125" style="18" customWidth="1"/>
    <col min="15878" max="15878" width="5.28515625" style="18" customWidth="1"/>
    <col min="15879" max="15879" width="6.140625" style="18" customWidth="1"/>
    <col min="15880" max="15880" width="10.85546875" style="18" customWidth="1"/>
    <col min="15881" max="15881" width="4.85546875" style="18" customWidth="1"/>
    <col min="15882" max="15882" width="3.140625" style="18" customWidth="1"/>
    <col min="15883" max="15883" width="1.140625" style="18" customWidth="1"/>
    <col min="15884" max="16125" width="11.42578125" style="18"/>
    <col min="16126" max="16126" width="3.7109375" style="18" customWidth="1"/>
    <col min="16127" max="16127" width="0" style="18" hidden="1" customWidth="1"/>
    <col min="16128" max="16128" width="9.5703125" style="18" customWidth="1"/>
    <col min="16129" max="16129" width="13" style="18" customWidth="1"/>
    <col min="16130" max="16130" width="10.42578125" style="18" customWidth="1"/>
    <col min="16131" max="16131" width="13.28515625" style="18" customWidth="1"/>
    <col min="16132" max="16132" width="12.7109375" style="18" customWidth="1"/>
    <col min="16133" max="16133" width="7.42578125" style="18" customWidth="1"/>
    <col min="16134" max="16134" width="5.28515625" style="18" customWidth="1"/>
    <col min="16135" max="16135" width="6.140625" style="18" customWidth="1"/>
    <col min="16136" max="16136" width="10.85546875" style="18" customWidth="1"/>
    <col min="16137" max="16137" width="4.85546875" style="18" customWidth="1"/>
    <col min="16138" max="16138" width="3.140625" style="18" customWidth="1"/>
    <col min="16139" max="16139" width="1.140625" style="18" customWidth="1"/>
    <col min="16140" max="16384" width="11.42578125" style="18"/>
  </cols>
  <sheetData>
    <row r="1" spans="1:13" x14ac:dyDescent="0.2">
      <c r="A1" s="19"/>
      <c r="B1" s="503"/>
      <c r="C1" s="504"/>
      <c r="D1" s="504"/>
      <c r="E1" s="504"/>
      <c r="F1" s="504"/>
      <c r="G1" s="504"/>
      <c r="H1" s="504"/>
      <c r="I1" s="504"/>
      <c r="J1" s="504"/>
      <c r="K1" s="504"/>
      <c r="L1" s="505"/>
      <c r="M1" s="19"/>
    </row>
    <row r="2" spans="1:13" x14ac:dyDescent="0.2">
      <c r="A2" s="19"/>
      <c r="B2" s="223"/>
      <c r="C2" s="19"/>
      <c r="D2" s="19"/>
      <c r="E2" s="19"/>
      <c r="F2" s="19"/>
      <c r="G2" s="19"/>
      <c r="H2" s="19"/>
      <c r="I2" s="19"/>
      <c r="J2" s="19"/>
      <c r="K2" s="19"/>
      <c r="L2" s="224"/>
      <c r="M2" s="19"/>
    </row>
    <row r="3" spans="1:13" x14ac:dyDescent="0.2">
      <c r="A3" s="19"/>
      <c r="B3" s="223"/>
      <c r="C3" s="19"/>
      <c r="D3" s="19"/>
      <c r="E3" s="19"/>
      <c r="F3" s="19"/>
      <c r="G3" s="19"/>
      <c r="H3" s="19"/>
      <c r="I3" s="19"/>
      <c r="J3" s="19"/>
      <c r="K3" s="19"/>
      <c r="L3" s="224"/>
      <c r="M3" s="19"/>
    </row>
    <row r="4" spans="1:13" x14ac:dyDescent="0.2">
      <c r="A4" s="781"/>
      <c r="B4" s="223"/>
      <c r="C4" s="781"/>
      <c r="D4" s="781"/>
      <c r="E4" s="781"/>
      <c r="F4" s="781"/>
      <c r="G4" s="781"/>
      <c r="H4" s="781"/>
      <c r="I4" s="781"/>
      <c r="J4" s="781"/>
      <c r="K4" s="781"/>
      <c r="L4" s="224"/>
      <c r="M4" s="781"/>
    </row>
    <row r="5" spans="1:13" x14ac:dyDescent="0.2">
      <c r="A5" s="19"/>
      <c r="B5" s="223"/>
      <c r="C5" s="19"/>
      <c r="D5" s="19"/>
      <c r="E5" s="19"/>
      <c r="F5" s="19"/>
      <c r="G5" s="19"/>
      <c r="H5" s="19"/>
      <c r="I5" s="19"/>
      <c r="J5" s="19"/>
      <c r="K5" s="19"/>
      <c r="L5" s="224"/>
      <c r="M5" s="19"/>
    </row>
    <row r="6" spans="1:13" ht="18.75" x14ac:dyDescent="0.3">
      <c r="A6" s="19"/>
      <c r="B6" s="223"/>
      <c r="C6" s="2588" t="s">
        <v>29</v>
      </c>
      <c r="D6" s="2589"/>
      <c r="E6" s="2589"/>
      <c r="F6" s="2589"/>
      <c r="G6" s="2589"/>
      <c r="H6" s="2589"/>
      <c r="I6" s="2589"/>
      <c r="J6" s="2589"/>
      <c r="K6" s="2589"/>
      <c r="L6" s="224"/>
      <c r="M6" s="19"/>
    </row>
    <row r="7" spans="1:13" ht="15.75" x14ac:dyDescent="0.25">
      <c r="A7" s="19"/>
      <c r="B7" s="223"/>
      <c r="C7" s="2590" t="s">
        <v>58</v>
      </c>
      <c r="D7" s="2590"/>
      <c r="E7" s="2591"/>
      <c r="F7" s="2591"/>
      <c r="G7" s="2591"/>
      <c r="H7" s="2591"/>
      <c r="I7" s="2591"/>
      <c r="J7" s="2591"/>
      <c r="K7" s="2591"/>
      <c r="L7" s="224"/>
      <c r="M7" s="19"/>
    </row>
    <row r="8" spans="1:13" ht="15.75" x14ac:dyDescent="0.25">
      <c r="A8" s="515"/>
      <c r="B8" s="223"/>
      <c r="C8" s="2563" t="s">
        <v>158</v>
      </c>
      <c r="D8" s="2563"/>
      <c r="E8" s="2596"/>
      <c r="F8" s="2596"/>
      <c r="G8" s="2596"/>
      <c r="H8" s="2596"/>
      <c r="I8" s="2596"/>
      <c r="J8" s="2596"/>
      <c r="K8" s="2596"/>
      <c r="L8" s="224"/>
      <c r="M8" s="515"/>
    </row>
    <row r="9" spans="1:13" ht="9" customHeight="1" x14ac:dyDescent="0.25">
      <c r="A9" s="19"/>
      <c r="B9" s="2592"/>
      <c r="C9" s="2593"/>
      <c r="D9" s="2593"/>
      <c r="E9" s="2593"/>
      <c r="F9" s="2593"/>
      <c r="G9" s="2593"/>
      <c r="H9" s="2593"/>
      <c r="I9" s="2593"/>
      <c r="J9" s="2593"/>
      <c r="K9" s="2593"/>
      <c r="L9" s="224"/>
      <c r="M9" s="19"/>
    </row>
    <row r="10" spans="1:13" ht="15.75" x14ac:dyDescent="0.25">
      <c r="A10" s="613"/>
      <c r="B10" s="614"/>
      <c r="C10" s="615"/>
      <c r="D10" s="878" t="s">
        <v>253</v>
      </c>
      <c r="E10" s="2440">
        <f>'Datos Generales'!C6</f>
        <v>45107</v>
      </c>
      <c r="F10" s="2441"/>
      <c r="G10" s="2442"/>
      <c r="H10" s="615"/>
      <c r="I10" s="615"/>
      <c r="J10" s="615"/>
      <c r="K10" s="615"/>
      <c r="L10" s="224"/>
      <c r="M10" s="613"/>
    </row>
    <row r="11" spans="1:13" ht="5.25" customHeight="1" x14ac:dyDescent="0.25">
      <c r="A11" s="877"/>
      <c r="B11" s="614"/>
      <c r="C11" s="615"/>
      <c r="D11" s="878"/>
      <c r="E11" s="1035"/>
      <c r="F11" s="1035"/>
      <c r="G11" s="1035"/>
      <c r="H11" s="615"/>
      <c r="I11" s="615"/>
      <c r="J11" s="615"/>
      <c r="K11" s="615"/>
      <c r="L11" s="224"/>
      <c r="M11" s="877"/>
    </row>
    <row r="12" spans="1:13" ht="15.75" x14ac:dyDescent="0.25">
      <c r="A12" s="613"/>
      <c r="B12" s="614"/>
      <c r="C12" s="2594" t="s">
        <v>248</v>
      </c>
      <c r="D12" s="2594"/>
      <c r="E12" s="2595" t="str">
        <f>+'Datos Generales'!C7</f>
        <v>DIGESETT</v>
      </c>
      <c r="F12" s="2595"/>
      <c r="G12" s="2595"/>
      <c r="H12" s="2595"/>
      <c r="I12" s="2595"/>
      <c r="J12" s="2595"/>
      <c r="K12" s="2595"/>
      <c r="L12" s="224"/>
      <c r="M12" s="613"/>
    </row>
    <row r="13" spans="1:13" ht="6.75" customHeight="1" x14ac:dyDescent="0.2">
      <c r="A13" s="19"/>
      <c r="B13" s="487"/>
      <c r="C13" s="488"/>
      <c r="D13" s="488"/>
      <c r="E13" s="488"/>
      <c r="F13" s="488"/>
      <c r="G13" s="488"/>
      <c r="H13" s="488"/>
      <c r="I13" s="488"/>
      <c r="J13" s="488"/>
      <c r="K13" s="488"/>
      <c r="L13" s="224"/>
      <c r="M13" s="19"/>
    </row>
    <row r="14" spans="1:13" ht="15.75" x14ac:dyDescent="0.25">
      <c r="A14" s="19"/>
      <c r="B14" s="487"/>
      <c r="C14" s="796" t="s">
        <v>16</v>
      </c>
      <c r="D14" s="955" t="str">
        <f>+'Datos Generales'!C8</f>
        <v>0202</v>
      </c>
      <c r="E14" s="490"/>
      <c r="F14" s="491" t="s">
        <v>249</v>
      </c>
      <c r="G14" s="955" t="str">
        <f>+'Datos Generales'!C9</f>
        <v>02</v>
      </c>
      <c r="H14" s="491" t="s">
        <v>20</v>
      </c>
      <c r="I14" s="955" t="str">
        <f>+'Datos Generales'!C10</f>
        <v>01</v>
      </c>
      <c r="J14" s="491" t="s">
        <v>22</v>
      </c>
      <c r="K14" s="955" t="str">
        <f>+'Datos Generales'!C11</f>
        <v>0005</v>
      </c>
      <c r="L14" s="224"/>
      <c r="M14" s="19"/>
    </row>
    <row r="15" spans="1:13" ht="15.75" x14ac:dyDescent="0.25">
      <c r="A15" s="19"/>
      <c r="B15" s="223"/>
      <c r="C15" s="489"/>
      <c r="D15" s="489"/>
      <c r="E15" s="492"/>
      <c r="F15" s="492"/>
      <c r="G15" s="492"/>
      <c r="H15" s="492"/>
      <c r="I15" s="492"/>
      <c r="J15" s="492"/>
      <c r="K15" s="492"/>
      <c r="L15" s="224"/>
      <c r="M15" s="19"/>
    </row>
    <row r="16" spans="1:13" ht="6" customHeight="1" x14ac:dyDescent="0.2">
      <c r="A16" s="19"/>
      <c r="B16" s="223"/>
      <c r="C16" s="2574"/>
      <c r="D16" s="2574"/>
      <c r="E16" s="2574"/>
      <c r="F16" s="2574"/>
      <c r="G16" s="2574"/>
      <c r="H16" s="2574"/>
      <c r="I16" s="2574"/>
      <c r="J16" s="2574"/>
      <c r="K16" s="2574"/>
      <c r="L16" s="224"/>
      <c r="M16" s="19"/>
    </row>
    <row r="17" spans="1:13" ht="23.25" customHeight="1" x14ac:dyDescent="0.2">
      <c r="A17" s="19"/>
      <c r="B17" s="223"/>
      <c r="C17" s="2386" t="s">
        <v>449</v>
      </c>
      <c r="D17" s="2386"/>
      <c r="E17" s="2386"/>
      <c r="F17" s="827" t="s">
        <v>147</v>
      </c>
      <c r="G17" s="2386" t="s">
        <v>193</v>
      </c>
      <c r="H17" s="2386"/>
      <c r="I17" s="2386"/>
      <c r="J17" s="2386" t="s">
        <v>212</v>
      </c>
      <c r="K17" s="2386"/>
      <c r="L17" s="224"/>
      <c r="M17" s="19"/>
    </row>
    <row r="18" spans="1:13" x14ac:dyDescent="0.2">
      <c r="A18" s="19"/>
      <c r="B18" s="223"/>
      <c r="C18" s="2575"/>
      <c r="D18" s="2562"/>
      <c r="E18" s="2576"/>
      <c r="F18" s="956"/>
      <c r="G18" s="2575"/>
      <c r="H18" s="2562"/>
      <c r="I18" s="2576"/>
      <c r="J18" s="2577"/>
      <c r="K18" s="2578"/>
      <c r="L18" s="224"/>
      <c r="M18" s="19"/>
    </row>
    <row r="19" spans="1:13" x14ac:dyDescent="0.2">
      <c r="A19" s="19"/>
      <c r="B19" s="223"/>
      <c r="C19" s="2575">
        <v>40543</v>
      </c>
      <c r="D19" s="2562"/>
      <c r="E19" s="2576"/>
      <c r="F19" s="956" t="s">
        <v>721</v>
      </c>
      <c r="G19" s="2575" t="s">
        <v>722</v>
      </c>
      <c r="H19" s="2562"/>
      <c r="I19" s="2576"/>
      <c r="J19" s="2577">
        <v>8898.31</v>
      </c>
      <c r="K19" s="2578"/>
      <c r="L19" s="224"/>
      <c r="M19" s="19"/>
    </row>
    <row r="20" spans="1:13" x14ac:dyDescent="0.2">
      <c r="A20" s="19"/>
      <c r="B20" s="223"/>
      <c r="C20" s="2575">
        <v>40544</v>
      </c>
      <c r="D20" s="2562"/>
      <c r="E20" s="2576"/>
      <c r="F20" s="956" t="s">
        <v>721</v>
      </c>
      <c r="G20" s="2575" t="s">
        <v>723</v>
      </c>
      <c r="H20" s="2562"/>
      <c r="I20" s="2576"/>
      <c r="J20" s="2577">
        <v>201101.7</v>
      </c>
      <c r="K20" s="2578"/>
      <c r="L20" s="224"/>
      <c r="M20" s="19"/>
    </row>
    <row r="21" spans="1:13" x14ac:dyDescent="0.2">
      <c r="A21" s="19"/>
      <c r="B21" s="223"/>
      <c r="C21" s="2575"/>
      <c r="D21" s="2562"/>
      <c r="E21" s="2576"/>
      <c r="F21" s="956"/>
      <c r="G21" s="2575"/>
      <c r="H21" s="2562"/>
      <c r="I21" s="2576"/>
      <c r="J21" s="2577">
        <v>0</v>
      </c>
      <c r="K21" s="2578"/>
      <c r="L21" s="224"/>
      <c r="M21" s="19"/>
    </row>
    <row r="22" spans="1:13" x14ac:dyDescent="0.2">
      <c r="A22" s="19"/>
      <c r="B22" s="223"/>
      <c r="C22" s="2575"/>
      <c r="D22" s="2562"/>
      <c r="E22" s="2576"/>
      <c r="F22" s="956"/>
      <c r="G22" s="2575"/>
      <c r="H22" s="2562"/>
      <c r="I22" s="2576"/>
      <c r="J22" s="2577">
        <v>0</v>
      </c>
      <c r="K22" s="2578"/>
      <c r="L22" s="224"/>
      <c r="M22" s="19"/>
    </row>
    <row r="23" spans="1:13" x14ac:dyDescent="0.2">
      <c r="A23" s="19"/>
      <c r="B23" s="223"/>
      <c r="C23" s="2575"/>
      <c r="D23" s="2562"/>
      <c r="E23" s="2576"/>
      <c r="F23" s="957"/>
      <c r="G23" s="2575"/>
      <c r="H23" s="2562"/>
      <c r="I23" s="2576"/>
      <c r="J23" s="2577">
        <v>0</v>
      </c>
      <c r="K23" s="2578"/>
      <c r="L23" s="224"/>
      <c r="M23" s="19"/>
    </row>
    <row r="24" spans="1:13" x14ac:dyDescent="0.2">
      <c r="A24" s="19"/>
      <c r="B24" s="223"/>
      <c r="C24" s="2582"/>
      <c r="D24" s="2557"/>
      <c r="E24" s="2583"/>
      <c r="F24" s="958"/>
      <c r="G24" s="2582"/>
      <c r="H24" s="2557"/>
      <c r="I24" s="2583"/>
      <c r="J24" s="2584">
        <v>0</v>
      </c>
      <c r="K24" s="2585"/>
      <c r="L24" s="224"/>
      <c r="M24" s="19"/>
    </row>
    <row r="25" spans="1:13" ht="15.75" x14ac:dyDescent="0.25">
      <c r="A25" s="19"/>
      <c r="B25" s="223"/>
      <c r="C25" s="2579" t="s">
        <v>60</v>
      </c>
      <c r="D25" s="2580"/>
      <c r="E25" s="2580"/>
      <c r="F25" s="2580"/>
      <c r="G25" s="2580"/>
      <c r="H25" s="2580"/>
      <c r="I25" s="2581"/>
      <c r="J25" s="2586">
        <f>SUM(J18:K24)</f>
        <v>210000.01</v>
      </c>
      <c r="K25" s="2587"/>
      <c r="L25" s="224"/>
      <c r="M25" s="19"/>
    </row>
    <row r="26" spans="1:13" ht="15.75" x14ac:dyDescent="0.25">
      <c r="A26" s="19"/>
      <c r="B26" s="223"/>
      <c r="C26" s="2561"/>
      <c r="D26" s="2561"/>
      <c r="E26" s="2561"/>
      <c r="F26" s="2561"/>
      <c r="G26" s="2561"/>
      <c r="H26" s="2561"/>
      <c r="I26" s="2561"/>
      <c r="J26" s="2561"/>
      <c r="K26" s="2561"/>
      <c r="L26" s="224"/>
      <c r="M26" s="19"/>
    </row>
    <row r="27" spans="1:13" ht="15.75" customHeight="1" x14ac:dyDescent="0.2">
      <c r="A27" s="19"/>
      <c r="B27" s="223"/>
      <c r="C27" s="2567" t="s">
        <v>560</v>
      </c>
      <c r="D27" s="2568"/>
      <c r="E27" s="2568"/>
      <c r="F27" s="2568"/>
      <c r="G27" s="2568"/>
      <c r="H27" s="2568"/>
      <c r="I27" s="2568"/>
      <c r="J27" s="2568"/>
      <c r="K27" s="2568"/>
      <c r="L27" s="509"/>
      <c r="M27" s="19"/>
    </row>
    <row r="28" spans="1:13" ht="9" customHeight="1" x14ac:dyDescent="0.2">
      <c r="A28" s="19"/>
      <c r="B28" s="223"/>
      <c r="C28" s="2569"/>
      <c r="D28" s="2570"/>
      <c r="E28" s="2570"/>
      <c r="F28" s="2570"/>
      <c r="G28" s="2570"/>
      <c r="H28" s="2570"/>
      <c r="I28" s="2570"/>
      <c r="J28" s="2570"/>
      <c r="K28" s="2570"/>
      <c r="L28" s="509"/>
      <c r="M28" s="19"/>
    </row>
    <row r="29" spans="1:13" ht="15.75" hidden="1" customHeight="1" x14ac:dyDescent="0.2">
      <c r="A29" s="19"/>
      <c r="B29" s="223"/>
      <c r="C29" s="2571"/>
      <c r="D29" s="2572"/>
      <c r="E29" s="2572"/>
      <c r="F29" s="2572"/>
      <c r="G29" s="2572"/>
      <c r="H29" s="2572"/>
      <c r="I29" s="2572"/>
      <c r="J29" s="2572"/>
      <c r="K29" s="2572"/>
      <c r="L29" s="509"/>
      <c r="M29" s="19"/>
    </row>
    <row r="30" spans="1:13" ht="15.75" x14ac:dyDescent="0.25">
      <c r="A30" s="19"/>
      <c r="B30" s="223"/>
      <c r="C30" s="2561"/>
      <c r="D30" s="2561"/>
      <c r="E30" s="2561"/>
      <c r="F30" s="493"/>
      <c r="G30" s="2562"/>
      <c r="H30" s="2562"/>
      <c r="I30" s="2562"/>
      <c r="J30" s="273"/>
      <c r="K30" s="273"/>
      <c r="L30" s="224"/>
      <c r="M30" s="19"/>
    </row>
    <row r="31" spans="1:13" s="496" customFormat="1" ht="15" customHeight="1" x14ac:dyDescent="0.2">
      <c r="A31" s="506"/>
      <c r="B31" s="494"/>
      <c r="C31" s="2557" t="s">
        <v>501</v>
      </c>
      <c r="D31" s="2557"/>
      <c r="E31" s="1464"/>
      <c r="F31" s="2557" t="s">
        <v>549</v>
      </c>
      <c r="G31" s="2557"/>
      <c r="H31" s="495"/>
      <c r="I31" s="2557" t="s">
        <v>504</v>
      </c>
      <c r="J31" s="2557"/>
      <c r="K31" s="2557"/>
      <c r="L31" s="507"/>
      <c r="M31" s="506"/>
    </row>
    <row r="32" spans="1:13" ht="15" x14ac:dyDescent="0.25">
      <c r="A32" s="19"/>
      <c r="B32" s="223"/>
      <c r="C32" s="2559" t="s">
        <v>127</v>
      </c>
      <c r="D32" s="2559"/>
      <c r="E32" s="488"/>
      <c r="F32" s="2558" t="s">
        <v>6</v>
      </c>
      <c r="G32" s="2558"/>
      <c r="H32" s="497"/>
      <c r="I32" s="2558" t="s">
        <v>287</v>
      </c>
      <c r="J32" s="2558"/>
      <c r="K32" s="2558"/>
      <c r="L32" s="224"/>
      <c r="M32" s="19"/>
    </row>
    <row r="33" spans="1:13" ht="10.5" customHeight="1" x14ac:dyDescent="0.2">
      <c r="A33" s="19"/>
      <c r="B33" s="223"/>
      <c r="C33" s="2573"/>
      <c r="D33" s="2573"/>
      <c r="E33" s="498"/>
      <c r="F33" s="2559"/>
      <c r="G33" s="2559"/>
      <c r="H33" s="498"/>
      <c r="I33" s="2559"/>
      <c r="J33" s="2559"/>
      <c r="K33" s="2559"/>
      <c r="L33" s="224"/>
      <c r="M33" s="19"/>
    </row>
    <row r="34" spans="1:13" ht="12.75" customHeight="1" x14ac:dyDescent="0.2">
      <c r="A34" s="19"/>
      <c r="B34" s="223"/>
      <c r="C34" s="2557" t="s">
        <v>503</v>
      </c>
      <c r="D34" s="2557"/>
      <c r="E34" s="1465"/>
      <c r="F34" s="2557" t="s">
        <v>485</v>
      </c>
      <c r="G34" s="2557"/>
      <c r="H34" s="500"/>
      <c r="I34" s="2557" t="s">
        <v>505</v>
      </c>
      <c r="J34" s="2557"/>
      <c r="K34" s="2557"/>
      <c r="L34" s="224"/>
      <c r="M34" s="19"/>
    </row>
    <row r="35" spans="1:13" ht="15" customHeight="1" x14ac:dyDescent="0.2">
      <c r="A35" s="19"/>
      <c r="B35" s="223"/>
      <c r="C35" s="2558" t="s">
        <v>286</v>
      </c>
      <c r="D35" s="2558"/>
      <c r="E35" s="499"/>
      <c r="F35" s="2558" t="s">
        <v>286</v>
      </c>
      <c r="G35" s="2558"/>
      <c r="H35" s="498"/>
      <c r="I35" s="2558" t="s">
        <v>286</v>
      </c>
      <c r="J35" s="2558"/>
      <c r="K35" s="2558"/>
      <c r="L35" s="224"/>
      <c r="M35" s="19"/>
    </row>
    <row r="36" spans="1:13" s="19" customFormat="1" ht="15.75" x14ac:dyDescent="0.25">
      <c r="B36" s="223"/>
      <c r="C36" s="2563"/>
      <c r="D36" s="2563"/>
      <c r="E36" s="2563"/>
      <c r="F36" s="2563"/>
      <c r="G36" s="2563"/>
      <c r="H36" s="2563"/>
      <c r="I36" s="2563"/>
      <c r="J36" s="2563"/>
      <c r="K36" s="2563"/>
      <c r="L36" s="224"/>
    </row>
    <row r="37" spans="1:13" s="560" customFormat="1" ht="11.25" customHeight="1" x14ac:dyDescent="0.25">
      <c r="B37" s="223"/>
      <c r="C37" s="2574"/>
      <c r="D37" s="2574"/>
      <c r="E37" s="499"/>
      <c r="F37" s="2374">
        <v>45110</v>
      </c>
      <c r="G37" s="2374"/>
      <c r="H37" s="500"/>
      <c r="I37" s="2374">
        <v>45112</v>
      </c>
      <c r="J37" s="2374"/>
      <c r="K37" s="2374"/>
      <c r="L37" s="224"/>
    </row>
    <row r="38" spans="1:13" s="560" customFormat="1" ht="14.25" x14ac:dyDescent="0.2">
      <c r="B38" s="223"/>
      <c r="C38" s="2559"/>
      <c r="D38" s="2559"/>
      <c r="E38" s="499"/>
      <c r="F38" s="2558" t="s">
        <v>288</v>
      </c>
      <c r="G38" s="2558"/>
      <c r="H38" s="498"/>
      <c r="I38" s="2558" t="s">
        <v>301</v>
      </c>
      <c r="J38" s="2558"/>
      <c r="K38" s="2558"/>
      <c r="L38" s="224"/>
    </row>
    <row r="39" spans="1:13" s="560" customFormat="1" ht="10.5" customHeight="1" x14ac:dyDescent="0.25">
      <c r="B39" s="223"/>
      <c r="C39" s="561"/>
      <c r="D39" s="561"/>
      <c r="E39" s="561"/>
      <c r="F39" s="561"/>
      <c r="G39" s="561"/>
      <c r="H39" s="561"/>
      <c r="I39" s="561"/>
      <c r="J39" s="561"/>
      <c r="K39" s="561"/>
      <c r="L39" s="224"/>
    </row>
    <row r="40" spans="1:13" ht="43.5" customHeight="1" x14ac:dyDescent="0.2">
      <c r="A40" s="19"/>
      <c r="B40" s="223"/>
      <c r="C40" s="2564" t="s">
        <v>724</v>
      </c>
      <c r="D40" s="2565"/>
      <c r="E40" s="2565"/>
      <c r="F40" s="2565"/>
      <c r="G40" s="2565"/>
      <c r="H40" s="2565"/>
      <c r="I40" s="2565"/>
      <c r="J40" s="2565"/>
      <c r="K40" s="2566"/>
      <c r="L40" s="224"/>
      <c r="M40" s="19"/>
    </row>
    <row r="41" spans="1:13" x14ac:dyDescent="0.2">
      <c r="A41" s="19"/>
      <c r="B41" s="223"/>
      <c r="C41" s="2560"/>
      <c r="D41" s="2560"/>
      <c r="E41" s="2560"/>
      <c r="F41" s="2560"/>
      <c r="G41" s="2560"/>
      <c r="H41" s="2560"/>
      <c r="I41" s="2560"/>
      <c r="J41" s="2560"/>
      <c r="K41" s="2560"/>
      <c r="L41" s="224"/>
      <c r="M41" s="19"/>
    </row>
    <row r="42" spans="1:13" x14ac:dyDescent="0.2">
      <c r="A42" s="19"/>
      <c r="B42" s="501"/>
      <c r="C42" s="502"/>
      <c r="D42" s="502"/>
      <c r="E42" s="502"/>
      <c r="F42" s="502"/>
      <c r="G42" s="502"/>
      <c r="H42" s="502"/>
      <c r="I42" s="502"/>
      <c r="J42" s="502"/>
      <c r="K42" s="484" t="s">
        <v>312</v>
      </c>
      <c r="L42" s="508"/>
      <c r="M42" s="19"/>
    </row>
    <row r="43" spans="1:13" x14ac:dyDescent="0.2">
      <c r="K43" s="19"/>
    </row>
    <row r="45" spans="1:13" ht="14.25" x14ac:dyDescent="0.2">
      <c r="K45" s="215"/>
    </row>
    <row r="80" spans="3:7" x14ac:dyDescent="0.2">
      <c r="C80" s="19"/>
      <c r="D80" s="19"/>
      <c r="E80" s="19"/>
      <c r="F80" s="19"/>
      <c r="G80" s="19"/>
    </row>
  </sheetData>
  <sheetProtection formatColumns="0" formatRows="0" insertColumns="0" insertRows="0"/>
  <mergeCells count="62">
    <mergeCell ref="I37:K37"/>
    <mergeCell ref="C38:D38"/>
    <mergeCell ref="F38:G38"/>
    <mergeCell ref="I38:K38"/>
    <mergeCell ref="C16:K16"/>
    <mergeCell ref="C17:E17"/>
    <mergeCell ref="G17:I17"/>
    <mergeCell ref="J17:K17"/>
    <mergeCell ref="C18:E18"/>
    <mergeCell ref="G18:I18"/>
    <mergeCell ref="J18:K18"/>
    <mergeCell ref="C19:E19"/>
    <mergeCell ref="G19:I19"/>
    <mergeCell ref="J19:K19"/>
    <mergeCell ref="C20:E20"/>
    <mergeCell ref="G20:I20"/>
    <mergeCell ref="C6:K6"/>
    <mergeCell ref="C7:K7"/>
    <mergeCell ref="B9:K9"/>
    <mergeCell ref="C12:D12"/>
    <mergeCell ref="E12:K12"/>
    <mergeCell ref="C8:K8"/>
    <mergeCell ref="E10:G10"/>
    <mergeCell ref="J20:K20"/>
    <mergeCell ref="C21:E21"/>
    <mergeCell ref="G21:I21"/>
    <mergeCell ref="J21:K21"/>
    <mergeCell ref="C22:E22"/>
    <mergeCell ref="G22:I22"/>
    <mergeCell ref="J22:K22"/>
    <mergeCell ref="C23:E23"/>
    <mergeCell ref="G23:I23"/>
    <mergeCell ref="J23:K23"/>
    <mergeCell ref="C25:I25"/>
    <mergeCell ref="C24:E24"/>
    <mergeCell ref="G24:I24"/>
    <mergeCell ref="J24:K24"/>
    <mergeCell ref="J25:K25"/>
    <mergeCell ref="C41:K41"/>
    <mergeCell ref="C26:K26"/>
    <mergeCell ref="C30:E30"/>
    <mergeCell ref="G30:I30"/>
    <mergeCell ref="C36:K36"/>
    <mergeCell ref="C40:K40"/>
    <mergeCell ref="C31:D31"/>
    <mergeCell ref="C32:D32"/>
    <mergeCell ref="C27:K29"/>
    <mergeCell ref="C35:D35"/>
    <mergeCell ref="F35:G35"/>
    <mergeCell ref="I35:K35"/>
    <mergeCell ref="C34:D34"/>
    <mergeCell ref="C33:D33"/>
    <mergeCell ref="C37:D37"/>
    <mergeCell ref="F37:G37"/>
    <mergeCell ref="F31:G31"/>
    <mergeCell ref="F32:G32"/>
    <mergeCell ref="F33:G33"/>
    <mergeCell ref="F34:G34"/>
    <mergeCell ref="I31:K31"/>
    <mergeCell ref="I32:K32"/>
    <mergeCell ref="I33:K33"/>
    <mergeCell ref="I34:K34"/>
  </mergeCells>
  <printOptions horizontalCentered="1" verticalCentered="1"/>
  <pageMargins left="0" right="0" top="0.35433070866141736" bottom="0.19685039370078741" header="0.11811023622047245" footer="0.11811023622047245"/>
  <pageSetup scale="95" orientation="portrait" r:id="rId1"/>
  <headerFooter>
    <oddFooter>&amp;R&amp;P/&amp;N  &amp;D  &amp;T</oddFooter>
  </headerFooter>
  <ignoredErrors>
    <ignoredError sqref="E12 D14 G14 I14 K14 J2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
  <sheetViews>
    <sheetView showGridLines="0" topLeftCell="A10" zoomScaleNormal="100" zoomScaleSheetLayoutView="75" workbookViewId="0">
      <selection activeCell="E20" sqref="E20"/>
    </sheetView>
  </sheetViews>
  <sheetFormatPr baseColWidth="10" defaultColWidth="11.42578125" defaultRowHeight="12.75" x14ac:dyDescent="0.2"/>
  <cols>
    <col min="1" max="1" width="11.28515625" style="47" customWidth="1"/>
    <col min="2" max="2" width="14" style="47" customWidth="1"/>
    <col min="3" max="3" width="20" style="47" customWidth="1"/>
    <col min="4" max="4" width="14.42578125" style="47" customWidth="1"/>
    <col min="5" max="5" width="12.140625" style="47" customWidth="1"/>
    <col min="6" max="6" width="12.85546875" style="47" customWidth="1"/>
    <col min="7" max="7" width="11.28515625" style="47" customWidth="1"/>
    <col min="8" max="8" width="32.28515625" style="47" customWidth="1"/>
    <col min="9" max="9" width="9.28515625" style="47" customWidth="1"/>
    <col min="10" max="10" width="17.7109375" style="47" customWidth="1"/>
    <col min="11" max="11" width="14.42578125" style="47" customWidth="1"/>
    <col min="12" max="12" width="0.42578125" style="47" customWidth="1"/>
    <col min="13" max="13" width="14.140625" style="47" customWidth="1"/>
    <col min="14" max="16384" width="11.42578125" style="47"/>
  </cols>
  <sheetData>
    <row r="1" spans="1:13" x14ac:dyDescent="0.2">
      <c r="A1" s="22"/>
      <c r="B1" s="22"/>
      <c r="C1" s="22"/>
      <c r="D1" s="22"/>
      <c r="E1" s="22"/>
      <c r="F1" s="22"/>
      <c r="G1" s="22"/>
      <c r="H1" s="22"/>
      <c r="I1" s="22"/>
      <c r="J1" s="22"/>
      <c r="K1" s="22"/>
    </row>
    <row r="2" spans="1:13" x14ac:dyDescent="0.2">
      <c r="A2" s="22"/>
      <c r="B2" s="22"/>
      <c r="C2" s="22"/>
      <c r="D2" s="22"/>
      <c r="E2" s="22"/>
      <c r="F2" s="22"/>
      <c r="G2" s="22"/>
      <c r="H2" s="22"/>
      <c r="I2" s="22"/>
      <c r="J2" s="22"/>
      <c r="K2" s="22"/>
    </row>
    <row r="3" spans="1:13" x14ac:dyDescent="0.2">
      <c r="A3" s="22"/>
      <c r="B3" s="22"/>
      <c r="D3" s="22"/>
      <c r="E3" s="22"/>
      <c r="F3" s="22"/>
      <c r="G3" s="22"/>
      <c r="H3" s="22"/>
      <c r="I3" s="22"/>
      <c r="J3" s="22"/>
      <c r="K3" s="22"/>
    </row>
    <row r="4" spans="1:13" x14ac:dyDescent="0.2">
      <c r="A4" s="22"/>
      <c r="B4" s="22"/>
      <c r="C4" s="22"/>
      <c r="D4" s="22"/>
      <c r="E4" s="22"/>
      <c r="F4" s="22"/>
      <c r="G4" s="22"/>
      <c r="H4" s="22"/>
      <c r="I4" s="22"/>
      <c r="J4" s="22"/>
      <c r="K4" s="22"/>
    </row>
    <row r="5" spans="1:13" ht="18.75" x14ac:dyDescent="0.3">
      <c r="A5" s="2405"/>
      <c r="B5" s="2405"/>
      <c r="C5" s="2405"/>
      <c r="D5" s="2405"/>
      <c r="E5" s="2405"/>
      <c r="F5" s="2405"/>
      <c r="G5" s="2405"/>
      <c r="H5" s="2405"/>
      <c r="I5" s="2405"/>
      <c r="J5" s="2405"/>
      <c r="K5" s="2405"/>
    </row>
    <row r="6" spans="1:13" ht="15.75" x14ac:dyDescent="0.25">
      <c r="A6" s="2600"/>
      <c r="B6" s="2600"/>
      <c r="C6" s="2600"/>
      <c r="D6" s="2600"/>
      <c r="E6" s="2600"/>
      <c r="F6" s="2600"/>
      <c r="G6" s="2600"/>
      <c r="H6" s="2600"/>
      <c r="I6" s="2600"/>
      <c r="J6" s="2600"/>
      <c r="K6" s="2600"/>
    </row>
    <row r="7" spans="1:13" ht="12.75" customHeight="1" x14ac:dyDescent="0.25">
      <c r="A7" s="1765"/>
      <c r="B7" s="1765"/>
      <c r="C7" s="1765"/>
      <c r="D7" s="1765"/>
      <c r="E7" s="1765"/>
      <c r="F7" s="1765" t="s">
        <v>825</v>
      </c>
      <c r="G7" s="1765"/>
      <c r="H7" s="1765"/>
      <c r="I7" s="1765"/>
      <c r="J7" s="1765"/>
      <c r="K7" s="1765"/>
    </row>
    <row r="8" spans="1:13" ht="12.75" customHeight="1" x14ac:dyDescent="0.25">
      <c r="A8" s="1765"/>
      <c r="B8" s="1765"/>
      <c r="C8" s="1765"/>
      <c r="D8" s="1765"/>
      <c r="E8" s="1765"/>
      <c r="F8" s="1765"/>
      <c r="G8" s="1765"/>
      <c r="H8" s="1765"/>
      <c r="I8" s="1765"/>
      <c r="J8" s="1765"/>
      <c r="K8" s="1765"/>
    </row>
    <row r="9" spans="1:13" ht="16.5" customHeight="1" x14ac:dyDescent="0.25">
      <c r="A9" s="299"/>
      <c r="B9" s="299"/>
      <c r="C9" s="299"/>
      <c r="D9" s="785" t="s">
        <v>253</v>
      </c>
      <c r="E9" s="1920">
        <v>45107</v>
      </c>
      <c r="F9" s="785" t="s">
        <v>34</v>
      </c>
      <c r="G9" s="2601" t="str">
        <f>'[1]Datos Generales'!C7</f>
        <v>DIGESETT</v>
      </c>
      <c r="H9" s="2602"/>
      <c r="I9" s="299"/>
      <c r="J9" s="299"/>
      <c r="K9" s="299"/>
    </row>
    <row r="10" spans="1:13" ht="3.75" customHeight="1" x14ac:dyDescent="0.25">
      <c r="A10" s="1765"/>
      <c r="B10" s="1765"/>
      <c r="C10" s="1765"/>
      <c r="D10" s="1765"/>
      <c r="E10" s="1765"/>
      <c r="F10" s="1765"/>
      <c r="G10" s="1765"/>
      <c r="H10" s="1765"/>
      <c r="I10" s="1765"/>
      <c r="J10" s="1765"/>
      <c r="K10" s="1765"/>
    </row>
    <row r="11" spans="1:13" ht="16.5" customHeight="1" x14ac:dyDescent="0.25">
      <c r="A11" s="1765"/>
      <c r="B11" s="785" t="s">
        <v>16</v>
      </c>
      <c r="C11" s="969" t="str">
        <f>'[1]Datos Generales'!C8</f>
        <v>0202</v>
      </c>
      <c r="D11" s="1921" t="s">
        <v>30</v>
      </c>
      <c r="E11" s="969" t="str">
        <f>'[1]Datos Generales'!C9</f>
        <v>02</v>
      </c>
      <c r="F11" s="1037" t="s">
        <v>20</v>
      </c>
      <c r="G11" s="969" t="str">
        <f>'[1]Datos Generales'!C10</f>
        <v>01</v>
      </c>
      <c r="H11" s="113" t="s">
        <v>22</v>
      </c>
      <c r="I11" s="969" t="str">
        <f>'[1]Datos Generales'!C11</f>
        <v>0005</v>
      </c>
      <c r="J11" s="299"/>
      <c r="K11" s="1765"/>
    </row>
    <row r="12" spans="1:13" ht="8.25" customHeight="1" x14ac:dyDescent="0.25">
      <c r="A12" s="1765"/>
      <c r="B12" s="1765"/>
      <c r="C12" s="1765"/>
      <c r="D12" s="1765"/>
      <c r="E12" s="1765"/>
      <c r="F12" s="1765"/>
      <c r="G12" s="1765"/>
      <c r="H12" s="1765"/>
      <c r="I12" s="1765"/>
      <c r="J12" s="1765"/>
      <c r="K12" s="1765"/>
    </row>
    <row r="13" spans="1:13" ht="16.5" x14ac:dyDescent="0.25">
      <c r="A13" s="81"/>
      <c r="B13" s="81"/>
      <c r="C13" s="81"/>
      <c r="D13" s="1922" t="s">
        <v>778</v>
      </c>
      <c r="E13" s="1534" t="s">
        <v>481</v>
      </c>
      <c r="F13" s="1036" t="s">
        <v>39</v>
      </c>
      <c r="G13" s="1535" t="s">
        <v>489</v>
      </c>
      <c r="H13" s="299"/>
      <c r="I13" s="81"/>
      <c r="J13" s="81"/>
      <c r="K13" s="522"/>
    </row>
    <row r="14" spans="1:13" s="1760" customFormat="1" ht="16.5" thickBot="1" x14ac:dyDescent="0.3">
      <c r="A14" s="25"/>
      <c r="B14" s="26"/>
      <c r="C14" s="27"/>
      <c r="D14" s="28"/>
      <c r="E14" s="25"/>
      <c r="F14" s="25"/>
      <c r="G14" s="25"/>
      <c r="H14" s="25"/>
      <c r="I14" s="25"/>
      <c r="J14" s="46"/>
    </row>
    <row r="15" spans="1:13" ht="15.75" x14ac:dyDescent="0.25">
      <c r="A15" s="2603" t="s">
        <v>250</v>
      </c>
      <c r="B15" s="2604"/>
      <c r="C15" s="1923">
        <v>1054097.1499999999</v>
      </c>
      <c r="D15" s="662"/>
      <c r="E15" s="24"/>
      <c r="F15" s="24"/>
      <c r="G15" s="24"/>
      <c r="H15" s="24"/>
      <c r="I15" s="299"/>
      <c r="J15" s="776"/>
      <c r="K15" s="873" t="s">
        <v>8</v>
      </c>
      <c r="L15" s="168"/>
      <c r="M15" s="168"/>
    </row>
    <row r="16" spans="1:13" s="29" customFormat="1" ht="27" customHeight="1" x14ac:dyDescent="0.25">
      <c r="A16" s="2605" t="s">
        <v>460</v>
      </c>
      <c r="B16" s="2605"/>
      <c r="C16" s="2605"/>
      <c r="D16" s="2605"/>
      <c r="E16" s="2606" t="s">
        <v>65</v>
      </c>
      <c r="F16" s="2608" t="s">
        <v>461</v>
      </c>
      <c r="G16" s="2609"/>
      <c r="H16" s="2609"/>
      <c r="I16" s="2610"/>
      <c r="J16" s="2606" t="s">
        <v>66</v>
      </c>
      <c r="K16" s="2606" t="s">
        <v>63</v>
      </c>
      <c r="L16" s="168"/>
      <c r="M16" s="168"/>
    </row>
    <row r="17" spans="1:13" s="30" customFormat="1" ht="85.5" customHeight="1" x14ac:dyDescent="0.25">
      <c r="A17" s="1011" t="s">
        <v>31</v>
      </c>
      <c r="B17" s="1011" t="s">
        <v>464</v>
      </c>
      <c r="C17" s="1011" t="s">
        <v>64</v>
      </c>
      <c r="D17" s="1758" t="s">
        <v>251</v>
      </c>
      <c r="E17" s="2607"/>
      <c r="F17" s="1012" t="s">
        <v>464</v>
      </c>
      <c r="G17" s="1013" t="s">
        <v>31</v>
      </c>
      <c r="H17" s="1011" t="s">
        <v>32</v>
      </c>
      <c r="I17" s="1011" t="s">
        <v>100</v>
      </c>
      <c r="J17" s="2607"/>
      <c r="K17" s="2607"/>
      <c r="L17" s="168"/>
      <c r="M17" s="168"/>
    </row>
    <row r="18" spans="1:13" s="62" customFormat="1" ht="16.5" customHeight="1" x14ac:dyDescent="0.25">
      <c r="A18" s="1536">
        <v>44929</v>
      </c>
      <c r="B18" s="1924">
        <v>45240000001</v>
      </c>
      <c r="C18" s="1537" t="s">
        <v>779</v>
      </c>
      <c r="D18" s="825"/>
      <c r="E18" s="1538">
        <v>1400000</v>
      </c>
      <c r="F18" s="961"/>
      <c r="G18" s="826"/>
      <c r="H18" s="962"/>
      <c r="I18" s="962"/>
      <c r="J18" s="1693"/>
      <c r="K18" s="1925">
        <f>+C15+E18</f>
        <v>2454097.15</v>
      </c>
    </row>
    <row r="19" spans="1:13" s="62" customFormat="1" ht="15" x14ac:dyDescent="0.25">
      <c r="A19" s="1536">
        <v>44931</v>
      </c>
      <c r="B19" s="1924">
        <v>45240018628</v>
      </c>
      <c r="C19" s="1537" t="s">
        <v>780</v>
      </c>
      <c r="D19" s="825"/>
      <c r="E19" s="1538">
        <v>170000</v>
      </c>
      <c r="F19" s="961"/>
      <c r="G19" s="826"/>
      <c r="H19" s="962"/>
      <c r="I19" s="962"/>
      <c r="J19" s="1693"/>
      <c r="K19" s="1925">
        <f>+K18+E19</f>
        <v>2624097.15</v>
      </c>
    </row>
    <row r="20" spans="1:13" s="62" customFormat="1" x14ac:dyDescent="0.2">
      <c r="A20" s="1536"/>
      <c r="B20" s="1924"/>
      <c r="C20" s="1537"/>
      <c r="D20" s="825"/>
      <c r="E20" s="1538"/>
      <c r="F20" s="1544">
        <v>40516</v>
      </c>
      <c r="G20" s="1542">
        <v>44942</v>
      </c>
      <c r="H20" s="962" t="s">
        <v>781</v>
      </c>
      <c r="I20" s="962" t="s">
        <v>564</v>
      </c>
      <c r="J20" s="1926">
        <v>332994.05</v>
      </c>
      <c r="K20" s="1927">
        <f>+K19-J20</f>
        <v>2291103.1</v>
      </c>
    </row>
    <row r="21" spans="1:13" s="62" customFormat="1" x14ac:dyDescent="0.2">
      <c r="A21" s="1065"/>
      <c r="B21" s="1924"/>
      <c r="C21" s="825"/>
      <c r="D21" s="825"/>
      <c r="E21" s="661"/>
      <c r="F21" s="1539">
        <v>40517</v>
      </c>
      <c r="G21" s="1540">
        <v>44943</v>
      </c>
      <c r="H21" s="1541" t="s">
        <v>782</v>
      </c>
      <c r="I21" s="1928" t="s">
        <v>783</v>
      </c>
      <c r="J21" s="1926">
        <v>603305.1</v>
      </c>
      <c r="K21" s="1927">
        <f>+K20-J21</f>
        <v>1687798</v>
      </c>
    </row>
    <row r="22" spans="1:13" s="62" customFormat="1" x14ac:dyDescent="0.2">
      <c r="A22" s="1536"/>
      <c r="B22" s="1924"/>
      <c r="C22" s="1537"/>
      <c r="D22" s="825"/>
      <c r="E22" s="1538"/>
      <c r="F22" s="1539">
        <v>40518</v>
      </c>
      <c r="G22" s="1540">
        <v>44953</v>
      </c>
      <c r="H22" s="1541" t="s">
        <v>571</v>
      </c>
      <c r="I22" s="1928" t="s">
        <v>784</v>
      </c>
      <c r="J22" s="1926">
        <v>6000</v>
      </c>
      <c r="K22" s="1927">
        <f>+K21-J22</f>
        <v>1681798</v>
      </c>
    </row>
    <row r="23" spans="1:13" s="62" customFormat="1" x14ac:dyDescent="0.2">
      <c r="A23" s="1536">
        <v>44970</v>
      </c>
      <c r="B23" s="1924">
        <v>45240017151</v>
      </c>
      <c r="C23" s="1537" t="s">
        <v>780</v>
      </c>
      <c r="D23" s="825"/>
      <c r="E23" s="1538">
        <v>170000</v>
      </c>
      <c r="F23" s="1539"/>
      <c r="G23" s="1540"/>
      <c r="H23" s="1541"/>
      <c r="I23" s="1928"/>
      <c r="J23" s="1928"/>
      <c r="K23" s="1929">
        <f>+K22+E23</f>
        <v>1851798</v>
      </c>
    </row>
    <row r="24" spans="1:13" s="62" customFormat="1" x14ac:dyDescent="0.2">
      <c r="A24" s="1536"/>
      <c r="B24" s="825"/>
      <c r="C24" s="1537"/>
      <c r="D24" s="825"/>
      <c r="E24" s="1538"/>
      <c r="F24" s="1539">
        <v>40519</v>
      </c>
      <c r="G24" s="1540">
        <v>44966</v>
      </c>
      <c r="H24" s="1541" t="s">
        <v>785</v>
      </c>
      <c r="I24" s="1928" t="s">
        <v>786</v>
      </c>
      <c r="J24" s="1926">
        <v>1206.01</v>
      </c>
      <c r="K24" s="1927">
        <f t="shared" ref="K24:K40" si="0">+K23-J24</f>
        <v>1850591.99</v>
      </c>
    </row>
    <row r="25" spans="1:13" s="62" customFormat="1" x14ac:dyDescent="0.2">
      <c r="A25" s="1536"/>
      <c r="B25" s="825"/>
      <c r="C25" s="1537"/>
      <c r="D25" s="825"/>
      <c r="E25" s="1538"/>
      <c r="F25" s="1539"/>
      <c r="G25" s="1540"/>
      <c r="H25" s="1541"/>
      <c r="I25" s="1928" t="s">
        <v>787</v>
      </c>
      <c r="J25" s="1926">
        <v>4602</v>
      </c>
      <c r="K25" s="1927">
        <f t="shared" si="0"/>
        <v>1845989.99</v>
      </c>
    </row>
    <row r="26" spans="1:13" s="62" customFormat="1" x14ac:dyDescent="0.2">
      <c r="A26" s="1536"/>
      <c r="B26" s="825"/>
      <c r="C26" s="1537"/>
      <c r="D26" s="825"/>
      <c r="E26" s="1538"/>
      <c r="F26" s="1539"/>
      <c r="G26" s="1540"/>
      <c r="H26" s="1541"/>
      <c r="I26" s="1928" t="s">
        <v>788</v>
      </c>
      <c r="J26" s="1926">
        <v>2419</v>
      </c>
      <c r="K26" s="1927">
        <f t="shared" si="0"/>
        <v>1843570.99</v>
      </c>
    </row>
    <row r="27" spans="1:13" s="62" customFormat="1" x14ac:dyDescent="0.2">
      <c r="A27" s="1536"/>
      <c r="B27" s="825"/>
      <c r="C27" s="1537"/>
      <c r="D27" s="825"/>
      <c r="E27" s="1538"/>
      <c r="F27" s="1539"/>
      <c r="G27" s="1540"/>
      <c r="H27" s="1541"/>
      <c r="I27" s="1928" t="s">
        <v>567</v>
      </c>
      <c r="J27" s="1926">
        <v>25532.43</v>
      </c>
      <c r="K27" s="1927">
        <f t="shared" si="0"/>
        <v>1818038.56</v>
      </c>
    </row>
    <row r="28" spans="1:13" s="62" customFormat="1" x14ac:dyDescent="0.2">
      <c r="A28" s="1536"/>
      <c r="B28" s="825"/>
      <c r="C28" s="1537"/>
      <c r="D28" s="825"/>
      <c r="E28" s="1538"/>
      <c r="F28" s="1539"/>
      <c r="G28" s="1540"/>
      <c r="H28" s="1541"/>
      <c r="I28" s="1928" t="s">
        <v>568</v>
      </c>
      <c r="J28" s="1926">
        <v>15460</v>
      </c>
      <c r="K28" s="1927">
        <f t="shared" si="0"/>
        <v>1802578.56</v>
      </c>
    </row>
    <row r="29" spans="1:13" s="62" customFormat="1" x14ac:dyDescent="0.2">
      <c r="A29" s="1536"/>
      <c r="B29" s="825"/>
      <c r="C29" s="1537"/>
      <c r="D29" s="825"/>
      <c r="E29" s="1538"/>
      <c r="F29" s="1539"/>
      <c r="G29" s="1540"/>
      <c r="H29" s="1541"/>
      <c r="I29" s="1928" t="s">
        <v>561</v>
      </c>
      <c r="J29" s="1926">
        <v>395</v>
      </c>
      <c r="K29" s="1927">
        <f t="shared" si="0"/>
        <v>1802183.56</v>
      </c>
    </row>
    <row r="30" spans="1:13" s="62" customFormat="1" x14ac:dyDescent="0.2">
      <c r="A30" s="1536"/>
      <c r="B30" s="825"/>
      <c r="C30" s="1537"/>
      <c r="D30" s="825"/>
      <c r="E30" s="1538"/>
      <c r="F30" s="1539"/>
      <c r="G30" s="1540"/>
      <c r="H30" s="1541"/>
      <c r="I30" s="1928" t="s">
        <v>789</v>
      </c>
      <c r="J30" s="1926">
        <v>2991</v>
      </c>
      <c r="K30" s="1927">
        <f t="shared" si="0"/>
        <v>1799192.56</v>
      </c>
    </row>
    <row r="31" spans="1:13" s="62" customFormat="1" x14ac:dyDescent="0.2">
      <c r="A31" s="1536"/>
      <c r="B31" s="825"/>
      <c r="C31" s="1537"/>
      <c r="D31" s="825"/>
      <c r="E31" s="1538"/>
      <c r="F31" s="1539"/>
      <c r="G31" s="1540"/>
      <c r="H31" s="1541"/>
      <c r="I31" s="1928" t="s">
        <v>790</v>
      </c>
      <c r="J31" s="1926">
        <v>495</v>
      </c>
      <c r="K31" s="1927">
        <f t="shared" si="0"/>
        <v>1798697.56</v>
      </c>
    </row>
    <row r="32" spans="1:13" s="62" customFormat="1" x14ac:dyDescent="0.2">
      <c r="A32" s="1536"/>
      <c r="B32" s="825"/>
      <c r="C32" s="1537"/>
      <c r="D32" s="825"/>
      <c r="E32" s="1538"/>
      <c r="F32" s="1539"/>
      <c r="G32" s="1540"/>
      <c r="H32" s="1541"/>
      <c r="I32" s="1928" t="s">
        <v>563</v>
      </c>
      <c r="J32" s="1926">
        <v>19279.990000000002</v>
      </c>
      <c r="K32" s="1927">
        <f t="shared" si="0"/>
        <v>1779417.57</v>
      </c>
    </row>
    <row r="33" spans="1:11" s="62" customFormat="1" x14ac:dyDescent="0.2">
      <c r="A33" s="1536"/>
      <c r="B33" s="825"/>
      <c r="C33" s="1537"/>
      <c r="D33" s="825"/>
      <c r="E33" s="1538"/>
      <c r="F33" s="1539"/>
      <c r="G33" s="1540"/>
      <c r="H33" s="1541"/>
      <c r="I33" s="1928" t="s">
        <v>564</v>
      </c>
      <c r="J33" s="1926">
        <v>5589.99</v>
      </c>
      <c r="K33" s="1927">
        <f t="shared" si="0"/>
        <v>1773827.58</v>
      </c>
    </row>
    <row r="34" spans="1:11" s="62" customFormat="1" x14ac:dyDescent="0.2">
      <c r="A34" s="1536"/>
      <c r="B34" s="825"/>
      <c r="C34" s="1537"/>
      <c r="D34" s="825"/>
      <c r="E34" s="1538"/>
      <c r="F34" s="1539"/>
      <c r="G34" s="1540"/>
      <c r="H34" s="1541"/>
      <c r="I34" s="1928" t="s">
        <v>565</v>
      </c>
      <c r="J34" s="1926">
        <v>11021.06</v>
      </c>
      <c r="K34" s="1927">
        <f t="shared" si="0"/>
        <v>1762806.52</v>
      </c>
    </row>
    <row r="35" spans="1:11" s="62" customFormat="1" x14ac:dyDescent="0.2">
      <c r="A35" s="1536"/>
      <c r="B35" s="825"/>
      <c r="C35" s="1537"/>
      <c r="D35" s="825"/>
      <c r="E35" s="1538"/>
      <c r="F35" s="1539"/>
      <c r="G35" s="1540"/>
      <c r="H35" s="1541"/>
      <c r="I35" s="1928" t="s">
        <v>566</v>
      </c>
      <c r="J35" s="1926">
        <v>44020.72</v>
      </c>
      <c r="K35" s="1927">
        <f t="shared" si="0"/>
        <v>1718785.8</v>
      </c>
    </row>
    <row r="36" spans="1:11" s="62" customFormat="1" x14ac:dyDescent="0.2">
      <c r="A36" s="1536"/>
      <c r="B36" s="825"/>
      <c r="C36" s="1537"/>
      <c r="D36" s="825"/>
      <c r="E36" s="1538"/>
      <c r="F36" s="1539">
        <v>40520</v>
      </c>
      <c r="G36" s="1540">
        <v>44967</v>
      </c>
      <c r="H36" s="1541" t="s">
        <v>791</v>
      </c>
      <c r="I36" s="962" t="s">
        <v>792</v>
      </c>
      <c r="J36" s="1926">
        <v>67800</v>
      </c>
      <c r="K36" s="1927">
        <f t="shared" si="0"/>
        <v>1650985.8</v>
      </c>
    </row>
    <row r="37" spans="1:11" s="62" customFormat="1" x14ac:dyDescent="0.2">
      <c r="A37" s="1536"/>
      <c r="B37" s="825"/>
      <c r="C37" s="1537"/>
      <c r="D37" s="825"/>
      <c r="E37" s="1538"/>
      <c r="F37" s="1539">
        <v>40521</v>
      </c>
      <c r="G37" s="1540">
        <v>44967</v>
      </c>
      <c r="H37" s="1541" t="s">
        <v>793</v>
      </c>
      <c r="I37" s="962" t="s">
        <v>792</v>
      </c>
      <c r="J37" s="1926">
        <v>83620</v>
      </c>
      <c r="K37" s="1927">
        <f t="shared" si="0"/>
        <v>1567365.8</v>
      </c>
    </row>
    <row r="38" spans="1:11" s="62" customFormat="1" x14ac:dyDescent="0.2">
      <c r="A38" s="1536"/>
      <c r="B38" s="1930"/>
      <c r="C38" s="1537"/>
      <c r="D38" s="825"/>
      <c r="E38" s="1538"/>
      <c r="F38" s="1539">
        <v>40522</v>
      </c>
      <c r="G38" s="1540">
        <v>44973</v>
      </c>
      <c r="H38" s="1541" t="s">
        <v>782</v>
      </c>
      <c r="I38" s="1928" t="s">
        <v>783</v>
      </c>
      <c r="J38" s="1926">
        <v>201101.7</v>
      </c>
      <c r="K38" s="1927">
        <f t="shared" si="0"/>
        <v>1366264.1</v>
      </c>
    </row>
    <row r="39" spans="1:11" s="62" customFormat="1" ht="14.25" customHeight="1" x14ac:dyDescent="0.2">
      <c r="A39" s="1065"/>
      <c r="B39" s="825"/>
      <c r="C39" s="825"/>
      <c r="D39" s="825"/>
      <c r="E39" s="661"/>
      <c r="F39" s="1539">
        <v>70041027</v>
      </c>
      <c r="G39" s="1540">
        <v>44980</v>
      </c>
      <c r="H39" s="1541" t="s">
        <v>794</v>
      </c>
      <c r="I39" s="1928" t="s">
        <v>14</v>
      </c>
      <c r="J39" s="1926">
        <v>31948.51</v>
      </c>
      <c r="K39" s="1927">
        <f t="shared" si="0"/>
        <v>1334315.5900000001</v>
      </c>
    </row>
    <row r="40" spans="1:11" s="62" customFormat="1" x14ac:dyDescent="0.2">
      <c r="A40" s="1536"/>
      <c r="B40" s="825"/>
      <c r="C40" s="1537"/>
      <c r="D40" s="825"/>
      <c r="E40" s="1538"/>
      <c r="F40" s="1539">
        <v>40523</v>
      </c>
      <c r="G40" s="1540">
        <v>44985</v>
      </c>
      <c r="H40" s="1541" t="s">
        <v>795</v>
      </c>
      <c r="I40" s="1928" t="s">
        <v>784</v>
      </c>
      <c r="J40" s="1926">
        <v>15000</v>
      </c>
      <c r="K40" s="1927">
        <f t="shared" si="0"/>
        <v>1319315.5900000001</v>
      </c>
    </row>
    <row r="41" spans="1:11" s="62" customFormat="1" ht="13.5" customHeight="1" x14ac:dyDescent="0.2">
      <c r="A41" s="1536">
        <v>44991</v>
      </c>
      <c r="B41" s="1924">
        <v>4524000004</v>
      </c>
      <c r="C41" s="1537" t="s">
        <v>796</v>
      </c>
      <c r="D41" s="825"/>
      <c r="E41" s="1538">
        <v>2992300</v>
      </c>
      <c r="F41" s="1539"/>
      <c r="G41" s="1540"/>
      <c r="H41" s="1541"/>
      <c r="I41" s="1928"/>
      <c r="J41" s="1928"/>
      <c r="K41" s="1929">
        <f>+K40+E41</f>
        <v>4311615.59</v>
      </c>
    </row>
    <row r="42" spans="1:11" s="62" customFormat="1" x14ac:dyDescent="0.2">
      <c r="A42" s="1536">
        <v>45006</v>
      </c>
      <c r="B42" s="1924">
        <v>45240036862</v>
      </c>
      <c r="C42" s="1537" t="s">
        <v>780</v>
      </c>
      <c r="D42" s="825"/>
      <c r="E42" s="1538">
        <v>170000</v>
      </c>
      <c r="F42" s="1539"/>
      <c r="G42" s="1540"/>
      <c r="H42" s="1541"/>
      <c r="I42" s="1928"/>
      <c r="J42" s="1928"/>
      <c r="K42" s="1929">
        <f>+K41+E42</f>
        <v>4481615.59</v>
      </c>
    </row>
    <row r="43" spans="1:11" s="62" customFormat="1" x14ac:dyDescent="0.2">
      <c r="A43" s="1536"/>
      <c r="B43" s="825"/>
      <c r="C43" s="1537"/>
      <c r="D43" s="825"/>
      <c r="E43" s="1538"/>
      <c r="F43" s="1539">
        <v>40524</v>
      </c>
      <c r="G43" s="1540">
        <v>44992</v>
      </c>
      <c r="H43" s="1541" t="s">
        <v>797</v>
      </c>
      <c r="I43" s="1928" t="s">
        <v>798</v>
      </c>
      <c r="J43" s="1926">
        <v>599852.4</v>
      </c>
      <c r="K43" s="1927">
        <f t="shared" ref="K43:K60" si="1">+K42-J43</f>
        <v>3881763.19</v>
      </c>
    </row>
    <row r="44" spans="1:11" s="62" customFormat="1" x14ac:dyDescent="0.2">
      <c r="A44" s="1536"/>
      <c r="B44" s="825"/>
      <c r="C44" s="1537"/>
      <c r="D44" s="825"/>
      <c r="E44" s="1538"/>
      <c r="F44" s="1539">
        <v>40525</v>
      </c>
      <c r="G44" s="1540">
        <v>45000</v>
      </c>
      <c r="H44" s="1541" t="s">
        <v>782</v>
      </c>
      <c r="I44" s="1928" t="s">
        <v>783</v>
      </c>
      <c r="J44" s="1926">
        <v>201101.7</v>
      </c>
      <c r="K44" s="1927">
        <f t="shared" si="1"/>
        <v>3680661.4899999998</v>
      </c>
    </row>
    <row r="45" spans="1:11" s="62" customFormat="1" x14ac:dyDescent="0.2">
      <c r="A45" s="1536"/>
      <c r="B45" s="825"/>
      <c r="C45" s="1537"/>
      <c r="D45" s="825"/>
      <c r="E45" s="1538"/>
      <c r="F45" s="1539">
        <v>40526</v>
      </c>
      <c r="G45" s="1540">
        <v>45002</v>
      </c>
      <c r="H45" s="1541" t="s">
        <v>799</v>
      </c>
      <c r="I45" s="1928" t="s">
        <v>564</v>
      </c>
      <c r="J45" s="1926">
        <v>549300.18999999994</v>
      </c>
      <c r="K45" s="1927">
        <f t="shared" si="1"/>
        <v>3131361.3</v>
      </c>
    </row>
    <row r="46" spans="1:11" s="62" customFormat="1" x14ac:dyDescent="0.2">
      <c r="A46" s="1536"/>
      <c r="B46" s="825"/>
      <c r="C46" s="1537"/>
      <c r="D46" s="825"/>
      <c r="E46" s="1538"/>
      <c r="F46" s="1539">
        <v>40527</v>
      </c>
      <c r="G46" s="1540">
        <v>45002</v>
      </c>
      <c r="H46" s="1541" t="s">
        <v>799</v>
      </c>
      <c r="I46" s="1928" t="s">
        <v>564</v>
      </c>
      <c r="J46" s="1926">
        <v>196792.35</v>
      </c>
      <c r="K46" s="1927">
        <f t="shared" si="1"/>
        <v>2934568.9499999997</v>
      </c>
    </row>
    <row r="47" spans="1:11" s="62" customFormat="1" ht="16.5" customHeight="1" x14ac:dyDescent="0.2">
      <c r="A47" s="1536"/>
      <c r="B47" s="825"/>
      <c r="C47" s="1537"/>
      <c r="D47" s="825"/>
      <c r="E47" s="1538"/>
      <c r="F47" s="1539">
        <v>40528</v>
      </c>
      <c r="G47" s="1540">
        <v>45006</v>
      </c>
      <c r="H47" s="1541" t="s">
        <v>800</v>
      </c>
      <c r="I47" s="1928" t="s">
        <v>801</v>
      </c>
      <c r="J47" s="1926">
        <v>26694.92</v>
      </c>
      <c r="K47" s="1927">
        <f t="shared" si="1"/>
        <v>2907874.03</v>
      </c>
    </row>
    <row r="48" spans="1:11" s="62" customFormat="1" ht="15.75" customHeight="1" x14ac:dyDescent="0.2">
      <c r="A48" s="1536"/>
      <c r="B48" s="825"/>
      <c r="C48" s="1537"/>
      <c r="D48" s="825"/>
      <c r="E48" s="1538"/>
      <c r="F48" s="1539">
        <v>40529</v>
      </c>
      <c r="G48" s="1540">
        <v>45006</v>
      </c>
      <c r="H48" s="1541" t="s">
        <v>800</v>
      </c>
      <c r="I48" s="1928" t="s">
        <v>801</v>
      </c>
      <c r="J48" s="1926">
        <v>15598.31</v>
      </c>
      <c r="K48" s="1927">
        <f t="shared" si="1"/>
        <v>2892275.7199999997</v>
      </c>
    </row>
    <row r="49" spans="1:11" s="62" customFormat="1" x14ac:dyDescent="0.2">
      <c r="A49" s="1536"/>
      <c r="B49" s="825"/>
      <c r="C49" s="1537"/>
      <c r="D49" s="825"/>
      <c r="E49" s="1538"/>
      <c r="F49" s="1539">
        <v>40530</v>
      </c>
      <c r="G49" s="1540">
        <v>45009</v>
      </c>
      <c r="H49" s="1541" t="s">
        <v>785</v>
      </c>
      <c r="I49" s="1928" t="s">
        <v>786</v>
      </c>
      <c r="J49" s="1926">
        <v>8024</v>
      </c>
      <c r="K49" s="1927">
        <f t="shared" si="1"/>
        <v>2884251.7199999997</v>
      </c>
    </row>
    <row r="50" spans="1:11" s="62" customFormat="1" x14ac:dyDescent="0.2">
      <c r="A50" s="1536"/>
      <c r="B50" s="825"/>
      <c r="C50" s="1537"/>
      <c r="D50" s="825"/>
      <c r="E50" s="1538"/>
      <c r="F50" s="1539"/>
      <c r="G50" s="1540"/>
      <c r="H50" s="1541"/>
      <c r="I50" s="1928" t="s">
        <v>802</v>
      </c>
      <c r="J50" s="1926">
        <v>300</v>
      </c>
      <c r="K50" s="1927">
        <f t="shared" si="1"/>
        <v>2883951.7199999997</v>
      </c>
    </row>
    <row r="51" spans="1:11" s="62" customFormat="1" x14ac:dyDescent="0.2">
      <c r="A51" s="1536"/>
      <c r="B51" s="825"/>
      <c r="C51" s="1537"/>
      <c r="D51" s="825"/>
      <c r="E51" s="1538"/>
      <c r="F51" s="1539"/>
      <c r="G51" s="1540"/>
      <c r="H51" s="1541"/>
      <c r="I51" s="1928" t="s">
        <v>788</v>
      </c>
      <c r="J51" s="1926">
        <v>1735.45</v>
      </c>
      <c r="K51" s="1927">
        <f t="shared" si="1"/>
        <v>2882216.2699999996</v>
      </c>
    </row>
    <row r="52" spans="1:11" s="62" customFormat="1" x14ac:dyDescent="0.2">
      <c r="A52" s="1536"/>
      <c r="B52" s="825"/>
      <c r="C52" s="1537"/>
      <c r="D52" s="825"/>
      <c r="E52" s="1538"/>
      <c r="F52" s="1539"/>
      <c r="G52" s="1540"/>
      <c r="H52" s="1541"/>
      <c r="I52" s="1928" t="s">
        <v>801</v>
      </c>
      <c r="J52" s="1926">
        <v>2953</v>
      </c>
      <c r="K52" s="1927">
        <f t="shared" si="1"/>
        <v>2879263.2699999996</v>
      </c>
    </row>
    <row r="53" spans="1:11" s="62" customFormat="1" x14ac:dyDescent="0.2">
      <c r="A53" s="1536"/>
      <c r="B53" s="825"/>
      <c r="C53" s="1537"/>
      <c r="D53" s="825"/>
      <c r="E53" s="1538"/>
      <c r="F53" s="1539"/>
      <c r="G53" s="1540"/>
      <c r="H53" s="1541"/>
      <c r="I53" s="1928" t="s">
        <v>567</v>
      </c>
      <c r="J53" s="1926">
        <v>49190.1</v>
      </c>
      <c r="K53" s="1927">
        <f t="shared" si="1"/>
        <v>2830073.1699999995</v>
      </c>
    </row>
    <row r="54" spans="1:11" s="62" customFormat="1" x14ac:dyDescent="0.2">
      <c r="A54" s="1536"/>
      <c r="B54" s="825"/>
      <c r="C54" s="1537"/>
      <c r="D54" s="825"/>
      <c r="E54" s="1538"/>
      <c r="F54" s="1539"/>
      <c r="G54" s="1540"/>
      <c r="H54" s="1541"/>
      <c r="I54" s="1928" t="s">
        <v>568</v>
      </c>
      <c r="J54" s="1926">
        <v>26196</v>
      </c>
      <c r="K54" s="1927">
        <f t="shared" si="1"/>
        <v>2803877.1699999995</v>
      </c>
    </row>
    <row r="55" spans="1:11" s="62" customFormat="1" x14ac:dyDescent="0.2">
      <c r="A55" s="1536"/>
      <c r="B55" s="825"/>
      <c r="C55" s="1537"/>
      <c r="D55" s="825"/>
      <c r="E55" s="1538"/>
      <c r="F55" s="1539"/>
      <c r="G55" s="1540"/>
      <c r="H55" s="1541"/>
      <c r="I55" s="1928" t="s">
        <v>561</v>
      </c>
      <c r="J55" s="1926">
        <v>750</v>
      </c>
      <c r="K55" s="1927">
        <f t="shared" si="1"/>
        <v>2803127.1699999995</v>
      </c>
    </row>
    <row r="56" spans="1:11" s="62" customFormat="1" x14ac:dyDescent="0.2">
      <c r="A56" s="1536"/>
      <c r="B56" s="825"/>
      <c r="C56" s="1537"/>
      <c r="D56" s="825"/>
      <c r="E56" s="1538"/>
      <c r="F56" s="1539"/>
      <c r="G56" s="1540"/>
      <c r="H56" s="1541"/>
      <c r="I56" s="1928" t="s">
        <v>803</v>
      </c>
      <c r="J56" s="1926">
        <v>9716.82</v>
      </c>
      <c r="K56" s="1927">
        <f t="shared" si="1"/>
        <v>2793410.3499999996</v>
      </c>
    </row>
    <row r="57" spans="1:11" s="62" customFormat="1" x14ac:dyDescent="0.2">
      <c r="A57" s="1536"/>
      <c r="B57" s="825"/>
      <c r="C57" s="1537"/>
      <c r="D57" s="825"/>
      <c r="E57" s="1538"/>
      <c r="F57" s="1539"/>
      <c r="G57" s="1540"/>
      <c r="H57" s="1541"/>
      <c r="I57" s="1928" t="s">
        <v>570</v>
      </c>
      <c r="J57" s="1926">
        <v>3100</v>
      </c>
      <c r="K57" s="1927">
        <f t="shared" si="1"/>
        <v>2790310.3499999996</v>
      </c>
    </row>
    <row r="58" spans="1:11" s="62" customFormat="1" x14ac:dyDescent="0.2">
      <c r="A58" s="1536"/>
      <c r="B58" s="825"/>
      <c r="C58" s="1537"/>
      <c r="D58" s="825"/>
      <c r="E58" s="1538"/>
      <c r="F58" s="1539"/>
      <c r="G58" s="1540"/>
      <c r="H58" s="1541"/>
      <c r="I58" s="1928" t="s">
        <v>564</v>
      </c>
      <c r="J58" s="1926">
        <v>7860</v>
      </c>
      <c r="K58" s="1927">
        <f t="shared" si="1"/>
        <v>2782450.3499999996</v>
      </c>
    </row>
    <row r="59" spans="1:11" s="62" customFormat="1" x14ac:dyDescent="0.2">
      <c r="A59" s="1536"/>
      <c r="B59" s="825"/>
      <c r="C59" s="1537"/>
      <c r="D59" s="825"/>
      <c r="E59" s="1538"/>
      <c r="F59" s="1539"/>
      <c r="G59" s="1540"/>
      <c r="H59" s="1541"/>
      <c r="I59" s="1928" t="s">
        <v>565</v>
      </c>
      <c r="J59" s="1926">
        <v>1439.6</v>
      </c>
      <c r="K59" s="1927">
        <f t="shared" si="1"/>
        <v>2781010.7499999995</v>
      </c>
    </row>
    <row r="60" spans="1:11" s="62" customFormat="1" x14ac:dyDescent="0.2">
      <c r="A60" s="1536"/>
      <c r="B60" s="825"/>
      <c r="C60" s="1537"/>
      <c r="D60" s="825"/>
      <c r="E60" s="1538"/>
      <c r="F60" s="1539"/>
      <c r="G60" s="1540"/>
      <c r="H60" s="1541"/>
      <c r="I60" s="1928" t="s">
        <v>566</v>
      </c>
      <c r="J60" s="1926">
        <v>17786.61</v>
      </c>
      <c r="K60" s="1927">
        <f t="shared" si="1"/>
        <v>2763224.1399999997</v>
      </c>
    </row>
    <row r="61" spans="1:11" s="62" customFormat="1" x14ac:dyDescent="0.2">
      <c r="A61" s="1536">
        <v>45044</v>
      </c>
      <c r="B61" s="1924">
        <v>45240037414</v>
      </c>
      <c r="C61" s="1537" t="s">
        <v>780</v>
      </c>
      <c r="D61" s="825"/>
      <c r="E61" s="1538">
        <v>170000</v>
      </c>
      <c r="F61" s="1539"/>
      <c r="G61" s="1540"/>
      <c r="H61" s="1541"/>
      <c r="I61" s="1928"/>
      <c r="J61" s="1928"/>
      <c r="K61" s="1929">
        <f>+K60+E61</f>
        <v>2933224.1399999997</v>
      </c>
    </row>
    <row r="62" spans="1:11" s="62" customFormat="1" x14ac:dyDescent="0.2">
      <c r="A62" s="1536"/>
      <c r="B62" s="825"/>
      <c r="C62" s="1537"/>
      <c r="D62" s="825"/>
      <c r="E62" s="1538"/>
      <c r="F62" s="1539">
        <v>40531</v>
      </c>
      <c r="G62" s="1540">
        <v>45020</v>
      </c>
      <c r="H62" s="1541" t="s">
        <v>571</v>
      </c>
      <c r="I62" s="1928" t="s">
        <v>784</v>
      </c>
      <c r="J62" s="1926">
        <v>51000</v>
      </c>
      <c r="K62" s="1927">
        <f>+K61-J62</f>
        <v>2882224.1399999997</v>
      </c>
    </row>
    <row r="63" spans="1:11" s="62" customFormat="1" x14ac:dyDescent="0.2">
      <c r="A63" s="1536"/>
      <c r="B63" s="825"/>
      <c r="C63" s="1537"/>
      <c r="D63" s="825"/>
      <c r="E63" s="1538"/>
      <c r="F63" s="1539">
        <v>40532</v>
      </c>
      <c r="G63" s="1540">
        <v>45030</v>
      </c>
      <c r="H63" s="1541" t="s">
        <v>782</v>
      </c>
      <c r="I63" s="1928" t="s">
        <v>783</v>
      </c>
      <c r="J63" s="1926">
        <v>201101.7</v>
      </c>
      <c r="K63" s="1927">
        <f>+K62-J63</f>
        <v>2681122.4399999995</v>
      </c>
    </row>
    <row r="64" spans="1:11" s="62" customFormat="1" ht="18.75" customHeight="1" x14ac:dyDescent="0.2">
      <c r="A64" s="1536"/>
      <c r="B64" s="825"/>
      <c r="C64" s="1537"/>
      <c r="D64" s="825"/>
      <c r="E64" s="1538"/>
      <c r="F64" s="1539">
        <v>40533</v>
      </c>
      <c r="G64" s="1540">
        <v>45033</v>
      </c>
      <c r="H64" s="1541" t="s">
        <v>804</v>
      </c>
      <c r="I64" s="1928" t="s">
        <v>801</v>
      </c>
      <c r="J64" s="1926">
        <v>68453.39</v>
      </c>
      <c r="K64" s="1927">
        <f>+K63-J64</f>
        <v>2612669.0499999993</v>
      </c>
    </row>
    <row r="65" spans="1:11" s="62" customFormat="1" x14ac:dyDescent="0.2">
      <c r="A65" s="1536"/>
      <c r="B65" s="825"/>
      <c r="C65" s="1537"/>
      <c r="D65" s="825"/>
      <c r="E65" s="1538"/>
      <c r="F65" s="1539">
        <v>40534</v>
      </c>
      <c r="G65" s="1540">
        <v>45034</v>
      </c>
      <c r="H65" s="1541" t="s">
        <v>805</v>
      </c>
      <c r="I65" s="1928" t="s">
        <v>597</v>
      </c>
      <c r="J65" s="1926">
        <v>1433405</v>
      </c>
      <c r="K65" s="1927">
        <f>+K64-J65</f>
        <v>1179264.0499999993</v>
      </c>
    </row>
    <row r="66" spans="1:11" s="62" customFormat="1" x14ac:dyDescent="0.2">
      <c r="A66" s="1536"/>
      <c r="B66" s="825"/>
      <c r="C66" s="1537"/>
      <c r="D66" s="825"/>
      <c r="E66" s="1538"/>
      <c r="F66" s="1539">
        <v>40535</v>
      </c>
      <c r="G66" s="1540">
        <v>45036</v>
      </c>
      <c r="H66" s="1541" t="s">
        <v>806</v>
      </c>
      <c r="I66" s="1928"/>
      <c r="J66" s="1926">
        <v>0</v>
      </c>
      <c r="K66" s="1926">
        <f>+K65</f>
        <v>1179264.0499999993</v>
      </c>
    </row>
    <row r="67" spans="1:11" s="62" customFormat="1" x14ac:dyDescent="0.2">
      <c r="A67" s="1536"/>
      <c r="B67" s="825"/>
      <c r="C67" s="1537"/>
      <c r="D67" s="825"/>
      <c r="E67" s="1538"/>
      <c r="F67" s="1539">
        <v>40536</v>
      </c>
      <c r="G67" s="1540">
        <v>45040</v>
      </c>
      <c r="H67" s="1541" t="s">
        <v>807</v>
      </c>
      <c r="I67" s="1928" t="s">
        <v>784</v>
      </c>
      <c r="J67" s="1926">
        <v>27000</v>
      </c>
      <c r="K67" s="1927">
        <f>+K66-J67</f>
        <v>1152264.0499999993</v>
      </c>
    </row>
    <row r="68" spans="1:11" s="62" customFormat="1" x14ac:dyDescent="0.2">
      <c r="A68" s="1536">
        <v>45055</v>
      </c>
      <c r="B68" s="1924">
        <v>45240011409</v>
      </c>
      <c r="C68" s="1537" t="s">
        <v>808</v>
      </c>
      <c r="D68" s="825"/>
      <c r="E68" s="1931">
        <v>3000000</v>
      </c>
      <c r="F68" s="1539"/>
      <c r="G68" s="1540"/>
      <c r="H68" s="1541"/>
      <c r="I68" s="1928"/>
      <c r="J68" s="1926"/>
      <c r="K68" s="1927">
        <f>+K67+E68</f>
        <v>4152264.0499999993</v>
      </c>
    </row>
    <row r="69" spans="1:11" s="62" customFormat="1" x14ac:dyDescent="0.2">
      <c r="A69" s="1536">
        <v>45057</v>
      </c>
      <c r="B69" s="1924">
        <v>45240024945</v>
      </c>
      <c r="C69" s="1537" t="s">
        <v>809</v>
      </c>
      <c r="D69" s="825"/>
      <c r="E69" s="1931">
        <v>170000</v>
      </c>
      <c r="F69" s="1539"/>
      <c r="G69" s="1540"/>
      <c r="H69" s="1541"/>
      <c r="I69" s="1928"/>
      <c r="J69" s="1926"/>
      <c r="K69" s="1927">
        <f>+K68+E69</f>
        <v>4322264.0499999989</v>
      </c>
    </row>
    <row r="70" spans="1:11" s="62" customFormat="1" x14ac:dyDescent="0.2">
      <c r="A70" s="1536">
        <v>45069</v>
      </c>
      <c r="B70" s="1924">
        <v>45240150010</v>
      </c>
      <c r="C70" s="1537" t="s">
        <v>810</v>
      </c>
      <c r="D70" s="825"/>
      <c r="E70" s="1931">
        <v>100000</v>
      </c>
      <c r="F70" s="1539"/>
      <c r="G70" s="1540"/>
      <c r="H70" s="1541"/>
      <c r="I70" s="1928"/>
      <c r="J70" s="1926"/>
      <c r="K70" s="1927">
        <f>+K69+E70</f>
        <v>4422264.0499999989</v>
      </c>
    </row>
    <row r="71" spans="1:11" s="62" customFormat="1" x14ac:dyDescent="0.2">
      <c r="A71" s="1536"/>
      <c r="B71" s="825"/>
      <c r="C71" s="1537"/>
      <c r="D71" s="825"/>
      <c r="E71" s="1538"/>
      <c r="F71" s="1539">
        <v>40537</v>
      </c>
      <c r="G71" s="1540">
        <v>45042</v>
      </c>
      <c r="H71" s="1541" t="s">
        <v>811</v>
      </c>
      <c r="I71" s="1928" t="s">
        <v>786</v>
      </c>
      <c r="J71" s="1926">
        <v>8337.7900000000009</v>
      </c>
      <c r="K71" s="1927">
        <f>+K70-J71</f>
        <v>4413926.2599999988</v>
      </c>
    </row>
    <row r="72" spans="1:11" s="62" customFormat="1" x14ac:dyDescent="0.2">
      <c r="A72" s="1536"/>
      <c r="B72" s="825"/>
      <c r="C72" s="1537"/>
      <c r="D72" s="825"/>
      <c r="E72" s="1538"/>
      <c r="F72" s="1539"/>
      <c r="G72" s="1540"/>
      <c r="H72" s="1541"/>
      <c r="I72" s="1928" t="s">
        <v>812</v>
      </c>
      <c r="J72" s="1926">
        <v>2300</v>
      </c>
      <c r="K72" s="1927">
        <f t="shared" ref="K72:K85" si="2">+K71-J72</f>
        <v>4411626.2599999988</v>
      </c>
    </row>
    <row r="73" spans="1:11" s="62" customFormat="1" x14ac:dyDescent="0.2">
      <c r="A73" s="1536"/>
      <c r="B73" s="825"/>
      <c r="C73" s="1537"/>
      <c r="D73" s="825"/>
      <c r="E73" s="1538"/>
      <c r="F73" s="1539"/>
      <c r="G73" s="1540"/>
      <c r="H73" s="1541"/>
      <c r="I73" s="1928" t="s">
        <v>813</v>
      </c>
      <c r="J73" s="1926">
        <v>4130</v>
      </c>
      <c r="K73" s="1927">
        <f t="shared" si="2"/>
        <v>4407496.2599999988</v>
      </c>
    </row>
    <row r="74" spans="1:11" s="62" customFormat="1" x14ac:dyDescent="0.2">
      <c r="A74" s="1536"/>
      <c r="B74" s="825"/>
      <c r="C74" s="1537"/>
      <c r="D74" s="1538"/>
      <c r="E74" s="1538"/>
      <c r="F74" s="961"/>
      <c r="G74" s="1540"/>
      <c r="H74" s="962"/>
      <c r="I74" s="1928" t="s">
        <v>813</v>
      </c>
      <c r="J74" s="1926">
        <v>7198</v>
      </c>
      <c r="K74" s="1927">
        <f t="shared" si="2"/>
        <v>4400298.2599999988</v>
      </c>
    </row>
    <row r="75" spans="1:11" s="62" customFormat="1" x14ac:dyDescent="0.2">
      <c r="A75" s="1065"/>
      <c r="B75" s="825"/>
      <c r="C75" s="1537"/>
      <c r="D75" s="1538"/>
      <c r="E75" s="1538"/>
      <c r="F75" s="961"/>
      <c r="G75" s="1540"/>
      <c r="H75" s="962"/>
      <c r="I75" s="1928" t="s">
        <v>814</v>
      </c>
      <c r="J75" s="1926">
        <v>1593</v>
      </c>
      <c r="K75" s="1927">
        <f t="shared" si="2"/>
        <v>4398705.2599999988</v>
      </c>
    </row>
    <row r="76" spans="1:11" s="62" customFormat="1" x14ac:dyDescent="0.2">
      <c r="A76" s="1065"/>
      <c r="B76" s="825"/>
      <c r="C76" s="1537"/>
      <c r="D76" s="1538"/>
      <c r="E76" s="1538"/>
      <c r="F76" s="961"/>
      <c r="G76" s="1540"/>
      <c r="H76" s="962"/>
      <c r="I76" s="1928" t="s">
        <v>788</v>
      </c>
      <c r="J76" s="1926">
        <v>14962.48</v>
      </c>
      <c r="K76" s="1927">
        <f t="shared" si="2"/>
        <v>4383742.7799999984</v>
      </c>
    </row>
    <row r="77" spans="1:11" s="62" customFormat="1" x14ac:dyDescent="0.2">
      <c r="A77" s="1065"/>
      <c r="B77" s="825"/>
      <c r="C77" s="1537"/>
      <c r="D77" s="1538"/>
      <c r="E77" s="1538"/>
      <c r="F77" s="1539"/>
      <c r="G77" s="1540"/>
      <c r="H77" s="1541"/>
      <c r="I77" s="1928" t="s">
        <v>567</v>
      </c>
      <c r="J77" s="1926">
        <v>22826.2</v>
      </c>
      <c r="K77" s="1927">
        <f t="shared" si="2"/>
        <v>4360916.5799999982</v>
      </c>
    </row>
    <row r="78" spans="1:11" s="62" customFormat="1" x14ac:dyDescent="0.2">
      <c r="A78" s="1065"/>
      <c r="B78" s="825"/>
      <c r="C78" s="825"/>
      <c r="D78" s="1538"/>
      <c r="E78" s="661"/>
      <c r="F78" s="1539"/>
      <c r="G78" s="1540"/>
      <c r="H78" s="1541"/>
      <c r="I78" s="1928" t="s">
        <v>561</v>
      </c>
      <c r="J78" s="1926">
        <v>1860</v>
      </c>
      <c r="K78" s="1927">
        <f t="shared" si="2"/>
        <v>4359056.5799999982</v>
      </c>
    </row>
    <row r="79" spans="1:11" s="62" customFormat="1" x14ac:dyDescent="0.2">
      <c r="A79" s="1065"/>
      <c r="B79" s="825"/>
      <c r="C79" s="825"/>
      <c r="D79" s="825"/>
      <c r="E79" s="661"/>
      <c r="F79" s="1539"/>
      <c r="G79" s="1540"/>
      <c r="H79" s="1541"/>
      <c r="I79" s="1928" t="s">
        <v>569</v>
      </c>
      <c r="J79" s="1926">
        <v>1083.77</v>
      </c>
      <c r="K79" s="1927">
        <f t="shared" si="2"/>
        <v>4357972.8099999987</v>
      </c>
    </row>
    <row r="80" spans="1:11" s="62" customFormat="1" x14ac:dyDescent="0.2">
      <c r="A80" s="1065"/>
      <c r="B80" s="825"/>
      <c r="C80" s="825"/>
      <c r="D80" s="825"/>
      <c r="E80" s="661"/>
      <c r="F80" s="1539"/>
      <c r="G80" s="1540"/>
      <c r="H80" s="1541"/>
      <c r="I80" s="1928" t="s">
        <v>790</v>
      </c>
      <c r="J80" s="1926">
        <v>3690</v>
      </c>
      <c r="K80" s="1927">
        <f t="shared" si="2"/>
        <v>4354282.8099999987</v>
      </c>
    </row>
    <row r="81" spans="1:11" s="62" customFormat="1" x14ac:dyDescent="0.2">
      <c r="A81" s="1065"/>
      <c r="B81" s="825"/>
      <c r="C81" s="825"/>
      <c r="D81" s="825"/>
      <c r="E81" s="661"/>
      <c r="F81" s="1539"/>
      <c r="G81" s="1540"/>
      <c r="H81" s="1541"/>
      <c r="I81" s="1928" t="s">
        <v>563</v>
      </c>
      <c r="J81" s="1926">
        <v>21423.41</v>
      </c>
      <c r="K81" s="1927">
        <f t="shared" si="2"/>
        <v>4332859.3999999985</v>
      </c>
    </row>
    <row r="82" spans="1:11" s="62" customFormat="1" x14ac:dyDescent="0.2">
      <c r="A82" s="1065"/>
      <c r="B82" s="825"/>
      <c r="C82" s="825"/>
      <c r="D82" s="825"/>
      <c r="E82" s="661"/>
      <c r="F82" s="1539"/>
      <c r="G82" s="1540"/>
      <c r="H82" s="1541"/>
      <c r="I82" s="1928" t="s">
        <v>570</v>
      </c>
      <c r="J82" s="1926">
        <v>755</v>
      </c>
      <c r="K82" s="1927">
        <f t="shared" si="2"/>
        <v>4332104.3999999985</v>
      </c>
    </row>
    <row r="83" spans="1:11" s="62" customFormat="1" ht="15" customHeight="1" x14ac:dyDescent="0.2">
      <c r="A83" s="1065"/>
      <c r="B83" s="825"/>
      <c r="C83" s="825"/>
      <c r="D83" s="825"/>
      <c r="E83" s="661"/>
      <c r="F83" s="1539"/>
      <c r="G83" s="1542"/>
      <c r="H83" s="1541"/>
      <c r="I83" s="1928" t="s">
        <v>564</v>
      </c>
      <c r="J83" s="1926">
        <v>21592.55</v>
      </c>
      <c r="K83" s="1927">
        <f t="shared" si="2"/>
        <v>4310511.8499999987</v>
      </c>
    </row>
    <row r="84" spans="1:11" s="62" customFormat="1" x14ac:dyDescent="0.2">
      <c r="A84" s="1065"/>
      <c r="B84" s="825"/>
      <c r="C84" s="825"/>
      <c r="D84" s="825"/>
      <c r="E84" s="1554"/>
      <c r="F84" s="1544"/>
      <c r="G84" s="1542"/>
      <c r="H84" s="1541"/>
      <c r="I84" s="1928" t="s">
        <v>565</v>
      </c>
      <c r="J84" s="1926">
        <v>4522.7299999999996</v>
      </c>
      <c r="K84" s="1927">
        <f t="shared" si="2"/>
        <v>4305989.1199999982</v>
      </c>
    </row>
    <row r="85" spans="1:11" s="62" customFormat="1" x14ac:dyDescent="0.2">
      <c r="A85" s="1065"/>
      <c r="B85" s="825"/>
      <c r="C85" s="825"/>
      <c r="D85" s="825"/>
      <c r="E85" s="1543"/>
      <c r="F85" s="1932"/>
      <c r="G85" s="1542"/>
      <c r="H85" s="1541"/>
      <c r="I85" s="1928" t="s">
        <v>566</v>
      </c>
      <c r="J85" s="1926">
        <v>28772.1</v>
      </c>
      <c r="K85" s="1927">
        <f t="shared" si="2"/>
        <v>4277217.0199999986</v>
      </c>
    </row>
    <row r="86" spans="1:11" s="62" customFormat="1" x14ac:dyDescent="0.2">
      <c r="A86" s="1065"/>
      <c r="B86" s="1924"/>
      <c r="C86" s="1537"/>
      <c r="D86" s="825"/>
      <c r="E86" s="1931"/>
      <c r="F86" s="1539">
        <v>30546533548</v>
      </c>
      <c r="G86" s="1540">
        <v>45049</v>
      </c>
      <c r="H86" s="1541" t="s">
        <v>815</v>
      </c>
      <c r="I86" s="1928"/>
      <c r="J86" s="1926">
        <v>234.2</v>
      </c>
      <c r="K86" s="1927">
        <f>+K85-J86</f>
        <v>4276982.8199999984</v>
      </c>
    </row>
    <row r="87" spans="1:11" s="62" customFormat="1" x14ac:dyDescent="0.2">
      <c r="A87" s="1065"/>
      <c r="B87" s="825"/>
      <c r="C87" s="825"/>
      <c r="D87" s="825"/>
      <c r="E87" s="661"/>
      <c r="F87" s="1544">
        <v>40538</v>
      </c>
      <c r="G87" s="1542">
        <v>45062</v>
      </c>
      <c r="H87" s="1541" t="s">
        <v>816</v>
      </c>
      <c r="I87" s="1928" t="s">
        <v>783</v>
      </c>
      <c r="J87" s="1926">
        <v>201101.7</v>
      </c>
      <c r="K87" s="1927">
        <f t="shared" ref="K87:K89" si="3">+K86-J87</f>
        <v>4075881.1199999982</v>
      </c>
    </row>
    <row r="88" spans="1:11" s="62" customFormat="1" x14ac:dyDescent="0.2">
      <c r="A88" s="1065"/>
      <c r="B88" s="825"/>
      <c r="C88" s="825"/>
      <c r="D88" s="825"/>
      <c r="E88" s="661"/>
      <c r="F88" s="1544">
        <v>40539</v>
      </c>
      <c r="G88" s="1542">
        <v>45062</v>
      </c>
      <c r="H88" s="1541" t="s">
        <v>817</v>
      </c>
      <c r="I88" s="1928" t="s">
        <v>531</v>
      </c>
      <c r="J88" s="1926">
        <v>8982.4500000000007</v>
      </c>
      <c r="K88" s="1927">
        <f t="shared" si="3"/>
        <v>4066898.6699999981</v>
      </c>
    </row>
    <row r="89" spans="1:11" s="62" customFormat="1" ht="16.5" customHeight="1" x14ac:dyDescent="0.2">
      <c r="A89" s="1065"/>
      <c r="C89" s="825"/>
      <c r="D89" s="825"/>
      <c r="E89" s="661"/>
      <c r="F89" s="1544">
        <v>40540</v>
      </c>
      <c r="G89" s="1542">
        <v>45063</v>
      </c>
      <c r="H89" s="1541" t="s">
        <v>800</v>
      </c>
      <c r="I89" s="1928" t="s">
        <v>801</v>
      </c>
      <c r="J89" s="1926">
        <v>72323.31</v>
      </c>
      <c r="K89" s="1927">
        <f t="shared" si="3"/>
        <v>3994575.359999998</v>
      </c>
    </row>
    <row r="90" spans="1:11" s="62" customFormat="1" x14ac:dyDescent="0.2">
      <c r="A90" s="1065"/>
      <c r="B90" s="825"/>
      <c r="C90" s="825"/>
      <c r="D90" s="825"/>
      <c r="E90" s="661"/>
      <c r="F90" s="1544">
        <v>40541</v>
      </c>
      <c r="G90" s="1542">
        <v>45077</v>
      </c>
      <c r="H90" s="1541" t="s">
        <v>806</v>
      </c>
      <c r="I90" s="1928"/>
      <c r="J90" s="1926">
        <v>0</v>
      </c>
      <c r="K90" s="1927">
        <f>+K89</f>
        <v>3994575.359999998</v>
      </c>
    </row>
    <row r="91" spans="1:11" s="62" customFormat="1" x14ac:dyDescent="0.2">
      <c r="A91" s="1536">
        <v>45106</v>
      </c>
      <c r="B91" s="1924">
        <v>45240030851</v>
      </c>
      <c r="C91" s="825" t="s">
        <v>780</v>
      </c>
      <c r="D91" s="825"/>
      <c r="E91" s="1933">
        <v>170000</v>
      </c>
      <c r="F91" s="1544"/>
      <c r="G91" s="1542"/>
      <c r="H91" s="1541"/>
      <c r="I91" s="1928"/>
      <c r="J91" s="1928"/>
      <c r="K91" s="1927">
        <f>+K90+E91</f>
        <v>4164575.359999998</v>
      </c>
    </row>
    <row r="92" spans="1:11" s="62" customFormat="1" x14ac:dyDescent="0.2">
      <c r="A92" s="1536"/>
      <c r="B92" s="825"/>
      <c r="C92" s="825"/>
      <c r="D92" s="825"/>
      <c r="E92" s="661"/>
      <c r="F92" s="1544">
        <v>40542</v>
      </c>
      <c r="G92" s="1542">
        <v>45079</v>
      </c>
      <c r="H92" s="1541"/>
      <c r="I92" s="1928" t="s">
        <v>786</v>
      </c>
      <c r="J92" s="1926">
        <v>15812</v>
      </c>
      <c r="K92" s="1927">
        <f>+K91-J92</f>
        <v>4148763.359999998</v>
      </c>
    </row>
    <row r="93" spans="1:11" s="62" customFormat="1" x14ac:dyDescent="0.2">
      <c r="A93" s="1536"/>
      <c r="B93" s="825"/>
      <c r="C93" s="825"/>
      <c r="D93" s="825"/>
      <c r="E93" s="661"/>
      <c r="F93" s="1544"/>
      <c r="G93" s="1542"/>
      <c r="H93" s="1541"/>
      <c r="I93" s="1928" t="s">
        <v>802</v>
      </c>
      <c r="J93" s="1926">
        <v>500</v>
      </c>
      <c r="K93" s="1927">
        <f t="shared" ref="K93:K105" si="4">+K92-J93</f>
        <v>4148263.359999998</v>
      </c>
    </row>
    <row r="94" spans="1:11" s="62" customFormat="1" x14ac:dyDescent="0.2">
      <c r="A94" s="1065"/>
      <c r="B94" s="825"/>
      <c r="C94" s="825"/>
      <c r="D94" s="825"/>
      <c r="E94" s="661"/>
      <c r="F94" s="1544"/>
      <c r="G94" s="1542"/>
      <c r="H94" s="1541"/>
      <c r="I94" s="1928" t="s">
        <v>818</v>
      </c>
      <c r="J94" s="1926">
        <v>14632</v>
      </c>
      <c r="K94" s="1927">
        <f t="shared" si="4"/>
        <v>4133631.359999998</v>
      </c>
    </row>
    <row r="95" spans="1:11" s="62" customFormat="1" x14ac:dyDescent="0.2">
      <c r="A95" s="1065"/>
      <c r="B95" s="1537"/>
      <c r="C95" s="1537"/>
      <c r="D95" s="825"/>
      <c r="E95" s="1538"/>
      <c r="F95" s="961"/>
      <c r="G95" s="1542"/>
      <c r="H95" s="1541"/>
      <c r="I95" s="1928" t="s">
        <v>819</v>
      </c>
      <c r="J95" s="1926">
        <v>19468.2</v>
      </c>
      <c r="K95" s="1927">
        <f t="shared" si="4"/>
        <v>4114163.1599999978</v>
      </c>
    </row>
    <row r="96" spans="1:11" s="62" customFormat="1" ht="15" customHeight="1" x14ac:dyDescent="0.2">
      <c r="A96" s="1065"/>
      <c r="B96" s="1537"/>
      <c r="C96" s="1537"/>
      <c r="D96" s="825"/>
      <c r="E96" s="1538"/>
      <c r="F96" s="961"/>
      <c r="G96" s="1542"/>
      <c r="H96" s="1541"/>
      <c r="I96" s="1928" t="s">
        <v>561</v>
      </c>
      <c r="J96" s="1926">
        <v>891</v>
      </c>
      <c r="K96" s="1927">
        <f t="shared" si="4"/>
        <v>4113272.1599999978</v>
      </c>
    </row>
    <row r="97" spans="1:17" s="62" customFormat="1" x14ac:dyDescent="0.2">
      <c r="A97" s="1065"/>
      <c r="B97" s="1537"/>
      <c r="C97" s="1537"/>
      <c r="D97" s="825"/>
      <c r="E97" s="1538"/>
      <c r="F97" s="961"/>
      <c r="G97" s="1542"/>
      <c r="H97" s="1541"/>
      <c r="I97" s="1928" t="s">
        <v>569</v>
      </c>
      <c r="J97" s="1926">
        <v>720</v>
      </c>
      <c r="K97" s="1927">
        <f t="shared" si="4"/>
        <v>4112552.1599999978</v>
      </c>
    </row>
    <row r="98" spans="1:17" s="62" customFormat="1" ht="15" customHeight="1" x14ac:dyDescent="0.2">
      <c r="A98" s="1065"/>
      <c r="B98" s="825"/>
      <c r="C98" s="825"/>
      <c r="D98" s="825"/>
      <c r="E98" s="661"/>
      <c r="F98" s="1539"/>
      <c r="G98" s="1542"/>
      <c r="H98" s="1541"/>
      <c r="I98" s="1928" t="s">
        <v>572</v>
      </c>
      <c r="J98" s="1926">
        <v>740</v>
      </c>
      <c r="K98" s="1927">
        <f t="shared" si="4"/>
        <v>4111812.1599999978</v>
      </c>
    </row>
    <row r="99" spans="1:17" s="62" customFormat="1" ht="15" customHeight="1" x14ac:dyDescent="0.2">
      <c r="A99" s="1536"/>
      <c r="B99" s="825"/>
      <c r="C99" s="825"/>
      <c r="D99" s="825"/>
      <c r="E99" s="661"/>
      <c r="F99" s="1539"/>
      <c r="G99" s="1542"/>
      <c r="H99" s="1541"/>
      <c r="I99" s="1928" t="s">
        <v>820</v>
      </c>
      <c r="J99" s="1926">
        <v>195</v>
      </c>
      <c r="K99" s="1927">
        <f t="shared" si="4"/>
        <v>4111617.1599999978</v>
      </c>
    </row>
    <row r="100" spans="1:17" s="62" customFormat="1" x14ac:dyDescent="0.2">
      <c r="A100" s="1536"/>
      <c r="B100" s="825"/>
      <c r="C100" s="825"/>
      <c r="D100" s="825"/>
      <c r="E100" s="661"/>
      <c r="F100" s="1539"/>
      <c r="G100" s="1542"/>
      <c r="H100" s="1541"/>
      <c r="I100" s="1928" t="s">
        <v>563</v>
      </c>
      <c r="J100" s="1926">
        <v>20691.39</v>
      </c>
      <c r="K100" s="1927">
        <f t="shared" si="4"/>
        <v>4090925.7699999977</v>
      </c>
    </row>
    <row r="101" spans="1:17" s="62" customFormat="1" x14ac:dyDescent="0.2">
      <c r="A101" s="1065"/>
      <c r="B101" s="825"/>
      <c r="C101" s="825"/>
      <c r="D101" s="825"/>
      <c r="E101" s="661"/>
      <c r="F101" s="1539"/>
      <c r="G101" s="1542"/>
      <c r="H101" s="1541"/>
      <c r="I101" s="1928" t="s">
        <v>564</v>
      </c>
      <c r="J101" s="1926">
        <v>240</v>
      </c>
      <c r="K101" s="1927">
        <f t="shared" si="4"/>
        <v>4090685.7699999977</v>
      </c>
    </row>
    <row r="102" spans="1:17" s="62" customFormat="1" x14ac:dyDescent="0.2">
      <c r="A102" s="1065"/>
      <c r="B102" s="825"/>
      <c r="C102" s="825"/>
      <c r="D102" s="825"/>
      <c r="E102" s="661"/>
      <c r="F102" s="1539"/>
      <c r="G102" s="1542"/>
      <c r="H102" s="1541"/>
      <c r="I102" s="1928" t="s">
        <v>565</v>
      </c>
      <c r="J102" s="1926">
        <v>9388.19</v>
      </c>
      <c r="K102" s="1927">
        <f t="shared" si="4"/>
        <v>4081297.5799999977</v>
      </c>
    </row>
    <row r="103" spans="1:17" s="62" customFormat="1" x14ac:dyDescent="0.2">
      <c r="A103" s="1065"/>
      <c r="B103" s="1537"/>
      <c r="C103" s="1537"/>
      <c r="D103" s="825"/>
      <c r="E103" s="1538"/>
      <c r="F103" s="961"/>
      <c r="G103" s="1542"/>
      <c r="H103" s="1541"/>
      <c r="I103" s="1928" t="s">
        <v>566</v>
      </c>
      <c r="J103" s="1926">
        <v>49358.83</v>
      </c>
      <c r="K103" s="1927">
        <f t="shared" si="4"/>
        <v>4031938.7499999977</v>
      </c>
    </row>
    <row r="104" spans="1:17" s="62" customFormat="1" ht="15.75" customHeight="1" x14ac:dyDescent="0.2">
      <c r="A104" s="1065"/>
      <c r="B104" s="1537"/>
      <c r="C104" s="1537"/>
      <c r="D104" s="825"/>
      <c r="E104" s="1538"/>
      <c r="F104" s="1544">
        <v>40543</v>
      </c>
      <c r="G104" s="1542">
        <v>45089</v>
      </c>
      <c r="H104" s="1541" t="s">
        <v>821</v>
      </c>
      <c r="I104" s="1928" t="s">
        <v>801</v>
      </c>
      <c r="J104" s="1926">
        <v>8898.31</v>
      </c>
      <c r="K104" s="1927">
        <f>+K103-J104</f>
        <v>4023040.4399999976</v>
      </c>
    </row>
    <row r="105" spans="1:17" s="62" customFormat="1" x14ac:dyDescent="0.2">
      <c r="A105" s="1065"/>
      <c r="B105" s="825"/>
      <c r="C105" s="825"/>
      <c r="D105" s="825"/>
      <c r="E105" s="661"/>
      <c r="F105" s="1539">
        <v>40544</v>
      </c>
      <c r="G105" s="1542">
        <v>45098</v>
      </c>
      <c r="H105" s="1541" t="s">
        <v>822</v>
      </c>
      <c r="I105" s="1928" t="s">
        <v>783</v>
      </c>
      <c r="J105" s="1926">
        <v>201101.7</v>
      </c>
      <c r="K105" s="1927">
        <f t="shared" si="4"/>
        <v>3821938.7399999974</v>
      </c>
      <c r="L105" s="1934"/>
    </row>
    <row r="106" spans="1:17" s="62" customFormat="1" x14ac:dyDescent="0.2">
      <c r="A106" s="1065"/>
      <c r="B106" s="825"/>
      <c r="C106" s="825"/>
      <c r="D106" s="825"/>
      <c r="E106" s="661"/>
      <c r="F106" s="1539"/>
      <c r="G106" s="1542"/>
      <c r="H106" s="1541" t="s">
        <v>823</v>
      </c>
      <c r="I106" s="1928"/>
      <c r="J106" s="1926">
        <v>10038.07</v>
      </c>
      <c r="K106" s="1927">
        <f>+K105-J106</f>
        <v>3811900.6699999976</v>
      </c>
    </row>
    <row r="107" spans="1:17" s="31" customFormat="1" ht="15" x14ac:dyDescent="0.25">
      <c r="A107" s="1762" t="s">
        <v>33</v>
      </c>
      <c r="B107" s="1763"/>
      <c r="C107" s="1764"/>
      <c r="D107" s="1545"/>
      <c r="E107" s="1546">
        <f>SUM(E18:E106)</f>
        <v>8512300</v>
      </c>
      <c r="F107" s="1545"/>
      <c r="G107" s="1545"/>
      <c r="H107" s="1545"/>
      <c r="I107" s="1545"/>
      <c r="J107" s="968">
        <f>SUM(J20:J106)</f>
        <v>5754496.4800000014</v>
      </c>
      <c r="K107" s="1935">
        <f>+K106</f>
        <v>3811900.6699999976</v>
      </c>
      <c r="L107" s="1547"/>
    </row>
    <row r="108" spans="1:17" x14ac:dyDescent="0.2">
      <c r="A108" s="299"/>
      <c r="B108" s="299"/>
      <c r="C108" s="299"/>
      <c r="D108" s="299"/>
      <c r="E108" s="299"/>
      <c r="F108" s="299"/>
      <c r="G108" s="299"/>
      <c r="H108" s="299"/>
      <c r="I108" s="299"/>
      <c r="J108" s="299"/>
      <c r="K108" s="872" t="s">
        <v>67</v>
      </c>
    </row>
    <row r="109" spans="1:17" x14ac:dyDescent="0.2">
      <c r="A109" s="299"/>
      <c r="B109" s="299"/>
      <c r="C109" s="299"/>
      <c r="D109" s="299"/>
      <c r="E109" s="299"/>
      <c r="F109" s="299"/>
      <c r="G109" s="299"/>
      <c r="H109" s="299"/>
      <c r="I109" s="299"/>
      <c r="J109" s="299"/>
      <c r="K109" s="299"/>
      <c r="L109" s="1548"/>
      <c r="M109" s="1548"/>
    </row>
    <row r="110" spans="1:17" s="157" customFormat="1" ht="15.75" x14ac:dyDescent="0.25">
      <c r="A110" s="24"/>
      <c r="B110" s="2425" t="s">
        <v>824</v>
      </c>
      <c r="C110" s="2425"/>
      <c r="D110" s="486"/>
      <c r="E110" s="959"/>
      <c r="F110" s="2372" t="s">
        <v>497</v>
      </c>
      <c r="G110" s="2372"/>
      <c r="H110" s="960"/>
      <c r="I110" s="2425" t="s">
        <v>581</v>
      </c>
      <c r="J110" s="2425"/>
      <c r="K110" s="154"/>
    </row>
    <row r="111" spans="1:17" s="2" customFormat="1" ht="15.75" x14ac:dyDescent="0.25">
      <c r="A111" s="24"/>
      <c r="B111" s="2599" t="str">
        <f>'[1]Datos Generales'!C16</f>
        <v>Preparado por</v>
      </c>
      <c r="C111" s="2599"/>
      <c r="D111" s="158"/>
      <c r="E111" s="1759"/>
      <c r="F111" s="2599" t="str">
        <f>'[1]Datos Generales'!D16</f>
        <v>Revisado por</v>
      </c>
      <c r="G111" s="2599"/>
      <c r="H111" s="571"/>
      <c r="I111" s="2599" t="str">
        <f>'[1]Datos Generales'!E16</f>
        <v>Autorizado por</v>
      </c>
      <c r="J111" s="2599"/>
      <c r="K111" s="1549"/>
      <c r="L111" s="221"/>
      <c r="M111" s="221"/>
      <c r="O111" s="173"/>
      <c r="P111" s="173"/>
      <c r="Q111" s="173"/>
    </row>
    <row r="112" spans="1:17" s="2" customFormat="1" ht="15.75" x14ac:dyDescent="0.25">
      <c r="A112" s="510"/>
      <c r="B112" s="534"/>
      <c r="C112" s="534"/>
      <c r="D112" s="1761"/>
      <c r="E112" s="1759"/>
      <c r="F112" s="1759"/>
      <c r="G112" s="534"/>
      <c r="H112" s="571"/>
      <c r="I112" s="1759"/>
      <c r="J112" s="534"/>
      <c r="K112" s="594"/>
      <c r="L112" s="1550"/>
      <c r="M112" s="173"/>
      <c r="O112" s="173"/>
      <c r="P112" s="173"/>
      <c r="Q112" s="173"/>
    </row>
    <row r="113" spans="1:17" s="2" customFormat="1" ht="15.75" x14ac:dyDescent="0.25">
      <c r="A113" s="511"/>
      <c r="B113" s="2425" t="s">
        <v>582</v>
      </c>
      <c r="C113" s="2425"/>
      <c r="D113" s="486"/>
      <c r="E113" s="978"/>
      <c r="F113" s="2373" t="s">
        <v>485</v>
      </c>
      <c r="G113" s="2373"/>
      <c r="H113" s="960"/>
      <c r="I113" s="2425" t="s">
        <v>505</v>
      </c>
      <c r="J113" s="2425"/>
      <c r="K113" s="176"/>
      <c r="L113" s="168"/>
      <c r="M113" s="222"/>
      <c r="O113" s="173"/>
      <c r="P113" s="173"/>
      <c r="Q113" s="173"/>
    </row>
    <row r="114" spans="1:17" s="20" customFormat="1" ht="15.75" x14ac:dyDescent="0.25">
      <c r="A114" s="1551"/>
      <c r="B114" s="2597" t="str">
        <f>'[1]Datos Generales'!C17</f>
        <v>Puesto que ocupa</v>
      </c>
      <c r="C114" s="2597"/>
      <c r="D114" s="1552"/>
      <c r="E114" s="175"/>
      <c r="F114" s="2597" t="str">
        <f>'[1]Datos Generales'!D17</f>
        <v>Puesto que ocupa</v>
      </c>
      <c r="G114" s="2597"/>
      <c r="H114" s="571"/>
      <c r="I114" s="2598" t="str">
        <f>'[1]Datos Generales'!E17</f>
        <v>Puesto que ocupa</v>
      </c>
      <c r="J114" s="2598"/>
      <c r="K114" s="176"/>
      <c r="L114" s="168"/>
      <c r="M114" s="178"/>
      <c r="O114" s="178"/>
      <c r="P114" s="178"/>
      <c r="Q114" s="178"/>
    </row>
    <row r="115" spans="1:17" s="20" customFormat="1" ht="15.75" x14ac:dyDescent="0.25">
      <c r="A115" s="1551"/>
      <c r="B115" s="1761"/>
      <c r="C115" s="1761"/>
      <c r="D115" s="1761"/>
      <c r="E115" s="175"/>
      <c r="F115" s="1761"/>
      <c r="G115" s="1553"/>
      <c r="H115" s="571"/>
      <c r="I115" s="1761"/>
      <c r="J115" s="1553"/>
      <c r="K115" s="176"/>
      <c r="L115" s="168"/>
      <c r="M115" s="178"/>
      <c r="O115" s="178"/>
      <c r="P115" s="178"/>
      <c r="Q115" s="178"/>
    </row>
    <row r="116" spans="1:17" s="20" customFormat="1" ht="15.75" x14ac:dyDescent="0.25">
      <c r="A116" s="1551"/>
      <c r="B116" s="2374">
        <v>45107</v>
      </c>
      <c r="C116" s="2374"/>
      <c r="D116" s="486"/>
      <c r="E116" s="884"/>
      <c r="F116" s="2374">
        <v>45110</v>
      </c>
      <c r="G116" s="2374"/>
      <c r="H116" s="960"/>
      <c r="I116" s="2374">
        <v>45112</v>
      </c>
      <c r="J116" s="2374"/>
      <c r="K116" s="176"/>
      <c r="L116" s="168"/>
      <c r="M116" s="178"/>
      <c r="O116" s="178"/>
      <c r="P116" s="178"/>
      <c r="Q116" s="178"/>
    </row>
    <row r="117" spans="1:17" s="20" customFormat="1" ht="15.75" x14ac:dyDescent="0.25">
      <c r="A117" s="1551"/>
      <c r="B117" s="2597" t="s">
        <v>288</v>
      </c>
      <c r="C117" s="2597"/>
      <c r="D117" s="1552"/>
      <c r="E117" s="175"/>
      <c r="F117" s="2597" t="s">
        <v>289</v>
      </c>
      <c r="G117" s="2597"/>
      <c r="H117" s="93"/>
      <c r="I117" s="2597" t="s">
        <v>301</v>
      </c>
      <c r="J117" s="2597"/>
      <c r="K117" s="176"/>
      <c r="L117" s="168"/>
      <c r="M117" s="178"/>
      <c r="O117" s="178"/>
      <c r="P117" s="178"/>
      <c r="Q117" s="178"/>
    </row>
    <row r="118" spans="1:17" ht="15" x14ac:dyDescent="0.25">
      <c r="A118" s="230"/>
      <c r="B118" s="797"/>
      <c r="C118" s="45"/>
      <c r="D118" s="797"/>
      <c r="E118" s="797"/>
      <c r="F118" s="45"/>
      <c r="G118" s="45"/>
      <c r="H118" s="45"/>
      <c r="I118" s="45"/>
      <c r="J118" s="180"/>
      <c r="K118" s="180"/>
      <c r="L118" s="168"/>
      <c r="O118" s="168"/>
      <c r="P118" s="168"/>
      <c r="Q118" s="168"/>
    </row>
    <row r="119" spans="1:17" ht="15" x14ac:dyDescent="0.25">
      <c r="A119" s="72"/>
      <c r="B119" s="299"/>
      <c r="C119" s="299"/>
      <c r="J119" s="168"/>
      <c r="K119" s="168"/>
      <c r="L119" s="168"/>
      <c r="M119" s="168"/>
      <c r="N119" s="168"/>
      <c r="O119" s="168"/>
      <c r="P119" s="168"/>
      <c r="Q119" s="168"/>
    </row>
    <row r="120" spans="1:17" x14ac:dyDescent="0.2">
      <c r="A120" s="299"/>
      <c r="B120" s="299"/>
      <c r="C120" s="299"/>
      <c r="D120" s="299"/>
      <c r="E120" s="299"/>
      <c r="F120" s="299"/>
      <c r="G120" s="299"/>
      <c r="H120" s="299"/>
      <c r="I120" s="299"/>
      <c r="J120" s="299"/>
      <c r="K120" s="299"/>
    </row>
    <row r="121" spans="1:17" x14ac:dyDescent="0.2">
      <c r="A121" s="299"/>
      <c r="B121" s="299"/>
      <c r="C121" s="299"/>
      <c r="D121" s="299"/>
      <c r="E121" s="299"/>
      <c r="F121" s="299"/>
      <c r="G121" s="299"/>
      <c r="H121" s="299"/>
      <c r="I121" s="299"/>
      <c r="J121" s="299"/>
      <c r="K121" s="299"/>
    </row>
    <row r="124" spans="1:17" ht="15" x14ac:dyDescent="0.25">
      <c r="A124" s="73"/>
      <c r="B124" s="168"/>
      <c r="C124" s="168"/>
      <c r="D124" s="168"/>
      <c r="E124" s="168"/>
      <c r="F124" s="168"/>
      <c r="G124" s="168"/>
      <c r="H124" s="168"/>
      <c r="I124" s="168"/>
      <c r="J124" s="168"/>
      <c r="K124" s="168"/>
      <c r="L124" s="168"/>
      <c r="M124" s="168"/>
      <c r="N124" s="168"/>
      <c r="O124" s="168"/>
      <c r="P124" s="168"/>
      <c r="Q124" s="168"/>
    </row>
  </sheetData>
  <sheetProtection formatColumns="0" formatRows="0" insertColumns="0" insertRows="0"/>
  <mergeCells count="27">
    <mergeCell ref="A5:K5"/>
    <mergeCell ref="A6:K6"/>
    <mergeCell ref="G9:H9"/>
    <mergeCell ref="A15:B15"/>
    <mergeCell ref="A16:D16"/>
    <mergeCell ref="E16:E17"/>
    <mergeCell ref="F16:I16"/>
    <mergeCell ref="J16:J17"/>
    <mergeCell ref="K16:K17"/>
    <mergeCell ref="B110:C110"/>
    <mergeCell ref="F110:G110"/>
    <mergeCell ref="I110:J110"/>
    <mergeCell ref="B111:C111"/>
    <mergeCell ref="F111:G111"/>
    <mergeCell ref="I111:J111"/>
    <mergeCell ref="B113:C113"/>
    <mergeCell ref="F113:G113"/>
    <mergeCell ref="I113:J113"/>
    <mergeCell ref="B114:C114"/>
    <mergeCell ref="F114:G114"/>
    <mergeCell ref="I114:J114"/>
    <mergeCell ref="B116:C116"/>
    <mergeCell ref="F116:G116"/>
    <mergeCell ref="I116:J116"/>
    <mergeCell ref="B117:C117"/>
    <mergeCell ref="F117:G117"/>
    <mergeCell ref="I117:J117"/>
  </mergeCells>
  <printOptions horizontalCentered="1"/>
  <pageMargins left="0" right="0" top="0.15748031496062992" bottom="0.19685039370078741" header="0.11811023622047245" footer="0.11811023622047245"/>
  <pageSetup paperSize="5" scale="70" orientation="landscape" r:id="rId1"/>
  <headerFooter>
    <oddFooter>&amp;R&amp;P/&amp;N  &amp;D  &amp;T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a b l a 4 6 " > < C u s t o m C o n t e n t > < ! [ C D A T A [ < T a b l e W i d g e t G r i d S e r i a l i z a t i o n   x m l n s : x s d = " h t t p : / / w w w . w 3 . o r g / 2 0 0 1 / X M L S c h e m a "   x m l n s : x s i = " h t t p : / / w w w . w 3 . o r g / 2 0 0 1 / X M L S c h e m a - i n s t a n c e " > < C o l u m n S u g g e s t e d T y p e   / > < C o l u m n F o r m a t   / > < C o l u m n A c c u r a c y   / > < C o l u m n C u r r e n c y S y m b o l   / > < C o l u m n P o s i t i v e P a t t e r n   / > < C o l u m n N e g a t i v e P a t t e r n   / > < C o l u m n W i d t h s > < i t e m > < k e y > < s t r i n g > C o l u m n a 1 < / s t r i n g > < / k e y > < v a l u e > < i n t > 9 8 < / i n t > < / v a l u e > < / i t e m > < i t e m > < k e y > < s t r i n g > C o l u m n a 2 < / s t r i n g > < / k e y > < v a l u e > < i n t > 9 8 < / i n t > < / v a l u e > < / i t e m > < i t e m > < k e y > < s t r i n g > C o l u m n a 3 < / s t r i n g > < / k e y > < v a l u e > < i n t > 9 8 < / i n t > < / v a l u e > < / i t e m > < i t e m > < k e y > < s t r i n g > C o l u m n a 4 < / s t r i n g > < / k e y > < v a l u e > < i n t > 9 8 < / i n t > < / v a l u e > < / i t e m > < / C o l u m n W i d t h s > < C o l u m n D i s p l a y I n d e x > < i t e m > < k e y > < s t r i n g > C o l u m n a 1 < / s t r i n g > < / k e y > < v a l u e > < i n t > 0 < / i n t > < / v a l u e > < / i t e m > < i t e m > < k e y > < s t r i n g > C o l u m n a 2 < / s t r i n g > < / k e y > < v a l u e > < i n t > 1 < / i n t > < / v a l u e > < / i t e m > < i t e m > < k e y > < s t r i n g > C o l u m n a 3 < / s t r i n g > < / k e y > < v a l u e > < i n t > 2 < / i n t > < / v a l u e > < / i t e m > < i t e m > < k e y > < s t r i n g > C o l u m n a 4 < / 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S h o w H i d d e n " > < C u s t o m C o n t e n t > < ! [ C D A T A [ T r u e ] ] > < / 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 C o l u m n s \ C o l u m n a 2 < / K e y > < / a : K e y > < a : V a l u e   i : t y p e = " T a b l e W i d g e t B a s e V i e w S t a t e " / > < / a : K e y V a l u e O f D i a g r a m O b j e c t K e y a n y T y p e z b w N T n L X > < a : K e y V a l u e O f D i a g r a m O b j e c t K e y a n y T y p e z b w N T n L X > < a : K e y > < K e y > C o l u m n s \ C o l u m n a 3 < / K e y > < / a : K e y > < a : V a l u e   i : t y p e = " T a b l e W i d g e t B a s e V i e w S t a t e " / > < / a : K e y V a l u e O f D i a g r a m O b j e c t K e y a n y T y p e z b w N T n L X > < a : K e y V a l u e O f D i a g r a m O b j e c t K e y a n y T y p e z b w N T n L X > < a : K e y > < K e y > C o l u m n s \ C o l u m n a 4 < / 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 T a b l a 4 6 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 T a b l a 4 6 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 C o l u m n s \ C o l u m n a 1 < / K e y > < / a : K e y > < a : V a l u e   i : t y p e = " T a b l e W i d g e t B a s e V i e w S t a t e " / > < / a : K e y V a l u e O f D i a g r a m O b j e c t K e y a n y T y p e z b w N T n L X > < a : K e y V a l u e O f D i a g r a m O b j e c t K e y a n y T y p e z b w N T n L X > < a : K e y > < K e y > C o l u m n s \ C o l u m n a 2 < / K e y > < / a : K e y > < a : V a l u e   i : t y p e = " T a b l e W i d g e t B a s e V i e w S t a t e " / > < / a : K e y V a l u e O f D i a g r a m O b j e c t K e y a n y T y p e z b w N T n L X > < a : K e y V a l u e O f D i a g r a m O b j e c t K e y a n y T y p e z b w N T n L X > < a : K e y > < K e y > C o l u m n s \ C o l u m n a 3 < / K e y > < / a : K e y > < a : V a l u e   i : t y p e = " T a b l e W i d g e t B a s e V i e w S t a t e " / > < / a : K e y V a l u e O f D i a g r a m O b j e c t K e y a n y T y p e z b w N T n L X > < a : K e y V a l u e O f D i a g r a m O b j e c t K e y a n y T y p e z b w N T n L X > < a : K e y > < K e y > C o l u m n s \ C o l u m n a 4 < / 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L i n k e d T a b l e s " > < C u s t o m C o n t e n t > < ! [ C D A T A [ < L i n k e d T a b l e s   x m l n s : x s d = " h t t p : / / w w w . w 3 . o r g / 2 0 0 1 / X M L S c h e m a "   x m l n s : x s i = " h t t p : / / w w w . w 3 . o r g / 2 0 0 1 / X M L S c h e m a - i n s t a n c e " > < L i n k e d T a b l e L i s t > < L i n k e d T a b l e I n f o > < E x c e l T a b l e N a m e > T a b l a 4 < / E x c e l T a b l e N a m e > < G e m i n i T a b l e I d > T a b l a 4 < / G e m i n i T a b l e I d > < L i n k e d C o l u m n L i s t   / > < U p d a t e N e e d e d > f a l s e < / U p d a t e N e e d e d > < R o w C o u n t > 0 < / R o w C o u n t > < / L i n k e d T a b l e I n f o > < L i n k e d T a b l e I n f o > < E x c e l T a b l e N a m e > T a b l a 4 6 < / E x c e l T a b l e N a m e > < G e m i n i T a b l e I d > T a b l a 4 6 < / G e m i n i T a b l e I d > < L i n k e d C o l u m n L i s t   / > < U p d a t e N e e d e d > f a l s e < / U p d a t e N e e d e d > < R o w C o u n t > 0 < / R o w C o u n t > < / L i n k e d T a b l e I n f o > < / L i n k e d T a b l e L i s t > < / L i n k e d T a b l e s > ] ] > < / C u s t o m C o n t e n t > < / G e m i n i > 
</file>

<file path=customXml/item13.xml>��< ? x m l   v e r s i o n = " 1 . 0 "   e n c o d i n g = " U T F - 1 6 " ? > < G e m i n i   x m l n s = " h t t p : / / g e m i n i / p i v o t c u s t o m i z a t i o n / T a b l e O r d e r " > < C u s t o m C o n t e n t > < ! [ C D A T A [ T a b l a 4 , T a b l a 4 6 ] ] > < / 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 2 0 2 2 - 0 6 - 2 4 T 1 2 : 1 5 : 3 6 . 3 3 5 4 8 7 2 - 0 4 : 0 0 < / L a s t P r o c e s s e d T i m e > < / D a t a M o d e l i n g S a n d b o x . S e r i a l i z e d S a n d b o x E r r o r C a c h e > ] ] > < / C u s t o m C o n t e n t > < / G e m i n i > 
</file>

<file path=customXml/item15.xml>��< ? x m l   v e r s i o n = " 1 . 0 "   e n c o d i n g = " U T F - 1 6 " ? > < G e m i n i   x m l n s = " h t t p : / / g e m i n i / p i v o t c u s t o m i z a t i o n / I s S a n d b o x E m b e d d e d " > < C u s t o m C o n t e n t > < ! [ C D A T A [ y e s ] ] > < / C u s t o m C o n t e n t > < / G e m i n i > 
</file>

<file path=customXml/item16.xml><?xml version="1.0" encoding="utf-8"?>
<p:properties xmlns:p="http://schemas.microsoft.com/office/2006/metadata/properties" xmlns:xsi="http://www.w3.org/2001/XMLSchema-instance" xmlns:pc="http://schemas.microsoft.com/office/infopath/2007/PartnerControls">
  <documentManagement/>
</p:properties>
</file>

<file path=customXml/item17.xml>��< ? x m l   v e r s i o n = " 1 . 0 "   e n c o d i n g = " U T F - 1 6 " ? > < G e m i n i   x m l n s = " h t t p : / / g e m i n i / p i v o t c u s t o m i z a t i o n / P o w e r P i v o t V e r s i o n " > < C u s t o m C o n t e n t > < ! [ C D A T A [ 1 1 . 0 . 9 1 6 6 . 1 8 8 ] ] > < / 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M a n u a l C a l c M o d e " > < C u s t o m C o n t e n t > < ! [ C D A T A [ F a l s e ] ] > < / C u s t o m C o n t e n t > < / G e m i n i > 
</file>

<file path=customXml/item2.xml>��< ? x m l   v e r s i o n = " 1 . 0 "   e n c o d i n g = " U T F - 1 6 " ? > < G e m i n i   x m l n s = " h t t p : / / g e m i n i / p i v o t c u s t o m i z a t i o n / R e l a t i o n s h i p A u t o D e t e c t i o n E n a b l e d " > < C u s t o m C o n t e n t > < ! [ C D A T A [ T r u e ] ] > < / 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6D2069B127EBCE45806559F560934353" ma:contentTypeVersion="14" ma:contentTypeDescription="Create a new document." ma:contentTypeScope="" ma:versionID="a5bf426e40d96f0d434ec2699f784cdc">
  <xsd:schema xmlns:xsd="http://www.w3.org/2001/XMLSchema" xmlns:xs="http://www.w3.org/2001/XMLSchema" xmlns:p="http://schemas.microsoft.com/office/2006/metadata/properties" xmlns:ns3="7cb5fd98-241d-4832-b68e-7dee6dafcb05" xmlns:ns4="08341cfb-a3dd-41ab-8cf1-e027bec54494" targetNamespace="http://schemas.microsoft.com/office/2006/metadata/properties" ma:root="true" ma:fieldsID="e069ad0883ea704083be96abb9eabb0a" ns3:_="" ns4:_="">
    <xsd:import namespace="7cb5fd98-241d-4832-b68e-7dee6dafcb05"/>
    <xsd:import namespace="08341cfb-a3dd-41ab-8cf1-e027bec544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5fd98-241d-4832-b68e-7dee6dafcb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41cfb-a3dd-41ab-8cf1-e027bec544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S h o w I m p l i c i t M e a s u r e s " > < C u s t o m C o n t e n t > < ! [ C D A T A [ F a l s e ] ] > < / 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 T a b l a 4 < / K e y > < V a l u e   x m l n s : a = " h t t p : / / s c h e m a s . d a t a c o n t r a c t . o r g / 2 0 0 4 / 0 7 / M i c r o s o f t . A n a l y s i s S e r v i c e s . C o m m o n " > < a : H a s F o c u s > t r u e < / a : H a s F o c u s > < a : S i z e A t D p i 9 6 > 1 1 7 < / a : S i z e A t D p i 9 6 > < a : V i s i b l e > t r u e < / a : V i s i b l e > < / V a l u e > < / K e y V a l u e O f s t r i n g S a n d b o x E d i t o r . M e a s u r e G r i d S t a t e S c d E 3 5 R y > < K e y V a l u e O f s t r i n g S a n d b o x E d i t o r . M e a s u r e G r i d S t a t e S c d E 3 5 R y > < K e y > T a b l a 4 6 < / 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C l i e n t W i n d o w X M L " > < C u s t o m C o n t e n t > < ! [ C D A T A [ T a b l a 4 6 ] ] > < / C u s t o m C o n t e n t > < / G e m i n i > 
</file>

<file path=customXml/item6.xml>��< ? x m l   v e r s i o n = " 1 . 0 "   e n c o d i n g = " U T F - 1 6 " ? > < G e m i n i   x m l n s = " h t t p : / / g e m i n i / p i v o t c u s t o m i z a t i o n / S a n d b o x N o n E m p t y " > < C u s t o m C o n t e n t > < ! [ C D A T A [ 1 ] ] > < / C u s t o m C o n t e n t > < / G e m i n i > 
</file>

<file path=customXml/item7.xml>��< ? x m l   v e r s i o n = " 1 . 0 "   e n c o d i n g = " U T F - 1 6 " ? > < G e m i n i   x m l n s = " h t t p : / / g e m i n i / p i v o t c u s t o m i z a t i o n / T a b l e C o u n t I n S a n d b o x " > < C u s t o m C o n t e n t > < ! [ C D A T A [ 2 ] ] > < / 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 C o l u m n s \ C o l u m n a 1 < / K e y > < / D i a g r a m O b j e c t K e y > < D i a g r a m O b j e c t K e y > < K e y > C o l u m n s \ C o l u m n a 2 < / K e y > < / D i a g r a m O b j e c t K e y > < D i a g r a m O b j e c t K e y > < K e y > C o l u m n s \ C o l u m n a 3 < / K e y > < / D i a g r a m O b j e c t K e y > < D i a g r a m O b j e c t K e y > < K e y > C o l u m n s \ C o l u m n a 4 < / 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 C o l u m n s \ C o l u m n a 1 < / K e y > < / a : K e y > < a : V a l u e   i : t y p e = " M e a s u r e G r i d N o d e V i e w S t a t e " > < L a y e d O u t > t r u e < / L a y e d O u t > < / a : V a l u e > < / a : K e y V a l u e O f D i a g r a m O b j e c t K e y a n y T y p e z b w N T n L X > < a : K e y V a l u e O f D i a g r a m O b j e c t K e y a n y T y p e z b w N T n L X > < a : K e y > < K e y > C o l u m n s \ C o l u m n a 2 < / K e y > < / a : K e y > < a : V a l u e   i : t y p e = " M e a s u r e G r i d N o d e V i e w S t a t e " > < C o l u m n > 1 < / C o l u m n > < L a y e d O u t > t r u e < / L a y e d O u t > < / a : V a l u e > < / a : K e y V a l u e O f D i a g r a m O b j e c t K e y a n y T y p e z b w N T n L X > < a : K e y V a l u e O f D i a g r a m O b j e c t K e y a n y T y p e z b w N T n L X > < a : K e y > < K e y > C o l u m n s \ C o l u m n a 3 < / K e y > < / a : K e y > < a : V a l u e   i : t y p e = " M e a s u r e G r i d N o d e V i e w S t a t e " > < C o l u m n > 2 < / C o l u m n > < L a y e d O u t > t r u e < / L a y e d O u t > < / a : V a l u e > < / a : K e y V a l u e O f D i a g r a m O b j e c t K e y a n y T y p e z b w N T n L X > < a : K e y V a l u e O f D i a g r a m O b j e c t K e y a n y T y p e z b w N T n L X > < a : K e y > < K e y > C o l u m n s \ C o l u m n a 4 < / K e y > < / a : K e y > < a : V a l u e   i : t y p e = " M e a s u r e G r i d N o d e V i e w S t a t e " > < C o l u m n > 3 < / C o l u m n > < L a y e d O u t > t r u e < / L a y e d O u t > < / a : V a l u e > < / a : K e y V a l u e O f D i a g r a m O b j e c t K e y a n y T y p e z b w N T n L X > < / V i e w S t a t e s > < / D i a g r a m M a n a g e r . S e r i a l i z a b l e D i a g r a m > < D i a g r a m M a n a g e r . S e r i a l i z a b l e D i a g r a m > < A d a p t e r   i : t y p e = " M e a s u r e D i a g r a m S a n d b o x A d a p t e r " > < T a b l e N a m e > T a b l a 4 6 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 C o l u m n s \ C o l u m n a 1 < / K e y > < / D i a g r a m O b j e c t K e y > < D i a g r a m O b j e c t K e y > < K e y > C o l u m n s \ C o l u m n a 2 < / K e y > < / D i a g r a m O b j e c t K e y > < D i a g r a m O b j e c t K e y > < K e y > C o l u m n s \ C o l u m n a 3 < / K e y > < / D i a g r a m O b j e c t K e y > < D i a g r a m O b j e c t K e y > < K e y > C o l u m n s \ C o l u m n a 4 < / 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 C o l u m n s \ C o l u m n a 1 < / K e y > < / a : K e y > < a : V a l u e   i : t y p e = " M e a s u r e G r i d N o d e V i e w S t a t e " > < L a y e d O u t > t r u e < / L a y e d O u t > < / a : V a l u e > < / a : K e y V a l u e O f D i a g r a m O b j e c t K e y a n y T y p e z b w N T n L X > < a : K e y V a l u e O f D i a g r a m O b j e c t K e y a n y T y p e z b w N T n L X > < a : K e y > < K e y > C o l u m n s \ C o l u m n a 2 < / K e y > < / a : K e y > < a : V a l u e   i : t y p e = " M e a s u r e G r i d N o d e V i e w S t a t e " > < C o l u m n > 1 < / C o l u m n > < L a y e d O u t > t r u e < / L a y e d O u t > < / a : V a l u e > < / a : K e y V a l u e O f D i a g r a m O b j e c t K e y a n y T y p e z b w N T n L X > < a : K e y V a l u e O f D i a g r a m O b j e c t K e y a n y T y p e z b w N T n L X > < a : K e y > < K e y > C o l u m n s \ C o l u m n a 3 < / K e y > < / a : K e y > < a : V a l u e   i : t y p e = " M e a s u r e G r i d N o d e V i e w S t a t e " > < C o l u m n > 2 < / C o l u m n > < L a y e d O u t > t r u e < / L a y e d O u t > < / a : V a l u e > < / a : K e y V a l u e O f D i a g r a m O b j e c t K e y a n y T y p e z b w N T n L X > < a : K e y V a l u e O f D i a g r a m O b j e c t K e y a n y T y p e z b w N T n L X > < a : K e y > < K e y > C o l u m n s \ C o l u m n a 4 < / K e y > < / a : K e y > < a : V a l u e   i : t y p e = " M e a s u r e G r i d N o d e V i e w S t a t e " > < C o l u m n > 3 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 T a g s \ T a b l e s \ & l t ; T a b l e s \ T a b l a 4 & g t ; < / K e y > < / D i a g r a m O b j e c t K e y > < D i a g r a m O b j e c t K e y > < K e y > D y n a m i c   T a g s \ T a b l e s \ & l t ; T a b l e s \ T a b l a 4 6 & g t ; < / K e y > < / D i a g r a m O b j e c t K e y > < D i a g r a m O b j e c t K e y > < K e y > T a b l e s \ T a b l a 4 < / K e y > < / D i a g r a m O b j e c t K e y > < D i a g r a m O b j e c t K e y > < K e y > T a b l e s \ T a b l a 4 \ C o l u m n s \ C o l u m n a 1 < / K e y > < / D i a g r a m O b j e c t K e y > < D i a g r a m O b j e c t K e y > < K e y > T a b l e s \ T a b l a 4 \ C o l u m n s \ C o l u m n a 2 < / K e y > < / D i a g r a m O b j e c t K e y > < D i a g r a m O b j e c t K e y > < K e y > T a b l e s \ T a b l a 4 \ C o l u m n s \ C o l u m n a 3 < / K e y > < / D i a g r a m O b j e c t K e y > < D i a g r a m O b j e c t K e y > < K e y > T a b l e s \ T a b l a 4 \ C o l u m n s \ C o l u m n a 4 < / K e y > < / D i a g r a m O b j e c t K e y > < D i a g r a m O b j e c t K e y > < K e y > T a b l e s \ T a b l a 4 6 < / K e y > < / D i a g r a m O b j e c t K e y > < D i a g r a m O b j e c t K e y > < K e y > T a b l e s \ T a b l a 4 6 \ C o l u m n s \ C o l u m n a 1 < / K e y > < / D i a g r a m O b j e c t K e y > < D i a g r a m O b j e c t K e y > < K e y > T a b l e s \ T a b l a 4 6 \ C o l u m n s \ C o l u m n a 2 < / K e y > < / D i a g r a m O b j e c t K e y > < D i a g r a m O b j e c t K e y > < K e y > T a b l e s \ T a b l a 4 6 \ C o l u m n s \ C o l u m n a 3 < / K e y > < / D i a g r a m O b j e c t K e y > < D i a g r a m O b j e c t K e y > < K e y > T a b l e s \ T a b l a 4 6 \ C o l u m n s \ C o l u m n a 4 < / K e y > < / D i a g r a m O b j e c t K e y > < D i a g r a m O b j e c t K e y > < K e y > R e l a t i o n s h i p s \ & l t ; T a b l e s \ T a b l a 4 6 \ C o l u m n s \ C o l u m n a 1 & g t ; - & l t ; T a b l e s \ T a b l a 4 \ C o l u m n s \ C o l u m n a 1 & g t ; < / K e y > < / D i a g r a m O b j e c t K e y > < D i a g r a m O b j e c t K e y > < K e y > R e l a t i o n s h i p s \ & l t ; T a b l e s \ T a b l a 4 6 \ C o l u m n s \ C o l u m n a 1 & g t ; - & l t ; T a b l e s \ T a b l a 4 \ C o l u m n s \ C o l u m n a 1 & g t ; \ F K < / K e y > < / D i a g r a m O b j e c t K e y > < D i a g r a m O b j e c t K e y > < K e y > R e l a t i o n s h i p s \ & l t ; T a b l e s \ T a b l a 4 6 \ C o l u m n s \ C o l u m n a 1 & g t ; - & l t ; T a b l e s \ T a b l a 4 \ C o l u m n s \ C o l u m n a 1 & g t ; \ P K < / K e y > < / D i a g r a m O b j e c t K e y > < D i a g r a m O b j e c t K e y > < K e y > R e l a t i o n s h i p s \ & l t ; T a b l e s \ T a b l a 4 6 \ C o l u m n s \ C o l u m n a 1 & g t ; - & l t ; T a b l e s \ T a b l a 4 \ C o l u m n s \ C o l u m n a 1 & g t ; \ C r o s s F i l t e r < / K e y > < / D i a g r a m O b j e c t K e y > < / A l l K e y s > < S e l e c t e d K e y s > < D i a g r a m O b j e c t K e y > < K e y > T a b l e s \ T a b l a 4 6 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 T a g s \ T a b l e s \ & l t ; T a b l e s \ T a b l a 4 & g t ; < / K e y > < / a : K e y > < a : V a l u e   i : t y p e = " D i a g r a m D i s p l a y T a g V i e w S t a t e " > < I s N o t F i l t e r e d O u t > t r u e < / I s N o t F i l t e r e d O u t > < / a : V a l u e > < / a : K e y V a l u e O f D i a g r a m O b j e c t K e y a n y T y p e z b w N T n L X > < a : K e y V a l u e O f D i a g r a m O b j e c t K e y a n y T y p e z b w N T n L X > < a : K e y > < K e y > D y n a m i c   T a g s \ T a b l e s \ & l t ; T a b l e s \ T a b l a 4 6 & g t ; < / K e y > < / a : K e y > < a : V a l u e   i : t y p e = " D i a g r a m D i s p l a y T a g V i e w S t a t e " > < I s N o t F i l t e r e d O u t > t r u e < / I s N o t F i l t e r e d O u t > < / a : V a l u e > < / a : K e y V a l u e O f D i a g r a m O b j e c t K e y a n y T y p e z b w N T n L X > < a : K e y V a l u e O f D i a g r a m O b j e c t K e y a n y T y p e z b w N T n L X > < a : K e y > < K e y > T a b l e s \ T a b l a 4 < / K e y > < / a : K e y > < a : V a l u e   i : t y p e = " D i a g r a m D i s p l a y N o d e V i e w S t a t e " > < H e i g h t > 1 5 0 < / H e i g h t > < I s E x p a n d e d > t r u e < / I s E x p a n d e d > < L a y e d O u t > t r u e < / L a y e d O u t > < W i d t h > 2 0 0 < / W i d t h > < / a : V a l u e > < / a : K e y V a l u e O f D i a g r a m O b j e c t K e y a n y T y p e z b w N T n L X > < a : K e y V a l u e O f D i a g r a m O b j e c t K e y a n y T y p e z b w N T n L X > < a : K e y > < K e y > T a b l e s \ T a b l a 4 \ C o l u m n s \ C o l u m n a 1 < / K e y > < / a : K e y > < a : V a l u e   i : t y p e = " D i a g r a m D i s p l a y N o d e V i e w S t a t e " > < H e i g h t > 1 5 0 < / H e i g h t > < I s E x p a n d e d > t r u e < / I s E x p a n d e d > < W i d t h > 2 0 0 < / W i d t h > < / a : V a l u e > < / a : K e y V a l u e O f D i a g r a m O b j e c t K e y a n y T y p e z b w N T n L X > < a : K e y V a l u e O f D i a g r a m O b j e c t K e y a n y T y p e z b w N T n L X > < a : K e y > < K e y > T a b l e s \ T a b l a 4 \ C o l u m n s \ C o l u m n a 2 < / K e y > < / a : K e y > < a : V a l u e   i : t y p e = " D i a g r a m D i s p l a y N o d e V i e w S t a t e " > < H e i g h t > 1 5 0 < / H e i g h t > < I s E x p a n d e d > t r u e < / I s E x p a n d e d > < W i d t h > 2 0 0 < / W i d t h > < / a : V a l u e > < / a : K e y V a l u e O f D i a g r a m O b j e c t K e y a n y T y p e z b w N T n L X > < a : K e y V a l u e O f D i a g r a m O b j e c t K e y a n y T y p e z b w N T n L X > < a : K e y > < K e y > T a b l e s \ T a b l a 4 \ C o l u m n s \ C o l u m n a 3 < / K e y > < / a : K e y > < a : V a l u e   i : t y p e = " D i a g r a m D i s p l a y N o d e V i e w S t a t e " > < H e i g h t > 1 5 0 < / H e i g h t > < I s E x p a n d e d > t r u e < / I s E x p a n d e d > < W i d t h > 2 0 0 < / W i d t h > < / a : V a l u e > < / a : K e y V a l u e O f D i a g r a m O b j e c t K e y a n y T y p e z b w N T n L X > < a : K e y V a l u e O f D i a g r a m O b j e c t K e y a n y T y p e z b w N T n L X > < a : K e y > < K e y > T a b l e s \ T a b l a 4 \ C o l u m n s \ C o l u m n a 4 < / K e y > < / a : K e y > < a : V a l u e   i : t y p e = " D i a g r a m D i s p l a y N o d e V i e w S t a t e " > < H e i g h t > 1 5 0 < / H e i g h t > < I s E x p a n d e d > t r u e < / I s E x p a n d e d > < W i d t h > 2 0 0 < / W i d t h > < / a : V a l u e > < / a : K e y V a l u e O f D i a g r a m O b j e c t K e y a n y T y p e z b w N T n L X > < a : K e y V a l u e O f D i a g r a m O b j e c t K e y a n y T y p e z b w N T n L X > < a : K e y > < K e y > T a b l e s \ T a b l a 4 6 < / K e y > < / a : K e y > < a : V a l u e   i : t y p e = " D i a g r a m D i s p l a y N o d e V i e w S t a t e " > < H e i g h t > 1 5 0 < / H e i g h t > < I s E x p a n d e d > t r u e < / I s E x p a n d e d > < I s F o c u s e d > t r u e < / I s F o c u s e d > < L a y e d O u t > t r u e < / L a y e d O u t > < L e f t > 5 5 3 . 9 0 3 8 1 0 5 6 7 6 6 5 8 < / L e f t > < T a b I n d e x > 1 < / T a b I n d e x > < T o p > 2 3 7 < / T o p > < W i d t h > 2 0 0 < / W i d t h > < / a : V a l u e > < / a : K e y V a l u e O f D i a g r a m O b j e c t K e y a n y T y p e z b w N T n L X > < a : K e y V a l u e O f D i a g r a m O b j e c t K e y a n y T y p e z b w N T n L X > < a : K e y > < K e y > T a b l e s \ T a b l a 4 6 \ C o l u m n s \ C o l u m n a 1 < / K e y > < / a : K e y > < a : V a l u e   i : t y p e = " D i a g r a m D i s p l a y N o d e V i e w S t a t e " > < H e i g h t > 1 5 0 < / H e i g h t > < I s E x p a n d e d > t r u e < / I s E x p a n d e d > < W i d t h > 2 0 0 < / W i d t h > < / a : V a l u e > < / a : K e y V a l u e O f D i a g r a m O b j e c t K e y a n y T y p e z b w N T n L X > < a : K e y V a l u e O f D i a g r a m O b j e c t K e y a n y T y p e z b w N T n L X > < a : K e y > < K e y > T a b l e s \ T a b l a 4 6 \ C o l u m n s \ C o l u m n a 2 < / K e y > < / a : K e y > < a : V a l u e   i : t y p e = " D i a g r a m D i s p l a y N o d e V i e w S t a t e " > < H e i g h t > 1 5 0 < / H e i g h t > < I s E x p a n d e d > t r u e < / I s E x p a n d e d > < W i d t h > 2 0 0 < / W i d t h > < / a : V a l u e > < / a : K e y V a l u e O f D i a g r a m O b j e c t K e y a n y T y p e z b w N T n L X > < a : K e y V a l u e O f D i a g r a m O b j e c t K e y a n y T y p e z b w N T n L X > < a : K e y > < K e y > T a b l e s \ T a b l a 4 6 \ C o l u m n s \ C o l u m n a 3 < / K e y > < / a : K e y > < a : V a l u e   i : t y p e = " D i a g r a m D i s p l a y N o d e V i e w S t a t e " > < H e i g h t > 1 5 0 < / H e i g h t > < I s E x p a n d e d > t r u e < / I s E x p a n d e d > < W i d t h > 2 0 0 < / W i d t h > < / a : V a l u e > < / a : K e y V a l u e O f D i a g r a m O b j e c t K e y a n y T y p e z b w N T n L X > < a : K e y V a l u e O f D i a g r a m O b j e c t K e y a n y T y p e z b w N T n L X > < a : K e y > < K e y > T a b l e s \ T a b l a 4 6 \ C o l u m n s \ C o l u m n a 4 < / K e y > < / a : K e y > < a : V a l u e   i : t y p e = " D i a g r a m D i s p l a y N o d e V i e w S t a t e " > < H e i g h t > 1 5 0 < / H e i g h t > < I s E x p a n d e d > t r u e < / I s E x p a n d e d > < W i d t h > 2 0 0 < / W i d t h > < / a : V a l u e > < / a : K e y V a l u e O f D i a g r a m O b j e c t K e y a n y T y p e z b w N T n L X > < a : K e y V a l u e O f D i a g r a m O b j e c t K e y a n y T y p e z b w N T n L X > < a : K e y > < K e y > R e l a t i o n s h i p s \ & l t ; T a b l e s \ T a b l a 4 6 \ C o l u m n s \ C o l u m n a 1 & g t ; - & l t ; T a b l e s \ T a b l a 4 \ C o l u m n s \ C o l u m n a 1 & g t ; < / K e y > < / a : K e y > < a : V a l u e   i : t y p e = " D i a g r a m D i s p l a y L i n k V i e w S t a t e " > < A u t o m a t i o n P r o p e r t y H e l p e r T e x t > E x t r e m o   1 :   ( 5 3 7 . 9 0 3 8 1 0 5 6 7 6 6 6 , 3 1 2 ) .   E x t r e m o   2 :   ( 2 1 6 , 7 5 )   < / A u t o m a t i o n P r o p e r t y H e l p e r T e x t > < L a y e d O u t > t r u e < / L a y e d O u t > < P o i n t s   x m l n s : b = " h t t p : / / s c h e m a s . d a t a c o n t r a c t . o r g / 2 0 0 4 / 0 7 / S y s t e m . W i n d o w s " > < b : P o i n t > < b : _ x > 5 3 7 . 9 0 3 8 1 0 5 6 7 6 6 5 6 9 < / b : _ x > < b : _ y > 3 1 2 < / b : _ y > < / b : P o i n t > < b : P o i n t > < b : _ x > 3 7 8 . 9 5 1 9 0 5 5 < / b : _ x > < b : _ y > 3 1 2 < / b : _ y > < / b : P o i n t > < b : P o i n t > < b : _ x > 3 7 6 . 9 5 1 9 0 5 5 < / b : _ x > < b : _ y > 3 1 0 < / b : _ y > < / b : P o i n t > < b : P o i n t > < b : _ x > 3 7 6 . 9 5 1 9 0 5 5 < / b : _ x > < b : _ y > 7 7 < / b : _ y > < / b : P o i n t > < b : P o i n t > < b : _ x > 3 7 4 . 9 5 1 9 0 5 5 < / b : _ x > < b : _ y > 7 5 < / b : _ y > < / b : P o i n t > < b : P o i n t > < b : _ x > 2 1 6 < / b : _ x > < b : _ y > 7 5 < / b : _ y > < / b : P o i n t > < / P o i n t s > < / a : V a l u e > < / a : K e y V a l u e O f D i a g r a m O b j e c t K e y a n y T y p e z b w N T n L X > < a : K e y V a l u e O f D i a g r a m O b j e c t K e y a n y T y p e z b w N T n L X > < a : K e y > < K e y > R e l a t i o n s h i p s \ & l t ; T a b l e s \ T a b l a 4 6 \ C o l u m n s \ C o l u m n a 1 & g t ; - & l t ; T a b l e s \ T a b l a 4 \ C o l u m n s \ C o l u m n a 1 & g t ; \ F K < / K e y > < / a : K e y > < a : V a l u e   i : t y p e = " D i a g r a m D i s p l a y L i n k E n d p o i n t V i e w S t a t e " > < H e i g h t > 1 6 < / H e i g h t > < L a b e l L o c a t i o n   x m l n s : b = " h t t p : / / s c h e m a s . d a t a c o n t r a c t . o r g / 2 0 0 4 / 0 7 / S y s t e m . W i n d o w s " > < b : _ x > 5 3 7 . 9 0 3 8 1 0 5 6 7 6 6 5 6 9 < / b : _ x > < b : _ y > 3 0 4 < / b : _ y > < / L a b e l L o c a t i o n > < L o c a t i o n   x m l n s : b = " h t t p : / / s c h e m a s . d a t a c o n t r a c t . o r g / 2 0 0 4 / 0 7 / S y s t e m . W i n d o w s " > < b : _ x > 5 5 3 . 9 0 3 8 1 0 5 6 7 6 6 5 8 < / b : _ x > < b : _ y > 3 1 2 < / b : _ y > < / L o c a t i o n > < S h a p e R o t a t e A n g l e > 1 8 0 < / S h a p e R o t a t e A n g l e > < W i d t h > 1 6 < / W i d t h > < / a : V a l u e > < / a : K e y V a l u e O f D i a g r a m O b j e c t K e y a n y T y p e z b w N T n L X > < a : K e y V a l u e O f D i a g r a m O b j e c t K e y a n y T y p e z b w N T n L X > < a : K e y > < K e y > R e l a t i o n s h i p s \ & l t ; T a b l e s \ T a b l a 4 6 \ C o l u m n s \ C o l u m n a 1 & g t ; - & l t ; T a b l e s \ T a b l a 4 \ C o l u m n s \ C o l u m n a 1 & g t ; \ P K < / K e y > < / a : K e y > < a : V a l u e   i : t y p e = " D i a g r a m D i s p l a y L i n k E n d p o i n t V i e w S t a t e " > < H e i g h t > 1 6 < / H e i g h t > < L a b e l L o c a t i o n   x m l n s : b = " h t t p : / / s c h e m a s . d a t a c o n t r a c t . o r g / 2 0 0 4 / 0 7 / S y s t e m . W i n d o w s " > < b : _ x > 2 0 0 < / b : _ x > < b : _ y > 6 7 < / b : _ y > < / L a b e l L o c a t i o n > < L o c a t i o n   x m l n s : b = " h t t p : / / s c h e m a s . d a t a c o n t r a c t . o r g / 2 0 0 4 / 0 7 / S y s t e m . W i n d o w s " > < b : _ x > 1 9 9 . 9 9 9 9 9 9 9 9 9 9 9 9 9 7 < / b : _ x > < b : _ y > 7 5 < / b : _ y > < / L o c a t i o n > < S h a p e R o t a t e A n g l e > 3 6 0 < / S h a p e R o t a t e A n g l e > < W i d t h > 1 6 < / W i d t h > < / a : V a l u e > < / a : K e y V a l u e O f D i a g r a m O b j e c t K e y a n y T y p e z b w N T n L X > < a : K e y V a l u e O f D i a g r a m O b j e c t K e y a n y T y p e z b w N T n L X > < a : K e y > < K e y > R e l a t i o n s h i p s \ & l t ; T a b l e s \ T a b l a 4 6 \ C o l u m n s \ C o l u m n a 1 & g t ; - & l t ; T a b l e s \ T a b l a 4 \ C o l u m n s \ C o l u m n a 1 & g t ; \ C r o s s F i l t e r < / K e y > < / a : K e y > < a : V a l u e   i : t y p e = " D i a g r a m D i s p l a y L i n k C r o s s F i l t e r V i e w S t a t e " > < P o i n t s   x m l n s : b = " h t t p : / / s c h e m a s . d a t a c o n t r a c t . o r g / 2 0 0 4 / 0 7 / S y s t e m . W i n d o w s " > < b : P o i n t > < b : _ x > 5 3 7 . 9 0 3 8 1 0 5 6 7 6 6 5 6 9 < / b : _ x > < b : _ y > 3 1 2 < / b : _ y > < / b : P o i n t > < b : P o i n t > < b : _ x > 3 7 8 . 9 5 1 9 0 5 5 < / b : _ x > < b : _ y > 3 1 2 < / b : _ y > < / b : P o i n t > < b : P o i n t > < b : _ x > 3 7 6 . 9 5 1 9 0 5 5 < / b : _ x > < b : _ y > 3 1 0 < / b : _ y > < / b : P o i n t > < b : P o i n t > < b : _ x > 3 7 6 . 9 5 1 9 0 5 5 < / b : _ x > < b : _ y > 7 7 < / b : _ y > < / b : P o i n t > < b : P o i n t > < b : _ x > 3 7 4 . 9 5 1 9 0 5 5 < / b : _ x > < b : _ y > 7 5 < / b : _ y > < / b : P o i n t > < b : P o i n t > < b : _ x > 2 1 6 < / b : _ x > < b : _ y > 7 5 < / b : _ y > < / b : P o i n t > < / P o i n t s > < / a : V a l u e > < / a : K e y V a l u e O f D i a g r a m O b j e c t K e y a n y T y p e z b w N T n L X > < / V i e w S t a t e s > < / D i a g r a m M a n a g e r . S e r i a l i z a b l e D i a g r a m > < / A r r a y O f D i a g r a m M a n a g e r . S e r i a l i z a b l e D i a g r a m > ] ] > < / C u s t o m C o n t e n t > < / G e m i n i > 
</file>

<file path=customXml/item9.xml>��< ? x m l   v e r s i o n = " 1 . 0 "   e n c o d i n g = " U T F - 1 6 " ? > < G e m i n i   x m l n s = " h t t p : / / g e m i n i / p i v o t c u s t o m i z a t i o n / T a b l e X M L _ T a b l a 4 " > < C u s t o m C o n t e n t > < ! [ C D A T A [ < T a b l e W i d g e t G r i d S e r i a l i z a t i o n   x m l n s : x s d = " h t t p : / / w w w . w 3 . o r g / 2 0 0 1 / X M L S c h e m a "   x m l n s : x s i = " h t t p : / / w w w . w 3 . o r g / 2 0 0 1 / X M L S c h e m a - i n s t a n c e " > < C o l u m n S u g g e s t e d T y p e   / > < C o l u m n F o r m a t   / > < C o l u m n A c c u r a c y   / > < C o l u m n C u r r e n c y S y m b o l   / > < C o l u m n P o s i t i v e P a t t e r n   / > < C o l u m n N e g a t i v e P a t t e r n   / > < C o l u m n W i d t h s > < i t e m > < k e y > < s t r i n g > C o l u m n a 1 < / s t r i n g > < / k e y > < v a l u e > < i n t > 9 8 < / i n t > < / v a l u e > < / i t e m > < i t e m > < k e y > < s t r i n g > C o l u m n a 2 < / s t r i n g > < / k e y > < v a l u e > < i n t > 9 8 < / i n t > < / v a l u e > < / i t e m > < i t e m > < k e y > < s t r i n g > C o l u m n a 3 < / s t r i n g > < / k e y > < v a l u e > < i n t > 9 8 < / i n t > < / v a l u e > < / i t e m > < i t e m > < k e y > < s t r i n g > C o l u m n a 4 < / s t r i n g > < / k e y > < v a l u e > < i n t > 9 8 < / i n t > < / v a l u e > < / i t e m > < / C o l u m n W i d t h s > < C o l u m n D i s p l a y I n d e x > < i t e m > < k e y > < s t r i n g > C o l u m n a 1 < / s t r i n g > < / k e y > < v a l u e > < i n t > 0 < / i n t > < / v a l u e > < / i t e m > < i t e m > < k e y > < s t r i n g > C o l u m n a 2 < / s t r i n g > < / k e y > < v a l u e > < i n t > 1 < / i n t > < / v a l u e > < / i t e m > < i t e m > < k e y > < s t r i n g > C o l u m n a 3 < / s t r i n g > < / k e y > < v a l u e > < i n t > 2 < / i n t > < / v a l u e > < / i t e m > < i t e m > < k e y > < s t r i n g > C o l u m n a 4 < / s t r i n g > < / k e y > < v a l u e > < i n t > 3 < / 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38E7BB66-0558-46AE-8A67-48A944BC093A}">
  <ds:schemaRefs/>
</ds:datastoreItem>
</file>

<file path=customXml/itemProps10.xml><?xml version="1.0" encoding="utf-8"?>
<ds:datastoreItem xmlns:ds="http://schemas.openxmlformats.org/officeDocument/2006/customXml" ds:itemID="{4C26AEAC-19B5-42D1-87BE-B4C9128E69B2}">
  <ds:schemaRefs/>
</ds:datastoreItem>
</file>

<file path=customXml/itemProps11.xml><?xml version="1.0" encoding="utf-8"?>
<ds:datastoreItem xmlns:ds="http://schemas.openxmlformats.org/officeDocument/2006/customXml" ds:itemID="{FA37D824-E5AF-44F2-B70E-26A0B7C46150}">
  <ds:schemaRefs/>
</ds:datastoreItem>
</file>

<file path=customXml/itemProps12.xml><?xml version="1.0" encoding="utf-8"?>
<ds:datastoreItem xmlns:ds="http://schemas.openxmlformats.org/officeDocument/2006/customXml" ds:itemID="{EDC3BEE6-D8F9-4AF1-B5E8-F1E76BB6748A}">
  <ds:schemaRefs/>
</ds:datastoreItem>
</file>

<file path=customXml/itemProps13.xml><?xml version="1.0" encoding="utf-8"?>
<ds:datastoreItem xmlns:ds="http://schemas.openxmlformats.org/officeDocument/2006/customXml" ds:itemID="{87E4FD43-542D-4808-8064-D3F190BADF9B}">
  <ds:schemaRefs/>
</ds:datastoreItem>
</file>

<file path=customXml/itemProps14.xml><?xml version="1.0" encoding="utf-8"?>
<ds:datastoreItem xmlns:ds="http://schemas.openxmlformats.org/officeDocument/2006/customXml" ds:itemID="{3FD24E48-F7A2-4208-BC6F-56C91E58A02B}">
  <ds:schemaRefs/>
</ds:datastoreItem>
</file>

<file path=customXml/itemProps15.xml><?xml version="1.0" encoding="utf-8"?>
<ds:datastoreItem xmlns:ds="http://schemas.openxmlformats.org/officeDocument/2006/customXml" ds:itemID="{E8EEF2EF-62A2-479D-875F-2F40167370A5}">
  <ds:schemaRefs/>
</ds:datastoreItem>
</file>

<file path=customXml/itemProps16.xml><?xml version="1.0" encoding="utf-8"?>
<ds:datastoreItem xmlns:ds="http://schemas.openxmlformats.org/officeDocument/2006/customXml" ds:itemID="{FFCD520E-1BBC-454D-ABEB-E8172B9BD3D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08341cfb-a3dd-41ab-8cf1-e027bec54494"/>
    <ds:schemaRef ds:uri="http://purl.org/dc/dcmitype/"/>
    <ds:schemaRef ds:uri="http://schemas.microsoft.com/office/infopath/2007/PartnerControls"/>
    <ds:schemaRef ds:uri="7cb5fd98-241d-4832-b68e-7dee6dafcb05"/>
    <ds:schemaRef ds:uri="http://www.w3.org/XML/1998/namespace"/>
  </ds:schemaRefs>
</ds:datastoreItem>
</file>

<file path=customXml/itemProps17.xml><?xml version="1.0" encoding="utf-8"?>
<ds:datastoreItem xmlns:ds="http://schemas.openxmlformats.org/officeDocument/2006/customXml" ds:itemID="{7637B55B-3FB4-48BD-818E-75F8723E414B}">
  <ds:schemaRefs/>
</ds:datastoreItem>
</file>

<file path=customXml/itemProps18.xml><?xml version="1.0" encoding="utf-8"?>
<ds:datastoreItem xmlns:ds="http://schemas.openxmlformats.org/officeDocument/2006/customXml" ds:itemID="{C8FF8539-2F35-489B-AF96-AC916A55EB98}">
  <ds:schemaRefs/>
</ds:datastoreItem>
</file>

<file path=customXml/itemProps19.xml><?xml version="1.0" encoding="utf-8"?>
<ds:datastoreItem xmlns:ds="http://schemas.openxmlformats.org/officeDocument/2006/customXml" ds:itemID="{0B0BE2E4-C200-417F-9D74-449F9570A8AF}">
  <ds:schemaRefs/>
</ds:datastoreItem>
</file>

<file path=customXml/itemProps2.xml><?xml version="1.0" encoding="utf-8"?>
<ds:datastoreItem xmlns:ds="http://schemas.openxmlformats.org/officeDocument/2006/customXml" ds:itemID="{C5450255-C4E3-4449-8F52-2E19B8A0277D}">
  <ds:schemaRefs/>
</ds:datastoreItem>
</file>

<file path=customXml/itemProps20.xml><?xml version="1.0" encoding="utf-8"?>
<ds:datastoreItem xmlns:ds="http://schemas.openxmlformats.org/officeDocument/2006/customXml" ds:itemID="{B1744FDC-43A4-4D38-8918-74CB0F7F8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b5fd98-241d-4832-b68e-7dee6dafcb05"/>
    <ds:schemaRef ds:uri="08341cfb-a3dd-41ab-8cf1-e027bec54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1.xml><?xml version="1.0" encoding="utf-8"?>
<ds:datastoreItem xmlns:ds="http://schemas.openxmlformats.org/officeDocument/2006/customXml" ds:itemID="{437F965E-43B7-41CE-9EEE-10629F7879D8}">
  <ds:schemaRefs>
    <ds:schemaRef ds:uri="http://schemas.microsoft.com/sharepoint/v3/contenttype/forms"/>
  </ds:schemaRefs>
</ds:datastoreItem>
</file>

<file path=customXml/itemProps22.xml><?xml version="1.0" encoding="utf-8"?>
<ds:datastoreItem xmlns:ds="http://schemas.openxmlformats.org/officeDocument/2006/customXml" ds:itemID="{79EC104F-F8E4-46CC-A8B5-A906A8479EE9}">
  <ds:schemaRefs/>
</ds:datastoreItem>
</file>

<file path=customXml/itemProps3.xml><?xml version="1.0" encoding="utf-8"?>
<ds:datastoreItem xmlns:ds="http://schemas.openxmlformats.org/officeDocument/2006/customXml" ds:itemID="{630A2795-6DB8-4FDE-827E-51392DAA3746}">
  <ds:schemaRefs/>
</ds:datastoreItem>
</file>

<file path=customXml/itemProps4.xml><?xml version="1.0" encoding="utf-8"?>
<ds:datastoreItem xmlns:ds="http://schemas.openxmlformats.org/officeDocument/2006/customXml" ds:itemID="{C7068D3B-CB4A-40F2-87C0-7000378A096A}">
  <ds:schemaRefs/>
</ds:datastoreItem>
</file>

<file path=customXml/itemProps5.xml><?xml version="1.0" encoding="utf-8"?>
<ds:datastoreItem xmlns:ds="http://schemas.openxmlformats.org/officeDocument/2006/customXml" ds:itemID="{FD2EB2F2-3F16-4CAB-828F-36DA7A5EB7A9}">
  <ds:schemaRefs/>
</ds:datastoreItem>
</file>

<file path=customXml/itemProps6.xml><?xml version="1.0" encoding="utf-8"?>
<ds:datastoreItem xmlns:ds="http://schemas.openxmlformats.org/officeDocument/2006/customXml" ds:itemID="{CC475992-8341-4AD3-99D0-35C5E8C4B2E8}">
  <ds:schemaRefs/>
</ds:datastoreItem>
</file>

<file path=customXml/itemProps7.xml><?xml version="1.0" encoding="utf-8"?>
<ds:datastoreItem xmlns:ds="http://schemas.openxmlformats.org/officeDocument/2006/customXml" ds:itemID="{E2F94240-BCAC-4F79-AF49-A9793C8C8287}">
  <ds:schemaRefs/>
</ds:datastoreItem>
</file>

<file path=customXml/itemProps8.xml><?xml version="1.0" encoding="utf-8"?>
<ds:datastoreItem xmlns:ds="http://schemas.openxmlformats.org/officeDocument/2006/customXml" ds:itemID="{85378BAF-15F5-4757-BABD-085B07AF37F3}">
  <ds:schemaRefs/>
</ds:datastoreItem>
</file>

<file path=customXml/itemProps9.xml><?xml version="1.0" encoding="utf-8"?>
<ds:datastoreItem xmlns:ds="http://schemas.openxmlformats.org/officeDocument/2006/customXml" ds:itemID="{DE79230A-74C8-4543-AB3E-96F6291570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37</vt:i4>
      </vt:variant>
    </vt:vector>
  </HeadingPairs>
  <TitlesOfParts>
    <vt:vector size="104" baseType="lpstr">
      <vt:lpstr>Datos Generales</vt:lpstr>
      <vt:lpstr>02-02 Conciliación Banc</vt:lpstr>
      <vt:lpstr>CONC. BANCARIA JUN-23</vt:lpstr>
      <vt:lpstr>02-17 Estado de Mov. Bancarios</vt:lpstr>
      <vt:lpstr>02-18 Movimientos Ant. Fin.</vt:lpstr>
      <vt:lpstr>02-19 a Arqueo de Caja</vt:lpstr>
      <vt:lpstr>asiento no. 7 caja chica  </vt:lpstr>
      <vt:lpstr>02-19 b Arqueo de cheques</vt:lpstr>
      <vt:lpstr>02-22 Transf. Recibidas</vt:lpstr>
      <vt:lpstr>02-29 Deuda Administrativa</vt:lpstr>
      <vt:lpstr>asiento 8</vt:lpstr>
      <vt:lpstr>asiento-9</vt:lpstr>
      <vt:lpstr>asiento 10</vt:lpstr>
      <vt:lpstr>asiento11</vt:lpstr>
      <vt:lpstr>asiento12</vt:lpstr>
      <vt:lpstr>asiento 13</vt:lpstr>
      <vt:lpstr>asiento 14</vt:lpstr>
      <vt:lpstr>asiento 15</vt:lpstr>
      <vt:lpstr>asiento16</vt:lpstr>
      <vt:lpstr>asiento 17</vt:lpstr>
      <vt:lpstr>asiento 18</vt:lpstr>
      <vt:lpstr>asiento 19</vt:lpstr>
      <vt:lpstr>asiento 20</vt:lpstr>
      <vt:lpstr>asiento 21</vt:lpstr>
      <vt:lpstr>asiento 22</vt:lpstr>
      <vt:lpstr>asiento 23</vt:lpstr>
      <vt:lpstr>asiento 24</vt:lpstr>
      <vt:lpstr>asiento 25</vt:lpstr>
      <vt:lpstr>asiento 26</vt:lpstr>
      <vt:lpstr>02-30 Comparativo de Bienes.</vt:lpstr>
      <vt:lpstr>02-31 Bienes p.f descargo</vt:lpstr>
      <vt:lpstr>anexos 02-31</vt:lpstr>
      <vt:lpstr>02-32-Adq. Bienes para Transf..</vt:lpstr>
      <vt:lpstr>02-33 a Adq. de Inmuebles</vt:lpstr>
      <vt:lpstr>02-33 b</vt:lpstr>
      <vt:lpstr>prop. asiento 28 reclasif.li</vt:lpstr>
      <vt:lpstr>02-36-Cheques Ant. Fin.</vt:lpstr>
      <vt:lpstr>02-37 Obras en Proceso</vt:lpstr>
      <vt:lpstr>02-40 Ejec. Captación Directa</vt:lpstr>
      <vt:lpstr>02-43 Inv. de Bienes de Consumo</vt:lpstr>
      <vt:lpstr>02-43 Inv. de Bienes de Consum</vt:lpstr>
      <vt:lpstr>prop asiento Bienes de Consumo</vt:lpstr>
      <vt:lpstr>salidas de almacen</vt:lpstr>
      <vt:lpstr>inv. materiales de limpieza</vt:lpstr>
      <vt:lpstr>inv mat. oficina</vt:lpstr>
      <vt:lpstr>inv. prendas vestir</vt:lpstr>
      <vt:lpstr>inv. prod. de salud</vt:lpstr>
      <vt:lpstr>02-44 Bienes Inmuebles</vt:lpstr>
      <vt:lpstr>com. Catastro Nac.de avaluo BI </vt:lpstr>
      <vt:lpstr>LISTA LOCALES ALQUILDOS</vt:lpstr>
      <vt:lpstr>anexo doc. catastro nacional</vt:lpstr>
      <vt:lpstr>CERTIFS. DE CONTRATOS ALQS.</vt:lpstr>
      <vt:lpstr>02-45 Inversiones Financ.</vt:lpstr>
      <vt:lpstr>02-47 Transf. de la Presidencia</vt:lpstr>
      <vt:lpstr>02-48 aLicencia de Software</vt:lpstr>
      <vt:lpstr>02-48 b Pagos Anticip.</vt:lpstr>
      <vt:lpstr>02-48 c Amortización Gastos Pag</vt:lpstr>
      <vt:lpstr>ASIENTO GPA </vt:lpstr>
      <vt:lpstr>ASIENTO GPPA </vt:lpstr>
      <vt:lpstr>ASIENTO GPP A </vt:lpstr>
      <vt:lpstr>ASIENTO GPPA-</vt:lpstr>
      <vt:lpstr>nota sobre lib. polizas de seg.</vt:lpstr>
      <vt:lpstr>02-49 a Anticipo Crédito Impos.</vt:lpstr>
      <vt:lpstr>02-49 b Cta. x Cobrar Org.Rec.</vt:lpstr>
      <vt:lpstr>02-50-Resumen de Valores</vt:lpstr>
      <vt:lpstr>07-01-Planilla Ejec. Rec Ext </vt:lpstr>
      <vt:lpstr>com. de remision</vt:lpstr>
      <vt:lpstr>'02-02 Conciliación Banc'!Área_de_impresión</vt:lpstr>
      <vt:lpstr>'02-17 Estado de Mov. Bancarios'!Área_de_impresión</vt:lpstr>
      <vt:lpstr>'02-18 Movimientos Ant. Fin.'!Área_de_impresión</vt:lpstr>
      <vt:lpstr>'02-19 a Arqueo de Caja'!Área_de_impresión</vt:lpstr>
      <vt:lpstr>'02-19 b Arqueo de cheques'!Área_de_impresión</vt:lpstr>
      <vt:lpstr>'02-22 Transf. Recibidas'!Área_de_impresión</vt:lpstr>
      <vt:lpstr>'02-29 Deuda Administrativa'!Área_de_impresión</vt:lpstr>
      <vt:lpstr>'02-31 Bienes p.f descargo'!Área_de_impresión</vt:lpstr>
      <vt:lpstr>'02-32-Adq. Bienes para Transf..'!Área_de_impresión</vt:lpstr>
      <vt:lpstr>'02-36-Cheques Ant. Fin.'!Área_de_impresión</vt:lpstr>
      <vt:lpstr>'02-37 Obras en Proceso'!Área_de_impresión</vt:lpstr>
      <vt:lpstr>'02-40 Ejec. Captación Directa'!Área_de_impresión</vt:lpstr>
      <vt:lpstr>'02-43 Inv. de Bienes de Consumo'!Área_de_impresión</vt:lpstr>
      <vt:lpstr>'02-44 Bienes Inmuebles'!Área_de_impresión</vt:lpstr>
      <vt:lpstr>'02-45 Inversiones Financ.'!Área_de_impresión</vt:lpstr>
      <vt:lpstr>'02-48 aLicencia de Software'!Área_de_impresión</vt:lpstr>
      <vt:lpstr>'02-48 b Pagos Anticip.'!Área_de_impresión</vt:lpstr>
      <vt:lpstr>'02-48 c Amortización Gastos Pag'!Área_de_impresión</vt:lpstr>
      <vt:lpstr>'02-49 a Anticipo Crédito Impos.'!Área_de_impresión</vt:lpstr>
      <vt:lpstr>'02-49 b Cta. x Cobrar Org.Rec.'!Área_de_impresión</vt:lpstr>
      <vt:lpstr>'02-50-Resumen de Valores'!Área_de_impresión</vt:lpstr>
      <vt:lpstr>'07-01-Planilla Ejec. Rec Ext '!Área_de_impresión</vt:lpstr>
      <vt:lpstr>'02-19 a Arqueo de Caja'!Títulos_a_imprimir</vt:lpstr>
      <vt:lpstr>'02-22 Transf. Recibidas'!Títulos_a_imprimir</vt:lpstr>
      <vt:lpstr>'02-31 Bienes p.f descargo'!Títulos_a_imprimir</vt:lpstr>
      <vt:lpstr>'02-32-Adq. Bienes para Transf..'!Títulos_a_imprimir</vt:lpstr>
      <vt:lpstr>'02-33 a Adq. de Inmuebles'!Títulos_a_imprimir</vt:lpstr>
      <vt:lpstr>'02-36-Cheques Ant. Fin.'!Títulos_a_imprimir</vt:lpstr>
      <vt:lpstr>'02-37 Obras en Proceso'!Títulos_a_imprimir</vt:lpstr>
      <vt:lpstr>'02-40 Ejec. Captación Directa'!Títulos_a_imprimir</vt:lpstr>
      <vt:lpstr>'02-43 Inv. de Bienes de Consumo'!Títulos_a_imprimir</vt:lpstr>
      <vt:lpstr>'02-44 Bienes Inmuebles'!Títulos_a_imprimir</vt:lpstr>
      <vt:lpstr>'02-47 Transf. de la Presidencia'!Títulos_a_imprimir</vt:lpstr>
      <vt:lpstr>'02-49 a Anticipo Crédito Impos.'!Títulos_a_imprimir</vt:lpstr>
      <vt:lpstr>'02-49 b Cta. x Cobrar Org.Rec.'!Títulos_a_imprimir</vt:lpstr>
      <vt:lpstr>'02-50-Resumen de Valores'!Títulos_a_imprimir</vt:lpstr>
      <vt:lpstr>'07-01-Planilla Ejec. Rec Ext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2023-07-17T18:02:43Z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0x0101006D2069B127EBCE45806559F560934353</vt:lpwstr>
  </property>
</Properties>
</file>