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90" tabRatio="891" activeTab="1"/>
  </bookViews>
  <sheets>
    <sheet name="Datos Generales" sheetId="19" r:id="rId1"/>
    <sheet name="02-02 Conciliación Banc" sheetId="10" r:id="rId2"/>
    <sheet name=" Conc. Bancaria jun-2024 excel" sheetId="66" r:id="rId3"/>
    <sheet name="02-17 Estado de Mov. Bancarios" sheetId="23" r:id="rId4"/>
    <sheet name="02-19 a Arqueo de Caja" sheetId="20" r:id="rId5"/>
    <sheet name="02-19 b Arqueo de cheques" sheetId="13" r:id="rId6"/>
    <sheet name="02-29 Deuda Administrativa" sheetId="99" r:id="rId7"/>
    <sheet name="02-30 Comparativo de Bienes." sheetId="38" r:id="rId8"/>
    <sheet name="02-31 Bienes p.f descargo" sheetId="3" r:id="rId9"/>
    <sheet name="02-32-Adq. Bienes para Transf.." sheetId="39" r:id="rId10"/>
    <sheet name="INV. ACTIVOS FIJOS" sheetId="128" r:id="rId11"/>
    <sheet name="02-33 a Adq. de Inmuebles" sheetId="5" r:id="rId12"/>
    <sheet name="02-33 b Adq. Muebles e Intangib" sheetId="37" r:id="rId13"/>
    <sheet name="02-37 Obras en Proceso" sheetId="7" r:id="rId14"/>
    <sheet name="02-43 Inv. de Bienes de Consumo" sheetId="9" state="hidden" r:id="rId15"/>
    <sheet name="Form 02-40 Capt. D. corr." sheetId="134" r:id="rId16"/>
    <sheet name="form. 02-43 Bienes de consumo" sheetId="135" r:id="rId17"/>
    <sheet name="observaciones 02-43" sheetId="133" r:id="rId18"/>
    <sheet name="ASIENTO BIENES DE CONSUMO 33  " sheetId="48" r:id="rId19"/>
    <sheet name="inv. materiales de oficna" sheetId="50" r:id="rId20"/>
    <sheet name="inv.Matriales de Limpieza" sheetId="51" r:id="rId21"/>
    <sheet name="inv.Prendas de Vestit." sheetId="52" r:id="rId22"/>
    <sheet name="inv Taller piezas" sheetId="53" r:id="rId23"/>
    <sheet name="02-45 Inversiones Financ." sheetId="26" r:id="rId24"/>
    <sheet name="02-46 Propuestas de Asientos " sheetId="34" r:id="rId25"/>
    <sheet name="asiento num. 1" sheetId="102" r:id="rId26"/>
    <sheet name="asiento num, 3" sheetId="103" r:id="rId27"/>
    <sheet name="asiento num 4" sheetId="104" r:id="rId28"/>
    <sheet name="asiento num 5" sheetId="105" r:id="rId29"/>
    <sheet name="ASIENTO 6 " sheetId="106" r:id="rId30"/>
    <sheet name="ASIENTO NO. 7" sheetId="107" r:id="rId31"/>
    <sheet name="ASIENTO NUM. 8" sheetId="108" r:id="rId32"/>
    <sheet name="ASIENTO NUM 9" sheetId="109" r:id="rId33"/>
    <sheet name="ASIENTO NUM 10" sheetId="110" r:id="rId34"/>
    <sheet name="ASIENTO NUM 11" sheetId="111" r:id="rId35"/>
    <sheet name="ASIENTO 12" sheetId="112" r:id="rId36"/>
    <sheet name="ASIENTO NUM 13" sheetId="113" r:id="rId37"/>
    <sheet name="ASIENTO 14" sheetId="114" r:id="rId38"/>
    <sheet name="ASIENTO 15" sheetId="115" r:id="rId39"/>
    <sheet name="ASIENTO 16" sheetId="116" r:id="rId40"/>
    <sheet name="ASIENTO 17" sheetId="117" r:id="rId41"/>
    <sheet name="ASIENTO 18" sheetId="118" r:id="rId42"/>
    <sheet name="ASIENTO 19" sheetId="119" r:id="rId43"/>
    <sheet name="ASIENTO 20" sheetId="120" r:id="rId44"/>
    <sheet name="ASIENTO 21" sheetId="121" r:id="rId45"/>
    <sheet name="ASIENTO 22" sheetId="122" r:id="rId46"/>
    <sheet name="ASIENTO 23" sheetId="123" r:id="rId47"/>
    <sheet name="ASIENTO 24" sheetId="124" r:id="rId48"/>
    <sheet name="ASIENTO 25" sheetId="125" r:id="rId49"/>
    <sheet name="asiento num 26" sheetId="126" r:id="rId50"/>
    <sheet name="asiento num 27" sheetId="129" r:id="rId51"/>
    <sheet name="ASIENTO NO. 28" sheetId="127" r:id="rId52"/>
    <sheet name="asiento no 29" sheetId="130" r:id="rId53"/>
    <sheet name="ASIENTO NUM 30" sheetId="131" r:id="rId54"/>
    <sheet name="02-48 a Licencias de Software" sheetId="35" r:id="rId55"/>
    <sheet name="02-48 b Pagos Anticip." sheetId="36" r:id="rId56"/>
    <sheet name="02-48 c Amortización Gastos Pag" sheetId="21" r:id="rId57"/>
    <sheet name="ASIENTO num 2 SEGURO PPA  " sheetId="58" r:id="rId58"/>
    <sheet name="POLIZA SEGUROS RESERVAS" sheetId="100" r:id="rId59"/>
    <sheet name="02-49 a Anticipo Crédito Impos." sheetId="32" r:id="rId60"/>
    <sheet name="02-49 b Cta. x Cobrar Org.Rec." sheetId="31" r:id="rId61"/>
    <sheet name="remision comunicacion" sheetId="101" r:id="rId62"/>
  </sheets>
  <externalReferences>
    <externalReference r:id="rId63"/>
    <externalReference r:id="rId64"/>
    <externalReference r:id="rId65"/>
  </externalReferences>
  <definedNames>
    <definedName name="_xlcn.LinkedTable_Tabla4" hidden="1">[0]!Tabla4</definedName>
    <definedName name="_xlcn.LinkedTable_Tabla46" hidden="1">[0]!Tabla46</definedName>
    <definedName name="_xlnm.Print_Area" localSheetId="1">'02-02 Conciliación Banc'!$B$2:$K$63</definedName>
    <definedName name="_xlnm.Print_Area" localSheetId="3">'02-17 Estado de Mov. Bancarios'!$D$2:$S$43</definedName>
    <definedName name="_xlnm.Print_Area" localSheetId="4">'02-19 a Arqueo de Caja'!$A$3:$J$56</definedName>
    <definedName name="_xlnm.Print_Area" localSheetId="5">'02-19 b Arqueo de cheques'!$B$2:$K$40</definedName>
    <definedName name="_xlnm.Print_Area" localSheetId="8">'02-31 Bienes p.f descargo'!$C$1:$P$33</definedName>
    <definedName name="_xlnm.Print_Area" localSheetId="9">'02-32-Adq. Bienes para Transf..'!$C$1:$V$37</definedName>
    <definedName name="_xlnm.Print_Area" localSheetId="13">'02-37 Obras en Proceso'!$C$2:$V$44</definedName>
    <definedName name="_xlnm.Print_Area" localSheetId="14">'02-43 Inv. de Bienes de Consumo'!$C$1:$L$114</definedName>
    <definedName name="_xlnm.Print_Area" localSheetId="24">'02-46 Propuestas de Asientos '!$C$2:$K$45</definedName>
    <definedName name="_xlnm.Print_Area" localSheetId="55">'02-48 b Pagos Anticip.'!$B$2:$P$20</definedName>
    <definedName name="_xlnm.Print_Area" localSheetId="56">'02-48 c Amortización Gastos Pag'!$A$2:$Z$24</definedName>
    <definedName name="_xlnm.Print_Area" localSheetId="59">'02-49 a Anticipo Crédito Impos.'!$C$2:$G$45</definedName>
    <definedName name="_xlnm.Print_Area" localSheetId="60">'02-49 b Cta. x Cobrar Org.Rec.'!#REF!</definedName>
    <definedName name="_xlnm.Print_Titles" localSheetId="4">'02-19 a Arqueo de Caja'!$3:$16</definedName>
    <definedName name="_xlnm.Print_Titles" localSheetId="8">'02-31 Bienes p.f descargo'!$14:$15</definedName>
    <definedName name="_xlnm.Print_Titles" localSheetId="9">'02-32-Adq. Bienes para Transf..'!$13:$14</definedName>
    <definedName name="_xlnm.Print_Titles" localSheetId="11">'02-33 a Adq. de Inmuebles'!$12:$13</definedName>
    <definedName name="_xlnm.Print_Titles" localSheetId="13">'02-37 Obras en Proceso'!$14:$15</definedName>
    <definedName name="_xlnm.Print_Titles" localSheetId="14">'02-43 Inv. de Bienes de Consumo'!$14:$14</definedName>
    <definedName name="_xlnm.Print_Titles" localSheetId="59">'02-49 a Anticipo Crédito Impos.'!$19:$20</definedName>
    <definedName name="_xlnm.Print_Titles" localSheetId="60">'02-49 b Cta. x Cobrar Org.Rec.'!#REF!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46" name="Tabla46" connection="LinkedTable_Tabla46"/>
          <x15:modelTable id="Tabla4" name="Tabla4" connection="LinkedTable_Tabla4"/>
        </x15:modelTables>
        <x15:modelRelationships>
          <x15:modelRelationship fromTable="Tabla46" fromColumn="Columna1" toTable="Tabla4" toColumn="Columna1"/>
        </x15:modelRelationships>
      </x15:dataModel>
    </ext>
  </extLst>
</workbook>
</file>

<file path=xl/calcChain.xml><?xml version="1.0" encoding="utf-8"?>
<calcChain xmlns="http://schemas.openxmlformats.org/spreadsheetml/2006/main">
  <c r="J45" i="48" l="1"/>
  <c r="G45" i="48"/>
  <c r="D45" i="48"/>
  <c r="J43" i="48"/>
  <c r="D43" i="48"/>
  <c r="I40" i="48"/>
  <c r="H40" i="48"/>
  <c r="I43" i="48" s="1"/>
  <c r="K11" i="48"/>
  <c r="I11" i="48"/>
  <c r="G11" i="48"/>
  <c r="E11" i="48"/>
  <c r="I9" i="48"/>
  <c r="F9" i="48"/>
  <c r="K20" i="135"/>
  <c r="J20" i="135"/>
  <c r="H20" i="135"/>
  <c r="J17" i="135"/>
  <c r="J13" i="135"/>
  <c r="I166" i="50" l="1"/>
  <c r="F166" i="50"/>
  <c r="I165" i="50"/>
  <c r="F165" i="50"/>
  <c r="I164" i="50"/>
  <c r="F164" i="50"/>
  <c r="I163" i="50"/>
  <c r="F163" i="50"/>
  <c r="I162" i="50"/>
  <c r="I161" i="50"/>
  <c r="I160" i="50"/>
  <c r="F160" i="50"/>
  <c r="I159" i="50"/>
  <c r="I158" i="50"/>
  <c r="I157" i="50"/>
  <c r="F157" i="50"/>
  <c r="I156" i="50"/>
  <c r="I155" i="50"/>
  <c r="I154" i="50"/>
  <c r="F154" i="50"/>
  <c r="I153" i="50"/>
  <c r="I152" i="50"/>
  <c r="I151" i="50"/>
  <c r="F151" i="50"/>
  <c r="I150" i="50"/>
  <c r="I149" i="50"/>
  <c r="I148" i="50"/>
  <c r="I147" i="50"/>
  <c r="I146" i="50"/>
  <c r="I145" i="50"/>
  <c r="I144" i="50"/>
  <c r="I143" i="50"/>
  <c r="I142" i="50"/>
  <c r="F142" i="50"/>
  <c r="I141" i="50"/>
  <c r="F141" i="50"/>
  <c r="I140" i="50"/>
  <c r="F140" i="50"/>
  <c r="I139" i="50"/>
  <c r="I138" i="50"/>
  <c r="I137" i="50"/>
  <c r="I136" i="50"/>
  <c r="I135" i="50"/>
  <c r="I134" i="50"/>
  <c r="I133" i="50"/>
  <c r="I132" i="50"/>
  <c r="I131" i="50"/>
  <c r="I130" i="50"/>
  <c r="I129" i="50"/>
  <c r="I128" i="50"/>
  <c r="I127" i="50"/>
  <c r="I126" i="50"/>
  <c r="I125" i="50"/>
  <c r="I124" i="50"/>
  <c r="I123" i="50"/>
  <c r="F123" i="50"/>
  <c r="I122" i="50"/>
  <c r="F122" i="50"/>
  <c r="I121" i="50"/>
  <c r="I120" i="50"/>
  <c r="I119" i="50"/>
  <c r="F119" i="50"/>
  <c r="I118" i="50"/>
  <c r="F118" i="50"/>
  <c r="I117" i="50"/>
  <c r="F117" i="50"/>
  <c r="I116" i="50"/>
  <c r="I115" i="50"/>
  <c r="I114" i="50"/>
  <c r="F113" i="50"/>
  <c r="I113" i="50" s="1"/>
  <c r="I112" i="50"/>
  <c r="F112" i="50"/>
  <c r="F111" i="50"/>
  <c r="I111" i="50" s="1"/>
  <c r="I110" i="50"/>
  <c r="F110" i="50"/>
  <c r="F109" i="50"/>
  <c r="I109" i="50" s="1"/>
  <c r="I108" i="50"/>
  <c r="F108" i="50"/>
  <c r="I107" i="50"/>
  <c r="I106" i="50"/>
  <c r="I105" i="50"/>
  <c r="F105" i="50"/>
  <c r="F104" i="50"/>
  <c r="I104" i="50" s="1"/>
  <c r="I103" i="50"/>
  <c r="F103" i="50"/>
  <c r="F102" i="50"/>
  <c r="I102" i="50" s="1"/>
  <c r="I101" i="50"/>
  <c r="F101" i="50"/>
  <c r="F100" i="50"/>
  <c r="I100" i="50" s="1"/>
  <c r="I99" i="50"/>
  <c r="F99" i="50"/>
  <c r="I98" i="50"/>
  <c r="I97" i="50"/>
  <c r="F97" i="50"/>
  <c r="I96" i="50"/>
  <c r="I95" i="50"/>
  <c r="I94" i="50"/>
  <c r="F94" i="50"/>
  <c r="I93" i="50"/>
  <c r="F93" i="50"/>
  <c r="I92" i="50"/>
  <c r="F92" i="50"/>
  <c r="I91" i="50"/>
  <c r="F91" i="50"/>
  <c r="I90" i="50"/>
  <c r="F90" i="50"/>
  <c r="I89" i="50"/>
  <c r="I88" i="50"/>
  <c r="I87" i="50"/>
  <c r="I86" i="50"/>
  <c r="I85" i="50"/>
  <c r="I84" i="50"/>
  <c r="I83" i="50"/>
  <c r="I82" i="50"/>
  <c r="I81" i="50"/>
  <c r="I80" i="50"/>
  <c r="I79" i="50"/>
  <c r="I78" i="50"/>
  <c r="I77" i="50"/>
  <c r="I76" i="50"/>
  <c r="I75" i="50"/>
  <c r="I74" i="50"/>
  <c r="I73" i="50"/>
  <c r="I72" i="50"/>
  <c r="I71" i="50"/>
  <c r="I70" i="50"/>
  <c r="I69" i="50"/>
  <c r="I68" i="50"/>
  <c r="I67" i="50"/>
  <c r="I66" i="50"/>
  <c r="I65" i="50"/>
  <c r="I64" i="50"/>
  <c r="I63" i="50"/>
  <c r="I62" i="50"/>
  <c r="I61" i="50"/>
  <c r="I60" i="50"/>
  <c r="I59" i="50"/>
  <c r="I58" i="50"/>
  <c r="I57" i="50"/>
  <c r="F57" i="50"/>
  <c r="I56" i="50"/>
  <c r="F56" i="50"/>
  <c r="I55" i="50"/>
  <c r="F55" i="50"/>
  <c r="I54" i="50"/>
  <c r="F54" i="50"/>
  <c r="I53" i="50"/>
  <c r="F53" i="50"/>
  <c r="I52" i="50"/>
  <c r="I51" i="50"/>
  <c r="F51" i="50"/>
  <c r="F50" i="50"/>
  <c r="I50" i="50" s="1"/>
  <c r="I49" i="50"/>
  <c r="F49" i="50"/>
  <c r="F48" i="50"/>
  <c r="I48" i="50" s="1"/>
  <c r="I47" i="50"/>
  <c r="I46" i="50"/>
  <c r="F46" i="50"/>
  <c r="I45" i="50"/>
  <c r="I44" i="50"/>
  <c r="F44" i="50"/>
  <c r="I43" i="50"/>
  <c r="I42" i="50"/>
  <c r="F42" i="50"/>
  <c r="I41" i="50"/>
  <c r="F40" i="50"/>
  <c r="I40" i="50" s="1"/>
  <c r="I39" i="50"/>
  <c r="F39" i="50"/>
  <c r="F38" i="50"/>
  <c r="I38" i="50" s="1"/>
  <c r="I37" i="50"/>
  <c r="F37" i="50"/>
  <c r="F36" i="50"/>
  <c r="I36" i="50" s="1"/>
  <c r="I35" i="50"/>
  <c r="I34" i="50"/>
  <c r="F34" i="50"/>
  <c r="I33" i="50"/>
  <c r="F33" i="50"/>
  <c r="I32" i="50"/>
  <c r="I31" i="50"/>
  <c r="I30" i="50"/>
  <c r="F30" i="50"/>
  <c r="I29" i="50"/>
  <c r="F29" i="50"/>
  <c r="I28" i="50"/>
  <c r="F28" i="50"/>
  <c r="I27" i="50"/>
  <c r="F26" i="50"/>
  <c r="I26" i="50" s="1"/>
  <c r="I25" i="50"/>
  <c r="F25" i="50"/>
  <c r="F24" i="50"/>
  <c r="I24" i="50" s="1"/>
  <c r="I23" i="50"/>
  <c r="F23" i="50"/>
  <c r="F22" i="50"/>
  <c r="I22" i="50" s="1"/>
  <c r="I21" i="50"/>
  <c r="F21" i="50"/>
  <c r="F20" i="50"/>
  <c r="I20" i="50" s="1"/>
  <c r="I19" i="50"/>
  <c r="I18" i="50"/>
  <c r="F18" i="50"/>
  <c r="F17" i="50"/>
  <c r="I17" i="50" s="1"/>
  <c r="I16" i="50"/>
  <c r="I15" i="50"/>
  <c r="I14" i="50"/>
  <c r="I13" i="50"/>
  <c r="F13" i="50"/>
  <c r="F12" i="50"/>
  <c r="I12" i="50" s="1"/>
  <c r="I167" i="50" s="1"/>
  <c r="G44" i="133" l="1"/>
  <c r="N96" i="134"/>
  <c r="O96" i="134" s="1"/>
  <c r="H96" i="134"/>
  <c r="G96" i="134"/>
  <c r="O95" i="134"/>
  <c r="O81" i="134"/>
  <c r="O59" i="134"/>
  <c r="M59" i="134"/>
  <c r="O57" i="134"/>
  <c r="O43" i="134"/>
  <c r="M33" i="134"/>
  <c r="O32" i="134"/>
  <c r="M32" i="134"/>
  <c r="O30" i="134"/>
  <c r="O12" i="134"/>
  <c r="E47" i="133" l="1"/>
  <c r="E40" i="133"/>
  <c r="G45" i="133" s="1"/>
  <c r="G47" i="133" s="1"/>
  <c r="E35" i="133"/>
  <c r="F38" i="51" l="1"/>
  <c r="I38" i="51" s="1"/>
  <c r="I37" i="51"/>
  <c r="I36" i="51"/>
  <c r="I35" i="51"/>
  <c r="I34" i="51"/>
  <c r="F33" i="51"/>
  <c r="I33" i="51" s="1"/>
  <c r="I32" i="51"/>
  <c r="F32" i="51"/>
  <c r="F31" i="51"/>
  <c r="I31" i="51" s="1"/>
  <c r="I30" i="51"/>
  <c r="F29" i="51"/>
  <c r="I29" i="51" s="1"/>
  <c r="F28" i="51"/>
  <c r="I28" i="51" s="1"/>
  <c r="I27" i="51"/>
  <c r="F26" i="51"/>
  <c r="I26" i="51" s="1"/>
  <c r="F25" i="51"/>
  <c r="I25" i="51" s="1"/>
  <c r="I24" i="51"/>
  <c r="I23" i="51"/>
  <c r="I22" i="51"/>
  <c r="I21" i="51"/>
  <c r="I20" i="51"/>
  <c r="I19" i="51"/>
  <c r="F19" i="51"/>
  <c r="F18" i="51"/>
  <c r="I18" i="51" s="1"/>
  <c r="F17" i="51"/>
  <c r="I17" i="51" s="1"/>
  <c r="F16" i="51"/>
  <c r="I16" i="51" s="1"/>
  <c r="I15" i="51"/>
  <c r="F15" i="51"/>
  <c r="F14" i="51"/>
  <c r="I14" i="51" s="1"/>
  <c r="I13" i="51"/>
  <c r="F12" i="51"/>
  <c r="I12" i="51" s="1"/>
  <c r="I129" i="53"/>
  <c r="I128" i="53"/>
  <c r="I127" i="53"/>
  <c r="I126" i="53"/>
  <c r="I125" i="53"/>
  <c r="I124" i="53"/>
  <c r="I123" i="53"/>
  <c r="F123" i="53"/>
  <c r="I122" i="53"/>
  <c r="I121" i="53"/>
  <c r="F120" i="53"/>
  <c r="I120" i="53" s="1"/>
  <c r="I119" i="53"/>
  <c r="F119" i="53"/>
  <c r="I118" i="53"/>
  <c r="I117" i="53"/>
  <c r="I116" i="53"/>
  <c r="I115" i="53"/>
  <c r="I114" i="53"/>
  <c r="I113" i="53"/>
  <c r="I112" i="53"/>
  <c r="F111" i="53"/>
  <c r="I111" i="53" s="1"/>
  <c r="I110" i="53"/>
  <c r="I109" i="53"/>
  <c r="I108" i="53"/>
  <c r="I107" i="53"/>
  <c r="I106" i="53"/>
  <c r="I105" i="53"/>
  <c r="I104" i="53"/>
  <c r="I103" i="53"/>
  <c r="I102" i="53"/>
  <c r="I101" i="53"/>
  <c r="I100" i="53"/>
  <c r="I99" i="53"/>
  <c r="I98" i="53"/>
  <c r="I97" i="53"/>
  <c r="I96" i="53"/>
  <c r="I95" i="53"/>
  <c r="H94" i="53"/>
  <c r="I93" i="53"/>
  <c r="I92" i="53"/>
  <c r="I91" i="53"/>
  <c r="I90" i="53"/>
  <c r="I89" i="53"/>
  <c r="I88" i="53"/>
  <c r="F87" i="53"/>
  <c r="I87" i="53" s="1"/>
  <c r="I86" i="53"/>
  <c r="I85" i="53"/>
  <c r="I84" i="53"/>
  <c r="I83" i="53"/>
  <c r="I82" i="53"/>
  <c r="I81" i="53"/>
  <c r="I80" i="53"/>
  <c r="I79" i="53"/>
  <c r="I78" i="53"/>
  <c r="I77" i="53"/>
  <c r="I76" i="53"/>
  <c r="I75" i="53"/>
  <c r="F74" i="53"/>
  <c r="I74" i="53" s="1"/>
  <c r="I73" i="53"/>
  <c r="I72" i="53"/>
  <c r="I71" i="53"/>
  <c r="I70" i="53"/>
  <c r="I69" i="53"/>
  <c r="I68" i="53"/>
  <c r="I67" i="53"/>
  <c r="I66" i="53"/>
  <c r="I65" i="53"/>
  <c r="F64" i="53"/>
  <c r="I64" i="53" s="1"/>
  <c r="I63" i="53"/>
  <c r="I62" i="53"/>
  <c r="I61" i="53"/>
  <c r="I60" i="53"/>
  <c r="F59" i="53"/>
  <c r="I59" i="53" s="1"/>
  <c r="I58" i="53"/>
  <c r="I57" i="53"/>
  <c r="F57" i="53"/>
  <c r="I56" i="53"/>
  <c r="I55" i="53"/>
  <c r="I54" i="53"/>
  <c r="I53" i="53"/>
  <c r="I52" i="53"/>
  <c r="F51" i="53"/>
  <c r="I51" i="53" s="1"/>
  <c r="I50" i="53"/>
  <c r="I49" i="53"/>
  <c r="F48" i="53"/>
  <c r="I48" i="53" s="1"/>
  <c r="I47" i="53"/>
  <c r="I46" i="53"/>
  <c r="I45" i="53"/>
  <c r="I44" i="53"/>
  <c r="I43" i="53"/>
  <c r="I42" i="53"/>
  <c r="I41" i="53"/>
  <c r="I40" i="53"/>
  <c r="I39" i="53"/>
  <c r="I38" i="53"/>
  <c r="I37" i="53"/>
  <c r="I36" i="53"/>
  <c r="I35" i="53"/>
  <c r="I34" i="53"/>
  <c r="F34" i="53"/>
  <c r="I33" i="53"/>
  <c r="I32" i="53"/>
  <c r="I31" i="53"/>
  <c r="I30" i="53"/>
  <c r="I29" i="53"/>
  <c r="I28" i="53"/>
  <c r="I27" i="53"/>
  <c r="I26" i="53"/>
  <c r="I25" i="53"/>
  <c r="I24" i="53"/>
  <c r="I23" i="53"/>
  <c r="I22" i="53"/>
  <c r="I21" i="53"/>
  <c r="I20" i="53"/>
  <c r="I19" i="53"/>
  <c r="F18" i="53"/>
  <c r="I18" i="53" s="1"/>
  <c r="I17" i="53"/>
  <c r="I16" i="53"/>
  <c r="I15" i="53"/>
  <c r="I14" i="53"/>
  <c r="I13" i="53"/>
  <c r="I12" i="53"/>
  <c r="F52" i="52"/>
  <c r="I52" i="52" s="1"/>
  <c r="F51" i="52"/>
  <c r="I51" i="52" s="1"/>
  <c r="F50" i="52"/>
  <c r="I50" i="52" s="1"/>
  <c r="F49" i="52"/>
  <c r="I49" i="52" s="1"/>
  <c r="F48" i="52"/>
  <c r="I48" i="52" s="1"/>
  <c r="F47" i="52"/>
  <c r="I47" i="52" s="1"/>
  <c r="F46" i="52"/>
  <c r="I46" i="52" s="1"/>
  <c r="F45" i="52"/>
  <c r="I45" i="52" s="1"/>
  <c r="F44" i="52"/>
  <c r="I44" i="52" s="1"/>
  <c r="I43" i="52"/>
  <c r="F43" i="52"/>
  <c r="F42" i="52"/>
  <c r="I42" i="52" s="1"/>
  <c r="F41" i="52"/>
  <c r="I41" i="52" s="1"/>
  <c r="I40" i="52"/>
  <c r="F39" i="52"/>
  <c r="I39" i="52" s="1"/>
  <c r="F38" i="52"/>
  <c r="I38" i="52" s="1"/>
  <c r="I37" i="52"/>
  <c r="F36" i="52"/>
  <c r="I36" i="52" s="1"/>
  <c r="F35" i="52"/>
  <c r="I35" i="52" s="1"/>
  <c r="F34" i="52"/>
  <c r="I34" i="52" s="1"/>
  <c r="F33" i="52"/>
  <c r="I33" i="52" s="1"/>
  <c r="F32" i="52"/>
  <c r="I32" i="52" s="1"/>
  <c r="F31" i="52"/>
  <c r="I31" i="52" s="1"/>
  <c r="F30" i="52"/>
  <c r="I30" i="52" s="1"/>
  <c r="I29" i="52"/>
  <c r="I28" i="52"/>
  <c r="F27" i="52"/>
  <c r="I27" i="52" s="1"/>
  <c r="F26" i="52"/>
  <c r="I26" i="52" s="1"/>
  <c r="F25" i="52"/>
  <c r="I25" i="52" s="1"/>
  <c r="F24" i="52"/>
  <c r="I24" i="52" s="1"/>
  <c r="F23" i="52"/>
  <c r="I23" i="52" s="1"/>
  <c r="F22" i="52"/>
  <c r="I22" i="52" s="1"/>
  <c r="I21" i="52"/>
  <c r="F20" i="52"/>
  <c r="I20" i="52" s="1"/>
  <c r="I19" i="52"/>
  <c r="I18" i="52"/>
  <c r="F17" i="52"/>
  <c r="I17" i="52" s="1"/>
  <c r="H16" i="52"/>
  <c r="F16" i="52"/>
  <c r="F15" i="52"/>
  <c r="I15" i="52" s="1"/>
  <c r="I14" i="52"/>
  <c r="F14" i="52"/>
  <c r="F13" i="52"/>
  <c r="I13" i="52" s="1"/>
  <c r="F12" i="52"/>
  <c r="I12" i="52" s="1"/>
  <c r="I16" i="52" l="1"/>
  <c r="I39" i="51"/>
  <c r="I130" i="53"/>
  <c r="I53" i="52"/>
  <c r="P346" i="99" l="1"/>
  <c r="E346" i="99"/>
  <c r="D346" i="99"/>
  <c r="H19" i="131" l="1"/>
  <c r="G19" i="131"/>
  <c r="H19" i="130"/>
  <c r="G19" i="130"/>
  <c r="H19" i="127"/>
  <c r="G19" i="127"/>
  <c r="G17" i="113"/>
  <c r="H18" i="129"/>
  <c r="G18" i="129"/>
  <c r="H18" i="126"/>
  <c r="G18" i="126"/>
  <c r="H150" i="128" l="1"/>
  <c r="F150" i="128"/>
  <c r="H18" i="125" l="1"/>
  <c r="G18" i="125"/>
  <c r="H18" i="124"/>
  <c r="G18" i="124"/>
  <c r="H19" i="123"/>
  <c r="G19" i="123"/>
  <c r="H19" i="122"/>
  <c r="G19" i="122"/>
  <c r="H19" i="106" l="1"/>
  <c r="G19" i="106"/>
  <c r="H19" i="121"/>
  <c r="G19" i="121"/>
  <c r="I20" i="120"/>
  <c r="H20" i="120"/>
  <c r="I20" i="119"/>
  <c r="H20" i="119"/>
  <c r="I20" i="118"/>
  <c r="H20" i="118"/>
  <c r="I20" i="117"/>
  <c r="H20" i="117"/>
  <c r="I19" i="116"/>
  <c r="H19" i="116"/>
  <c r="I19" i="115"/>
  <c r="H19" i="115"/>
  <c r="H19" i="114" l="1"/>
  <c r="G19" i="114"/>
  <c r="H17" i="113"/>
  <c r="G16" i="112"/>
  <c r="F16" i="112"/>
  <c r="I20" i="110"/>
  <c r="H20" i="110"/>
  <c r="G17" i="111"/>
  <c r="F17" i="111"/>
  <c r="H19" i="109"/>
  <c r="G19" i="109"/>
  <c r="H18" i="108"/>
  <c r="G18" i="108"/>
  <c r="H17" i="107"/>
  <c r="G17" i="107"/>
  <c r="I24" i="105" l="1"/>
  <c r="F24" i="105"/>
  <c r="H18" i="105"/>
  <c r="G18" i="105"/>
  <c r="I24" i="104"/>
  <c r="F24" i="104"/>
  <c r="H18" i="104"/>
  <c r="G18" i="104"/>
  <c r="S154" i="37" l="1"/>
  <c r="T39" i="5"/>
  <c r="L39" i="5"/>
  <c r="C39" i="5"/>
  <c r="T37" i="5"/>
  <c r="L37" i="5"/>
  <c r="C37" i="5"/>
  <c r="AA31" i="5"/>
  <c r="Z31" i="5"/>
  <c r="Y10" i="5"/>
  <c r="V10" i="5"/>
  <c r="S10" i="5"/>
  <c r="P10" i="5"/>
  <c r="J10" i="5"/>
  <c r="E10" i="5"/>
  <c r="R40" i="39"/>
  <c r="M40" i="39"/>
  <c r="F40" i="39"/>
  <c r="R38" i="39"/>
  <c r="M38" i="39"/>
  <c r="F38" i="39"/>
  <c r="U32" i="39"/>
  <c r="O32" i="39"/>
  <c r="U11" i="39"/>
  <c r="S11" i="39"/>
  <c r="P11" i="39"/>
  <c r="M11" i="39"/>
  <c r="H11" i="39"/>
  <c r="E11" i="39"/>
  <c r="M1388" i="3"/>
  <c r="H1388" i="3"/>
  <c r="D1388" i="3"/>
  <c r="M1386" i="3"/>
  <c r="H1386" i="3"/>
  <c r="D1386" i="3"/>
  <c r="G1379" i="3"/>
  <c r="P10" i="3"/>
  <c r="N10" i="3"/>
  <c r="L10" i="3"/>
  <c r="I10" i="3"/>
  <c r="F10" i="3"/>
  <c r="D10" i="3"/>
  <c r="L28" i="38"/>
  <c r="K28" i="38"/>
  <c r="J28" i="38"/>
  <c r="E28" i="38"/>
  <c r="K11" i="110" l="1"/>
  <c r="I11" i="110"/>
  <c r="G11" i="110"/>
  <c r="E11" i="110"/>
  <c r="I9" i="110"/>
  <c r="F9" i="110"/>
  <c r="J23" i="103" l="1"/>
  <c r="G23" i="103"/>
  <c r="D23" i="103"/>
  <c r="J21" i="103"/>
  <c r="G21" i="103"/>
  <c r="D21" i="103"/>
  <c r="I18" i="103"/>
  <c r="H18" i="103"/>
  <c r="I11" i="103"/>
  <c r="J23" i="102"/>
  <c r="G23" i="102"/>
  <c r="D23" i="102"/>
  <c r="J21" i="102"/>
  <c r="G21" i="102"/>
  <c r="D21" i="102"/>
  <c r="I18" i="102"/>
  <c r="H18" i="102"/>
  <c r="I11" i="102"/>
  <c r="D123" i="66" l="1"/>
  <c r="E102" i="66"/>
  <c r="E84" i="66"/>
  <c r="D62" i="66"/>
  <c r="G37" i="66"/>
  <c r="G23" i="66"/>
  <c r="I23" i="66" s="1"/>
  <c r="G15" i="66"/>
  <c r="T11" i="21" l="1"/>
  <c r="U11" i="21" s="1"/>
  <c r="U13" i="21" s="1"/>
  <c r="T13" i="21" l="1"/>
  <c r="I17" i="58" l="1"/>
  <c r="H21" i="36"/>
  <c r="F10" i="36" l="1"/>
  <c r="I10" i="36"/>
  <c r="K10" i="36"/>
  <c r="M10" i="36"/>
  <c r="O10" i="36"/>
  <c r="K14" i="36"/>
  <c r="K15" i="36"/>
  <c r="K16" i="36"/>
  <c r="K17" i="36"/>
  <c r="K18" i="36"/>
  <c r="K19" i="36"/>
  <c r="J21" i="36"/>
  <c r="E23" i="36"/>
  <c r="I23" i="36"/>
  <c r="M23" i="36"/>
  <c r="E25" i="36"/>
  <c r="I25" i="36"/>
  <c r="M25" i="36"/>
  <c r="K21" i="36" l="1"/>
  <c r="I22" i="20" l="1"/>
  <c r="R19" i="23" l="1"/>
  <c r="H13" i="21" l="1"/>
  <c r="H37" i="31" l="1"/>
  <c r="F37" i="31"/>
  <c r="D37" i="31"/>
  <c r="H34" i="31"/>
  <c r="F34" i="31"/>
  <c r="D34" i="31"/>
  <c r="E12" i="31"/>
  <c r="S28" i="35"/>
  <c r="M28" i="35"/>
  <c r="Q22" i="35"/>
  <c r="S22" i="35" s="1"/>
  <c r="T22" i="35" s="1"/>
  <c r="O22" i="35"/>
  <c r="Q21" i="35"/>
  <c r="S21" i="35" s="1"/>
  <c r="T21" i="35" s="1"/>
  <c r="O21" i="35"/>
  <c r="Q20" i="35"/>
  <c r="S20" i="35" s="1"/>
  <c r="T20" i="35" s="1"/>
  <c r="O20" i="35"/>
  <c r="Q19" i="35"/>
  <c r="S19" i="35" s="1"/>
  <c r="T19" i="35" s="1"/>
  <c r="O19" i="35"/>
  <c r="S18" i="35"/>
  <c r="T18" i="35" s="1"/>
  <c r="Q18" i="35"/>
  <c r="O18" i="35"/>
  <c r="Q17" i="35"/>
  <c r="S17" i="35" s="1"/>
  <c r="T17" i="35" s="1"/>
  <c r="Q16" i="35"/>
  <c r="S16" i="35" s="1"/>
  <c r="T16" i="35" s="1"/>
  <c r="O16" i="35"/>
  <c r="Q15" i="35"/>
  <c r="S15" i="35" s="1"/>
  <c r="T15" i="35" s="1"/>
  <c r="O15" i="35"/>
  <c r="Q14" i="35"/>
  <c r="S14" i="35" s="1"/>
  <c r="T14" i="35" s="1"/>
  <c r="O14" i="35"/>
  <c r="Q13" i="35"/>
  <c r="S13" i="35" s="1"/>
  <c r="T13" i="35" s="1"/>
  <c r="O13" i="35"/>
  <c r="Q12" i="35"/>
  <c r="S12" i="35" s="1"/>
  <c r="T12" i="35" s="1"/>
  <c r="O12" i="35"/>
  <c r="Q11" i="35"/>
  <c r="S11" i="35" s="1"/>
  <c r="O11" i="35"/>
  <c r="V7" i="35"/>
  <c r="I32" i="26"/>
  <c r="F32" i="26"/>
  <c r="C32" i="26"/>
  <c r="I30" i="26"/>
  <c r="F30" i="26"/>
  <c r="C30" i="26"/>
  <c r="K26" i="26"/>
  <c r="H26" i="26"/>
  <c r="F26" i="26"/>
  <c r="J14" i="26"/>
  <c r="E14" i="26"/>
  <c r="J13" i="26"/>
  <c r="E13" i="26"/>
  <c r="J12" i="26"/>
  <c r="S23" i="35" l="1"/>
  <c r="T11" i="35"/>
  <c r="T23" i="35" s="1"/>
  <c r="F13" i="21" l="1"/>
  <c r="J26" i="58" l="1"/>
  <c r="G26" i="58"/>
  <c r="D26" i="58"/>
  <c r="J24" i="58"/>
  <c r="G24" i="58"/>
  <c r="D24" i="58"/>
  <c r="I21" i="58"/>
  <c r="H21" i="58"/>
  <c r="K11" i="58"/>
  <c r="I11" i="58"/>
  <c r="G11" i="58"/>
  <c r="E11" i="58"/>
  <c r="I9" i="58"/>
  <c r="F9" i="58"/>
  <c r="G13" i="21" l="1"/>
  <c r="L13" i="21"/>
  <c r="S13" i="21" l="1"/>
  <c r="I23" i="34"/>
  <c r="H23" i="34"/>
  <c r="U34" i="7"/>
  <c r="S34" i="7"/>
  <c r="R34" i="7"/>
  <c r="Q34" i="7"/>
  <c r="P34" i="7"/>
  <c r="I18" i="20"/>
  <c r="J23" i="13"/>
  <c r="H42" i="20" l="1"/>
  <c r="G42" i="32" l="1"/>
  <c r="E14" i="32"/>
  <c r="E12" i="32"/>
  <c r="D10" i="10"/>
  <c r="I10" i="10"/>
  <c r="I12" i="10"/>
  <c r="K12" i="10"/>
  <c r="G12" i="10"/>
  <c r="D12" i="10"/>
  <c r="E8" i="13" l="1"/>
  <c r="E10" i="20"/>
  <c r="L9" i="23"/>
  <c r="J28" i="10" l="1"/>
  <c r="J35" i="10" s="1"/>
  <c r="E11" i="20" l="1"/>
  <c r="H38" i="23" l="1"/>
  <c r="J44" i="10" l="1"/>
  <c r="J49" i="10" s="1"/>
  <c r="H24" i="20"/>
  <c r="H31" i="20"/>
  <c r="H32" i="20" l="1"/>
  <c r="T18" i="21"/>
  <c r="T16" i="21"/>
  <c r="N18" i="21"/>
  <c r="N16" i="21"/>
  <c r="G18" i="21"/>
  <c r="G16" i="21"/>
  <c r="W7" i="21"/>
  <c r="U7" i="21"/>
  <c r="R7" i="21"/>
  <c r="O7" i="21"/>
  <c r="J7" i="21"/>
  <c r="F7" i="21"/>
  <c r="J29" i="34" l="1"/>
  <c r="J27" i="34"/>
  <c r="G29" i="34"/>
  <c r="G27" i="34"/>
  <c r="D29" i="34"/>
  <c r="D27" i="34"/>
  <c r="K11" i="34"/>
  <c r="I11" i="34"/>
  <c r="G11" i="34"/>
  <c r="E11" i="34"/>
  <c r="I9" i="34"/>
  <c r="F9" i="34"/>
  <c r="L16" i="9" l="1"/>
  <c r="L17" i="9" l="1"/>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F10" i="9" l="1"/>
  <c r="E42" i="32" l="1"/>
  <c r="C42" i="32"/>
  <c r="C40" i="32"/>
  <c r="G107" i="9"/>
  <c r="G105" i="9"/>
  <c r="L107" i="9"/>
  <c r="L105" i="9"/>
  <c r="D107" i="9"/>
  <c r="R40" i="7"/>
  <c r="R38" i="7"/>
  <c r="P40" i="23"/>
  <c r="P38" i="23"/>
  <c r="G40" i="32" l="1"/>
  <c r="E40" i="32"/>
  <c r="D105" i="9"/>
  <c r="K40" i="7"/>
  <c r="K38" i="7"/>
  <c r="E40" i="7"/>
  <c r="E38" i="7"/>
  <c r="I51" i="20"/>
  <c r="F51" i="20"/>
  <c r="D51" i="20"/>
  <c r="L40" i="23"/>
  <c r="L38" i="23"/>
  <c r="H40" i="23"/>
  <c r="I57" i="10"/>
  <c r="F57" i="10"/>
  <c r="C57" i="10"/>
  <c r="F11" i="9" l="1"/>
  <c r="K10" i="9"/>
  <c r="F12" i="9"/>
  <c r="I12" i="20" l="1"/>
  <c r="I11" i="20"/>
  <c r="I10" i="20"/>
  <c r="I54" i="10"/>
  <c r="F54" i="10"/>
  <c r="C54" i="10"/>
  <c r="M102" i="9" l="1"/>
  <c r="G11" i="23" l="1"/>
  <c r="L11" i="23"/>
  <c r="O11" i="23"/>
  <c r="Q11" i="23"/>
  <c r="S11" i="23"/>
  <c r="E12" i="20" l="1"/>
  <c r="I28" i="20"/>
  <c r="I29" i="20"/>
  <c r="I30" i="20"/>
  <c r="I27" i="20"/>
  <c r="I23" i="20"/>
  <c r="I21" i="20"/>
  <c r="I20" i="20"/>
  <c r="I19" i="20"/>
  <c r="I31" i="20" l="1"/>
  <c r="I24" i="20"/>
  <c r="I32" i="20" l="1"/>
  <c r="I37" i="20" s="1"/>
  <c r="E10" i="13"/>
  <c r="K12" i="13"/>
  <c r="I12" i="13"/>
  <c r="G12" i="13"/>
  <c r="D12" i="13"/>
  <c r="K12" i="9"/>
  <c r="K11" i="9"/>
  <c r="U10" i="7"/>
  <c r="R10" i="7"/>
  <c r="O10" i="7"/>
  <c r="E10" i="7"/>
  <c r="L10" i="7"/>
  <c r="I10" i="7"/>
  <c r="K102" i="9" l="1"/>
  <c r="I102" i="9"/>
  <c r="G102" i="9"/>
  <c r="L102" i="9" l="1"/>
  <c r="J346" i="99"/>
</calcChain>
</file>

<file path=xl/comments1.xml><?xml version="1.0" encoding="utf-8"?>
<comments xmlns="http://schemas.openxmlformats.org/spreadsheetml/2006/main">
  <authors>
    <author>Autor</author>
  </authors>
  <commentList>
    <comment ref="S14" authorId="0" shapeId="0">
      <text>
        <r>
          <rPr>
            <b/>
            <sz val="11"/>
            <color indexed="81"/>
            <rFont val="Tahoma"/>
            <family val="2"/>
          </rPr>
          <t xml:space="preserve">TOME EN CUENTA LO SIGUIENTE: </t>
        </r>
        <r>
          <rPr>
            <sz val="11"/>
            <color indexed="81"/>
            <rFont val="Tahoma"/>
            <family val="2"/>
          </rPr>
          <t xml:space="preserve">
1-  Si es institución pública, colocar la llave institucional
2- Si es Entidad Privada, colocar su Registro Nacional del Contribuyente (RNC).
3 - Si es Persona Física, colocar su número de identificación (cédula). </t>
        </r>
        <r>
          <rPr>
            <sz val="9"/>
            <color indexed="81"/>
            <rFont val="Tahoma"/>
            <family val="2"/>
          </rPr>
          <t xml:space="preserve">
</t>
        </r>
      </text>
    </comment>
  </commentList>
</comments>
</file>

<file path=xl/connections.xml><?xml version="1.0" encoding="utf-8"?>
<connections xmlns="http://schemas.openxmlformats.org/spreadsheetml/2006/main">
  <connection id="1" name="LinkedTable_Tabla4" type="102" refreshedVersion="6" minRefreshableVersion="5">
    <extLst>
      <ext xmlns:x15="http://schemas.microsoft.com/office/spreadsheetml/2010/11/main" uri="{DE250136-89BD-433C-8126-D09CA5730AF9}">
        <x15:connection id="Tabla4">
          <x15:rangePr sourceName="_xlcn.LinkedTable_Tabla4"/>
        </x15:connection>
      </ext>
    </extLst>
  </connection>
  <connection id="2" name="LinkedTable_Tabla46" type="102" refreshedVersion="6" minRefreshableVersion="5">
    <extLst>
      <ext xmlns:x15="http://schemas.microsoft.com/office/spreadsheetml/2010/11/main" uri="{DE250136-89BD-433C-8126-D09CA5730AF9}">
        <x15:connection id="Tabla46">
          <x15:rangePr sourceName="_xlcn.LinkedTable_Tabla46"/>
        </x15:connection>
      </ext>
    </extLst>
  </connection>
  <connection id="3"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<sst xmlns="http://schemas.openxmlformats.org/spreadsheetml/2006/main" count="12197" uniqueCount="3391">
  <si>
    <t>VALOR RD$</t>
  </si>
  <si>
    <t>Institución</t>
  </si>
  <si>
    <t>EJECUCION DEL PRESUPUESTO</t>
  </si>
  <si>
    <t>OBSERVACIONES</t>
  </si>
  <si>
    <t>UE</t>
  </si>
  <si>
    <t>Preparado por</t>
  </si>
  <si>
    <t>Revisado por</t>
  </si>
  <si>
    <t>Aprobado por el Director General de Contabilidad Gubernamental</t>
  </si>
  <si>
    <t>DATOS DEL BIEN</t>
  </si>
  <si>
    <t>DESCARGO INSTITUCIONAL</t>
  </si>
  <si>
    <t xml:space="preserve">  Capítulo </t>
  </si>
  <si>
    <t>Aprobado por el Director General de DIGECOG</t>
  </si>
  <si>
    <t>ESTRUCTURA PROGRAMATICA</t>
  </si>
  <si>
    <t xml:space="preserve"> </t>
  </si>
  <si>
    <t xml:space="preserve">DESCRIPCION DEL INMUEBLE </t>
  </si>
  <si>
    <t>Capítulo:</t>
  </si>
  <si>
    <t>DAF:</t>
  </si>
  <si>
    <t>UE:</t>
  </si>
  <si>
    <t>BALANCE EN LIBRO</t>
  </si>
  <si>
    <t>Código SNIP</t>
  </si>
  <si>
    <t>Dirección General de Contabilidad Gubernamental</t>
  </si>
  <si>
    <t>Sub-Capítulo:</t>
  </si>
  <si>
    <t>Fecha</t>
  </si>
  <si>
    <t>Nombre del Beneficiario</t>
  </si>
  <si>
    <t>Totales</t>
  </si>
  <si>
    <t>Institución:</t>
  </si>
  <si>
    <t xml:space="preserve">              TOTALES RD$</t>
  </si>
  <si>
    <t xml:space="preserve">Institución: </t>
  </si>
  <si>
    <t>Nombre de Cta.:</t>
  </si>
  <si>
    <t>Número Cta.:</t>
  </si>
  <si>
    <t>Banco:</t>
  </si>
  <si>
    <t>LIBRO</t>
  </si>
  <si>
    <t>MAS:</t>
  </si>
  <si>
    <t>Notas de Crédito</t>
  </si>
  <si>
    <t>TOTAL DISPONIBLE</t>
  </si>
  <si>
    <t>MENOS:</t>
  </si>
  <si>
    <t>Cheques emitidos</t>
  </si>
  <si>
    <t>Notas de Débito</t>
  </si>
  <si>
    <t>Comisiones Bancarias</t>
  </si>
  <si>
    <t xml:space="preserve">TOTAL CONCILIADO </t>
  </si>
  <si>
    <t>BANCO</t>
  </si>
  <si>
    <t>BALANCE EN BANCO</t>
  </si>
  <si>
    <t>Depósitos en tránsito</t>
  </si>
  <si>
    <t xml:space="preserve">Cheques en tránsito </t>
  </si>
  <si>
    <t>DG-CB-02-02</t>
  </si>
  <si>
    <t>Prog</t>
  </si>
  <si>
    <t>Sub-Prog</t>
  </si>
  <si>
    <t>Total</t>
  </si>
  <si>
    <t>Formulario de Arqueo de Cheques</t>
  </si>
  <si>
    <t>Monto Total</t>
  </si>
  <si>
    <t>Monto Total de Cheques</t>
  </si>
  <si>
    <t>Efectivo y Comprobantes</t>
  </si>
  <si>
    <t>Faltante y Sobrante</t>
  </si>
  <si>
    <t>Fuente Específica</t>
  </si>
  <si>
    <t xml:space="preserve">Sub-Capítulo </t>
  </si>
  <si>
    <t xml:space="preserve">DAF </t>
  </si>
  <si>
    <t>Ubicación</t>
  </si>
  <si>
    <t>Observaciones</t>
  </si>
  <si>
    <t>Proy.</t>
  </si>
  <si>
    <t>Fuente Esp.</t>
  </si>
  <si>
    <t>Act/Obr</t>
  </si>
  <si>
    <t>Ccp-Aux</t>
  </si>
  <si>
    <t>Monto De Adquisición (A)</t>
  </si>
  <si>
    <t>Sub Prog</t>
  </si>
  <si>
    <t>Monto Devengado (B)</t>
  </si>
  <si>
    <t>Municipio</t>
  </si>
  <si>
    <t>CCP Auxiliar</t>
  </si>
  <si>
    <t>Descripción</t>
  </si>
  <si>
    <t>Fondo</t>
  </si>
  <si>
    <t>CCP. Auxiliar</t>
  </si>
  <si>
    <t>ID</t>
  </si>
  <si>
    <t>CCP Auxiliar
 de Gasto</t>
  </si>
  <si>
    <t>Org. Financ</t>
  </si>
  <si>
    <t>Fte Esp</t>
  </si>
  <si>
    <t>Fecha de Adquisición</t>
  </si>
  <si>
    <t xml:space="preserve">Forma de Adquisición </t>
  </si>
  <si>
    <t xml:space="preserve">Monto de Adquisición </t>
  </si>
  <si>
    <t>Cantidad</t>
  </si>
  <si>
    <t>Precio Por Unidad</t>
  </si>
  <si>
    <t xml:space="preserve">Total </t>
  </si>
  <si>
    <t xml:space="preserve">Descripción del Bien </t>
  </si>
  <si>
    <t>Valor de Adquisición</t>
  </si>
  <si>
    <t>Ccp Auxiliar</t>
  </si>
  <si>
    <t>Motivo</t>
  </si>
  <si>
    <t>Para llenar datos principales, en el caso que tenga variación en nombres y cargos, favor actualizar en el lugar correspondiente</t>
  </si>
  <si>
    <t>Formulario de Arqueo de Cajas y Valores</t>
  </si>
  <si>
    <t>Billetes</t>
  </si>
  <si>
    <t>Total en Billetes</t>
  </si>
  <si>
    <t>Monedas</t>
  </si>
  <si>
    <t>Total en Monedas</t>
  </si>
  <si>
    <t>Total en Billetes y Monedas</t>
  </si>
  <si>
    <t>Total Efectivo y Comprobantes</t>
  </si>
  <si>
    <t>Monto Asignado</t>
  </si>
  <si>
    <t>Custodio</t>
  </si>
  <si>
    <t>Los datos imputados en estas celdas, llenaran todos los formularios que requieran de esas informaciones.</t>
  </si>
  <si>
    <t>Datos de la Póliza</t>
  </si>
  <si>
    <t>Proveedor de la Póliza</t>
  </si>
  <si>
    <t>Fecha de Corte</t>
  </si>
  <si>
    <t>Días de Póliza</t>
  </si>
  <si>
    <t>Monto Por Días</t>
  </si>
  <si>
    <t>Días Consumido</t>
  </si>
  <si>
    <t>Cta. Contable</t>
  </si>
  <si>
    <t>Fte Fin</t>
  </si>
  <si>
    <t>AL</t>
  </si>
  <si>
    <t>Número Documento</t>
  </si>
  <si>
    <t>Fecha Doc.</t>
  </si>
  <si>
    <t xml:space="preserve">Monto RD$ </t>
  </si>
  <si>
    <t>DG-INS-02-29</t>
  </si>
  <si>
    <t>No. Cuenta</t>
  </si>
  <si>
    <t>Denominación</t>
  </si>
  <si>
    <t>Tipo de Cuenta</t>
  </si>
  <si>
    <t>Banco</t>
  </si>
  <si>
    <t>Sucursal</t>
  </si>
  <si>
    <t>Saldos (b)</t>
  </si>
  <si>
    <t>Saldo Final</t>
  </si>
  <si>
    <t>Inicial</t>
  </si>
  <si>
    <t>Débito</t>
  </si>
  <si>
    <t>Crédito</t>
  </si>
  <si>
    <t xml:space="preserve">S/Libros </t>
  </si>
  <si>
    <t>S/Banco</t>
  </si>
  <si>
    <t>Observaciones:</t>
  </si>
  <si>
    <t>DG-INS-02-17</t>
  </si>
  <si>
    <t>Valor RD$</t>
  </si>
  <si>
    <t>DG-INS-02-46</t>
  </si>
  <si>
    <t>Incorporación al SIGEF</t>
  </si>
  <si>
    <t>Si</t>
  </si>
  <si>
    <t>No</t>
  </si>
  <si>
    <t>Proveedor</t>
  </si>
  <si>
    <t>Act/  Obr</t>
  </si>
  <si>
    <t>Org. Fin.</t>
  </si>
  <si>
    <t>Fuente Finac</t>
  </si>
  <si>
    <t>Fuente Esp</t>
  </si>
  <si>
    <t>Origen De Los Recursos</t>
  </si>
  <si>
    <t>Fecha de Inicio de Obra</t>
  </si>
  <si>
    <t>Presupuesto Original de la Obra</t>
  </si>
  <si>
    <t>Adendas</t>
  </si>
  <si>
    <t xml:space="preserve">Total Presupuestado </t>
  </si>
  <si>
    <t>Detalles</t>
  </si>
  <si>
    <t xml:space="preserve">  </t>
  </si>
  <si>
    <t>Tipo Moneda</t>
  </si>
  <si>
    <t>Monto en Moneda Original</t>
  </si>
  <si>
    <t>Monto en Pesos</t>
  </si>
  <si>
    <t>Tasa anual</t>
  </si>
  <si>
    <t>Duración</t>
  </si>
  <si>
    <t>DG-INS-02-45</t>
  </si>
  <si>
    <t>Monto</t>
  </si>
  <si>
    <t>Concepto</t>
  </si>
  <si>
    <t>Persona Física</t>
  </si>
  <si>
    <t>Otros</t>
  </si>
  <si>
    <t>Tipo de Impuesto</t>
  </si>
  <si>
    <t>Montos</t>
  </si>
  <si>
    <t>Estatus Legal</t>
  </si>
  <si>
    <t>Capital</t>
  </si>
  <si>
    <t>Interes</t>
  </si>
  <si>
    <t>Multa</t>
  </si>
  <si>
    <t>Recargos</t>
  </si>
  <si>
    <t>Tesorería Nacional</t>
  </si>
  <si>
    <t>Fecha de Registro</t>
  </si>
  <si>
    <t>Balance Inicial</t>
  </si>
  <si>
    <t>Balance Final</t>
  </si>
  <si>
    <t>Monto del Crédito</t>
  </si>
  <si>
    <t>Monto Por Ejecutar</t>
  </si>
  <si>
    <t>Monto Ejecutado</t>
  </si>
  <si>
    <t>Tipo de Deuda</t>
  </si>
  <si>
    <t>REGISTRO EN EL SIAB</t>
  </si>
  <si>
    <t>Cuenta Contable</t>
  </si>
  <si>
    <t>Valor en libro</t>
  </si>
  <si>
    <t>Código de Bienes Nacionales</t>
  </si>
  <si>
    <t>Código Institucional</t>
  </si>
  <si>
    <t>Depósitos del mes</t>
  </si>
  <si>
    <t>Responsable de Cuenta Bancaria:</t>
  </si>
  <si>
    <t>Organismo Financiador:</t>
  </si>
  <si>
    <t>Monto Moneda Original:</t>
  </si>
  <si>
    <t>Tipo de Moneda:</t>
  </si>
  <si>
    <t>Nombre Institución:</t>
  </si>
  <si>
    <t>Sub-Cap:</t>
  </si>
  <si>
    <t>Monto Original</t>
  </si>
  <si>
    <t>Fecha:</t>
  </si>
  <si>
    <t>Formulario de Adquisición de Bienes para ser Transferidos a Terceros</t>
  </si>
  <si>
    <t xml:space="preserve">Descripción Del Bien </t>
  </si>
  <si>
    <t>Formulario para Obras en Proceso (Proyectos de Inversión)</t>
  </si>
  <si>
    <t>DG-INS-02-37</t>
  </si>
  <si>
    <t>DG-INS-02-40</t>
  </si>
  <si>
    <t>DG-INS-02-43</t>
  </si>
  <si>
    <t>Depreciación</t>
  </si>
  <si>
    <t xml:space="preserve"> DAF:</t>
  </si>
  <si>
    <t>Fecha de Terminación de Obra</t>
  </si>
  <si>
    <t>Unidad Contable:</t>
  </si>
  <si>
    <t>Partida Presupuestaria</t>
  </si>
  <si>
    <t>DG-INS-02-48 b</t>
  </si>
  <si>
    <t>Sub- Capítulo:</t>
  </si>
  <si>
    <t>DG-INS-02-48 c</t>
  </si>
  <si>
    <t>Persona Jurídica</t>
  </si>
  <si>
    <t>DG-INS-02-49 b</t>
  </si>
  <si>
    <t>DG-INS-02-30</t>
  </si>
  <si>
    <t>DG-INS-02-31</t>
  </si>
  <si>
    <t>DG-INS-02-32</t>
  </si>
  <si>
    <t>Fuente Específica:</t>
  </si>
  <si>
    <r>
      <t xml:space="preserve">Observaciones: </t>
    </r>
    <r>
      <rPr>
        <sz val="12"/>
        <rFont val="Times New Roman"/>
        <family val="1"/>
      </rPr>
      <t>Explique sobrante o faltante</t>
    </r>
  </si>
  <si>
    <t>Fuente de Financiamiento</t>
  </si>
  <si>
    <t>CCP. Aux</t>
  </si>
  <si>
    <t>Puesto que ocupa</t>
  </si>
  <si>
    <t>Autorizado por</t>
  </si>
  <si>
    <t>Fecha de preparación</t>
  </si>
  <si>
    <t>Fecha de revisión</t>
  </si>
  <si>
    <t xml:space="preserve">Formulario Bienes para fines de Descargo a Bienes Nacionales </t>
  </si>
  <si>
    <t>Tipo de Caja:</t>
  </si>
  <si>
    <t>Formulario Estado de Movimientos Bancarios</t>
  </si>
  <si>
    <t>Formulario Cuadro Comparativo de Bienes</t>
  </si>
  <si>
    <t xml:space="preserve">Formulario Inversiones Financieras </t>
  </si>
  <si>
    <t>Formulario Anticipo de Crédito Impositivo</t>
  </si>
  <si>
    <t>Fecha de autorización</t>
  </si>
  <si>
    <t>Nombre del Proveedor</t>
  </si>
  <si>
    <t>Monto Anticipado</t>
  </si>
  <si>
    <t>Subcapítulo:</t>
  </si>
  <si>
    <t xml:space="preserve">Formulario Pago Anticipados a proveedores de Bienes y/o Servicios </t>
  </si>
  <si>
    <t>Datos del Proveedor</t>
  </si>
  <si>
    <t>RNC del Proveedor</t>
  </si>
  <si>
    <t>Ajuste o Reclasificación (C)</t>
  </si>
  <si>
    <t>Tipo de moneda de la Cta.:</t>
  </si>
  <si>
    <t>Formulario Conciliación Bancaria</t>
  </si>
  <si>
    <t>DG-INS-02-19 a</t>
  </si>
  <si>
    <t>DG-INS-02-19 b</t>
  </si>
  <si>
    <t>Concepto del Ingreso</t>
  </si>
  <si>
    <t>Fuente Especifica</t>
  </si>
  <si>
    <t>Formulario de Referencia</t>
  </si>
  <si>
    <t>Monto Devengado</t>
  </si>
  <si>
    <t>Tipo de Contribuyente</t>
  </si>
  <si>
    <t>DG-INS-02-49 a</t>
  </si>
  <si>
    <t xml:space="preserve"> Formulario de Levantamiento de Adquisición de Bienes Inmuebles </t>
  </si>
  <si>
    <t>Certificado De Título Núm..</t>
  </si>
  <si>
    <t>Registro Núm.</t>
  </si>
  <si>
    <t>Folio Núm</t>
  </si>
  <si>
    <t>Libro Núm.</t>
  </si>
  <si>
    <t>Solar Núm</t>
  </si>
  <si>
    <t>Manzana Núm</t>
  </si>
  <si>
    <t>Porción Núm.</t>
  </si>
  <si>
    <t>Parcela  Núm</t>
  </si>
  <si>
    <t>Distrito Catastral Núm.</t>
  </si>
  <si>
    <t xml:space="preserve"> Formulario de Levantamiento de Adquisición de Bienes Muebles e Intangibles </t>
  </si>
  <si>
    <t>DESCRIPCION DEL BIEN MUEBLE O INTANGIBLE</t>
  </si>
  <si>
    <t>Fte. Esp.</t>
  </si>
  <si>
    <t>RNC</t>
  </si>
  <si>
    <t xml:space="preserve">Cuenta Contable </t>
  </si>
  <si>
    <t>DG-INS-02-33b</t>
  </si>
  <si>
    <t>DG-INS-02-33 a</t>
  </si>
  <si>
    <t>Formulario Amortización de Gastos Pagados por Adelantado de Pólizas</t>
  </si>
  <si>
    <t>Monto pendiente consumir siguiente periodo</t>
  </si>
  <si>
    <t>Seleccione Fecha</t>
  </si>
  <si>
    <t>Al 01 de enero 2022</t>
  </si>
  <si>
    <t>Al 01 de abril 2022</t>
  </si>
  <si>
    <t>Al 01 de julio 2022</t>
  </si>
  <si>
    <t>Al 01 de octubre 2022</t>
  </si>
  <si>
    <t>Al 01 de diciembre 2022</t>
  </si>
  <si>
    <t>Al 31 de marzo 2022</t>
  </si>
  <si>
    <t>Al 30 junio 2020</t>
  </si>
  <si>
    <t>Al 30 septiembre 2022</t>
  </si>
  <si>
    <t>Al 31diciembre 2022</t>
  </si>
  <si>
    <t>Columna con formula</t>
  </si>
  <si>
    <t xml:space="preserve">(B)
Entradas </t>
  </si>
  <si>
    <t xml:space="preserve">(C)
Salidas </t>
  </si>
  <si>
    <t xml:space="preserve">D = ( A + B - C)
Balance Final </t>
  </si>
  <si>
    <t xml:space="preserve"> Fecha: </t>
  </si>
  <si>
    <t>Balance Inicial Última Actualización</t>
  </si>
  <si>
    <t>Por ejecución Presupuestaria</t>
  </si>
  <si>
    <t>Captación Directa y/o Donaciones</t>
  </si>
  <si>
    <t>Aumento / Disminución</t>
  </si>
  <si>
    <t>(A)
Balance Inicial</t>
  </si>
  <si>
    <t xml:space="preserve"> Descripción Contable</t>
  </si>
  <si>
    <t>Número de Póliza</t>
  </si>
  <si>
    <t>Monto Póliza</t>
  </si>
  <si>
    <t>Fecha NCF</t>
  </si>
  <si>
    <t>NCF</t>
  </si>
  <si>
    <t>Número Devengado</t>
  </si>
  <si>
    <t>Organismo Recaudador:</t>
  </si>
  <si>
    <t>Formulario Inventario de Bienes De Consumo</t>
  </si>
  <si>
    <t>Formulario Detalle de la Ejecución de Recursos de Captación Directa</t>
  </si>
  <si>
    <t>Formulario Detalle de la Deuda Administrativa</t>
  </si>
  <si>
    <t>Diferencia B - A + C</t>
  </si>
  <si>
    <t>Descripción de la CCP. Aux</t>
  </si>
  <si>
    <t>Institución Pública Descentralizada</t>
  </si>
  <si>
    <t>Institución Pública Gobierno Central</t>
  </si>
  <si>
    <t>Institución del Sector Privado</t>
  </si>
  <si>
    <t>Formulario de Bienes De Consumo</t>
  </si>
  <si>
    <t xml:space="preserve">Entradas </t>
  </si>
  <si>
    <t>Nombre Cuenta Contable</t>
  </si>
  <si>
    <t>Recursos Captación directa y/o Donaciones</t>
  </si>
  <si>
    <t>Consumo/ Salidas de Almacén</t>
  </si>
  <si>
    <t xml:space="preserve">Formulario de Propuestas de Asientos de Ajustes y/o Reclasificaciones </t>
  </si>
  <si>
    <t>Fecha de Imputación:</t>
  </si>
  <si>
    <t>Nombre de la Cuenta Contable</t>
  </si>
  <si>
    <t>Cálculo Amortización (automático)</t>
  </si>
  <si>
    <t>Proveedor de la Licencia</t>
  </si>
  <si>
    <t>Número de Licencia</t>
  </si>
  <si>
    <t>Descripción/tipo de Licencia</t>
  </si>
  <si>
    <t>Monto total de la Licencia</t>
  </si>
  <si>
    <t>Monto pagado por adelantado</t>
  </si>
  <si>
    <t>Monto Pendiente de pago</t>
  </si>
  <si>
    <t>Fecha Inicio/ activación</t>
  </si>
  <si>
    <t>Fecha Final/ vencimiento</t>
  </si>
  <si>
    <t>Días de Licencia</t>
  </si>
  <si>
    <t>Monto consumido periodos anteriores</t>
  </si>
  <si>
    <t>Monto pendiente de amortizar siguiente periodo</t>
  </si>
  <si>
    <t>Cuenta. Contable</t>
  </si>
  <si>
    <t xml:space="preserve"> Nombre de la Cuenta Contable</t>
  </si>
  <si>
    <t>Monto consumo actual periodo</t>
  </si>
  <si>
    <t>Monto consumido periodo actual</t>
  </si>
  <si>
    <t>Descripción Contable</t>
  </si>
  <si>
    <t>Descripción/tipo de Póliza</t>
  </si>
  <si>
    <t>Fecha Inicio/activación</t>
  </si>
  <si>
    <t>Días Consumidos</t>
  </si>
  <si>
    <t>Dirección General de Impuestos Internos</t>
  </si>
  <si>
    <t>Dirección General de Aduanas</t>
  </si>
  <si>
    <t>Otro</t>
  </si>
  <si>
    <t>Tipo de Contribuyente:</t>
  </si>
  <si>
    <t>Regímenes Especiales</t>
  </si>
  <si>
    <t>Dólar</t>
  </si>
  <si>
    <t>Euro</t>
  </si>
  <si>
    <t>Peso dominicano</t>
  </si>
  <si>
    <t xml:space="preserve">Observaciones: </t>
  </si>
  <si>
    <t>Tipo de moneda</t>
  </si>
  <si>
    <t>Identificación de la Caja:</t>
  </si>
  <si>
    <t>Caja General</t>
  </si>
  <si>
    <t>Caja Chica</t>
  </si>
  <si>
    <t>Tasa de Cambio</t>
  </si>
  <si>
    <t>Instrumento Núm.</t>
  </si>
  <si>
    <t>Fecha de Colocación</t>
  </si>
  <si>
    <t>Rendimiento Generado</t>
  </si>
  <si>
    <t>Disminución de Deuda Administrativa</t>
  </si>
  <si>
    <t>INSTITUCIÓN O PERSONA RECEPTORA</t>
  </si>
  <si>
    <t>Monto Recibido</t>
  </si>
  <si>
    <t>Monto Recibido de Tesorería en Cta. Operativa</t>
  </si>
  <si>
    <t xml:space="preserve"> Balance Inicial: RD$</t>
  </si>
  <si>
    <t xml:space="preserve">Cuenta Bancaria Colectora Núm. </t>
  </si>
  <si>
    <t xml:space="preserve">Volante de Depósito Núm. </t>
  </si>
  <si>
    <t>No. Devengado o libramiento, cheque o transferencia</t>
  </si>
  <si>
    <t>Recibo/Factura Núm.</t>
  </si>
  <si>
    <t>Cuenta Bancaria Operativa Núm.:</t>
  </si>
  <si>
    <t>Balance en Cuenta</t>
  </si>
  <si>
    <t>Fecha de transferencia o entrega del bien</t>
  </si>
  <si>
    <t>Área M² 
Terreno</t>
  </si>
  <si>
    <t>Área M² 
Edificación</t>
  </si>
  <si>
    <t>Terreno</t>
  </si>
  <si>
    <t>Edificio</t>
  </si>
  <si>
    <t>Descripción del Inmueble</t>
  </si>
  <si>
    <t>Núm. Devengado o Libramiento, Cheque o Transferencia</t>
  </si>
  <si>
    <t>Código Bienes Nacionales</t>
  </si>
  <si>
    <t>Descripción del Bien Mueble o Intangible</t>
  </si>
  <si>
    <t>Núm. del devengado o libramiento, cheque o transferencia</t>
  </si>
  <si>
    <t>Fecha de Depósito</t>
  </si>
  <si>
    <t>Número de Cheque</t>
  </si>
  <si>
    <t>Tipo de Institución/Persona Receptora:</t>
  </si>
  <si>
    <t>Nombre de la Institución o Persona Receptora</t>
  </si>
  <si>
    <t>Monto del Bien(s) Transferido(s)</t>
  </si>
  <si>
    <t>Código Institución/Persona Receptora</t>
  </si>
  <si>
    <t>Persona física</t>
  </si>
  <si>
    <t>Formulario Cuentas por Cobrar Organimos Recaudadores</t>
  </si>
  <si>
    <t>Datos de la Licencia de Software</t>
  </si>
  <si>
    <t>Por Ejecución Presupuestaria</t>
  </si>
  <si>
    <t>Incorporación en el SIGEF</t>
  </si>
  <si>
    <t>APLICACIÓN O USO DE LOS RECURSOS</t>
  </si>
  <si>
    <t>Núm. del devengado/libramiento, cheque o transferencia</t>
  </si>
  <si>
    <t>Suplidor/Acreedor</t>
  </si>
  <si>
    <t>Concepto de la Deuda</t>
  </si>
  <si>
    <t>No. Acta de Autorización de Bienes Nacionales</t>
  </si>
  <si>
    <t xml:space="preserve">Monto Pagado </t>
  </si>
  <si>
    <t>Distribución del Monto Adeudado</t>
  </si>
  <si>
    <t>Número de documento de pago</t>
  </si>
  <si>
    <t xml:space="preserve">No. Solicitud de Descargo: </t>
  </si>
  <si>
    <t>Asiento No.</t>
  </si>
  <si>
    <t xml:space="preserve">Concepto del asiento: </t>
  </si>
  <si>
    <t>DIGESETT</t>
  </si>
  <si>
    <t>0202</t>
  </si>
  <si>
    <t>02</t>
  </si>
  <si>
    <t>01</t>
  </si>
  <si>
    <t>0005</t>
  </si>
  <si>
    <t>NO APLICA</t>
  </si>
  <si>
    <t>Lic. Sevilla Cipion Morillo</t>
  </si>
  <si>
    <t>Tesorera</t>
  </si>
  <si>
    <t>Lic. Ramon  D. Florian Reyes</t>
  </si>
  <si>
    <t>Director Adm. Y Financiero</t>
  </si>
  <si>
    <t>Cuenta Operativa Digesett</t>
  </si>
  <si>
    <t>Reservas</t>
  </si>
  <si>
    <t>010-238983-7</t>
  </si>
  <si>
    <t>Lic. Ybelise A. Tejada D.</t>
  </si>
  <si>
    <t>Enc. Contabilidad</t>
  </si>
  <si>
    <t>Corriente</t>
  </si>
  <si>
    <t>Resevas</t>
  </si>
  <si>
    <t>Calle Isabel La Catolica</t>
  </si>
  <si>
    <t>Enc. De Contabilidad</t>
  </si>
  <si>
    <t>Lic. Ramon D. Florian Reyes</t>
  </si>
  <si>
    <t>Lic. Ramon Ant. Ramirez Ramirez</t>
  </si>
  <si>
    <t>Lic Ybelise A. Tejada D.</t>
  </si>
  <si>
    <t>Director Admvo. Y Financiero</t>
  </si>
  <si>
    <t>0100</t>
  </si>
  <si>
    <t>Lic. Sevilla Cipion M.</t>
  </si>
  <si>
    <t>Lic Ramon D. Florian Reyes</t>
  </si>
  <si>
    <t>Lic Sevilla Cipion M.</t>
  </si>
  <si>
    <t>Director Administrativo y Financiero</t>
  </si>
  <si>
    <t>Director admvo. Y Financiero</t>
  </si>
  <si>
    <t>Seguros Reservas</t>
  </si>
  <si>
    <t>Poliza Seguro de Vehiculos.</t>
  </si>
  <si>
    <t>2.2.6.2.01</t>
  </si>
  <si>
    <t>Seguro de Bienes Muebles</t>
  </si>
  <si>
    <t>101-87450-3</t>
  </si>
  <si>
    <t>Director Admvo.  y Financiero</t>
  </si>
  <si>
    <t>Observaciones  En esta institucion no manejamos anticipos de Credido Impositivo   N/A</t>
  </si>
  <si>
    <t>NOTA</t>
  </si>
  <si>
    <t>5.1.02.06.02</t>
  </si>
  <si>
    <t>DG-INS-02-48c</t>
  </si>
  <si>
    <t>caja chica</t>
  </si>
  <si>
    <t xml:space="preserve">LIC. YBELISE A. TEJADA </t>
  </si>
  <si>
    <t>LIC. SEVILLA CIPION M.</t>
  </si>
  <si>
    <t>ENC. CONTABILIDAD</t>
  </si>
  <si>
    <t>TESORERA</t>
  </si>
  <si>
    <t>DIRECTOR ADMVO. Y FINANCIERO</t>
  </si>
  <si>
    <t>NO APLICA PARA ESTE PERIODO, PUES NO REALIZAMOS INVERSIONES FINANCIERAS.</t>
  </si>
  <si>
    <t>FORMULARIO PAGO ANTICIPADO LICENCIAS DE SOFTWARE</t>
  </si>
  <si>
    <t xml:space="preserve">  PUES NO ADQUIRIMOS LICENCIAS DE SOFTWARE </t>
  </si>
  <si>
    <t>EN ESTE PERIODO</t>
  </si>
  <si>
    <t xml:space="preserve">LIC. YBELISE A.  TEJADA </t>
  </si>
  <si>
    <t>preparado por</t>
  </si>
  <si>
    <t>LIC. RAMON D. FLORIAN REYES</t>
  </si>
  <si>
    <t>DIR. ADMVO. Y FINANCIERO</t>
  </si>
  <si>
    <t xml:space="preserve">                              INGRESOS RECAUDADOS DEPOSITADOS EN CUENTA COLECTORA</t>
  </si>
  <si>
    <t>LIC. YBELISE A. TEJADA</t>
  </si>
  <si>
    <t>DIRECTOR ADM. Y FINANC.</t>
  </si>
  <si>
    <t>Observaciones NO APLICA PARA ESTA ENTIDAD, NO TENEMOSCUENTA POR COBRAR ORG. RECAUDADORES</t>
  </si>
  <si>
    <t>Siendo las_10:00 AM  procedimos a contar el efectivo y revisión de los comprobantes en caja en presencia de custodio de la misma Lic Sevilla Cipion M.. Terminado el proceso hemos devuelto intacto los valores y documentos recibidos.</t>
  </si>
  <si>
    <t>2.3.9.6.01</t>
  </si>
  <si>
    <t>2.3.1.1.01</t>
  </si>
  <si>
    <t>2.3.3.2.01</t>
  </si>
  <si>
    <t>2.3.9.2.01</t>
  </si>
  <si>
    <t>2.3.9.8.01</t>
  </si>
  <si>
    <t>2.3.9.9.01</t>
  </si>
  <si>
    <t>2.3.3.1.01</t>
  </si>
  <si>
    <t>2.3.2.2.01</t>
  </si>
  <si>
    <t>2.3.6.3.01</t>
  </si>
  <si>
    <t>2.3.9.1.01</t>
  </si>
  <si>
    <t>NO HAY NINGUN CK SIN ENTREGAR A LA FECHA.</t>
  </si>
  <si>
    <r>
      <t>Comprobantes Provisionales del No.</t>
    </r>
    <r>
      <rPr>
        <b/>
        <sz val="10"/>
        <rFont val="Times New Roman"/>
        <family val="1"/>
      </rPr>
      <t xml:space="preserve">    -   </t>
    </r>
    <r>
      <rPr>
        <sz val="10"/>
        <rFont val="Times New Roman"/>
        <family val="1"/>
      </rPr>
      <t xml:space="preserve"> al No.      -</t>
    </r>
  </si>
  <si>
    <t>Director Adm. y Financiero</t>
  </si>
  <si>
    <t>Lic. Ybelise A. Tejada Diaz</t>
  </si>
  <si>
    <t>5.1.03.01.01</t>
  </si>
  <si>
    <t>5.1.03.02.03</t>
  </si>
  <si>
    <t>5.1.03.08.01</t>
  </si>
  <si>
    <t>5.1.03.10.05</t>
  </si>
  <si>
    <t>5.1.03.10.01</t>
  </si>
  <si>
    <t>1.1.09.01.01.01.01</t>
  </si>
  <si>
    <t>Gastos de seguros de bienes inmuebles a devengar c/p</t>
  </si>
  <si>
    <t>1.1.09.01.01.01.02</t>
  </si>
  <si>
    <t>Cap. Eduardo Vicente Jerez, P.N.</t>
  </si>
  <si>
    <t>Lic. Ramon D. Florian Reyes.</t>
  </si>
  <si>
    <t>Ayte. De Activos Fijos.</t>
  </si>
  <si>
    <t>Enc. De Activos Fijos.</t>
  </si>
  <si>
    <t>Director Administrativo y Financiero.</t>
  </si>
  <si>
    <t>14 -15</t>
  </si>
  <si>
    <t>23-24-26 Y 27/07/2001</t>
  </si>
  <si>
    <t>HORIZONTE DE VIAS Y SEÑALES</t>
  </si>
  <si>
    <t>PAGO SEÑALIZACION DE VIAS</t>
  </si>
  <si>
    <t>INDUCIVIL</t>
  </si>
  <si>
    <t>ASISTENCIA TECNICA</t>
  </si>
  <si>
    <t>FS-5558</t>
  </si>
  <si>
    <t>CONSULTORES DE LA TELECOMUNICACIONES</t>
  </si>
  <si>
    <t>COMP. D/BATERIAS MOTOROLA</t>
  </si>
  <si>
    <t>85/33</t>
  </si>
  <si>
    <t>10-23/01/2002</t>
  </si>
  <si>
    <t>VIDTEL, S.A.</t>
  </si>
  <si>
    <t>COMP. ROLLOS MAT. REFLECTIVOS</t>
  </si>
  <si>
    <t>1528653770-71-971</t>
  </si>
  <si>
    <t>10 Y 12/2002</t>
  </si>
  <si>
    <t>FERRETERIA HACHE</t>
  </si>
  <si>
    <t>COMP. ELECTRICOS Y MAT. FERRETEROS</t>
  </si>
  <si>
    <t>S/N</t>
  </si>
  <si>
    <t>31/12/102</t>
  </si>
  <si>
    <t>PRIAMO A. MEDINA P.</t>
  </si>
  <si>
    <t>PAGO SERVICIO PUBLICIDAD</t>
  </si>
  <si>
    <t>EDIFICACIONES &amp; CARRETERAS</t>
  </si>
  <si>
    <t>OBRAS MENORES</t>
  </si>
  <si>
    <t>O/C Ns. 1611/1612</t>
  </si>
  <si>
    <t>EDITORA DE REVISTA</t>
  </si>
  <si>
    <t>IMPRESIÓN MANUAL EDUCACION VIAL</t>
  </si>
  <si>
    <t>SERVICIOS DOMINICANOS DE SALUD</t>
  </si>
  <si>
    <t>PAGO SERVICIOS MEDICO</t>
  </si>
  <si>
    <t>THE PRINT SHOP</t>
  </si>
  <si>
    <t>COMPRA DE TINTAS</t>
  </si>
  <si>
    <t>FERRETERIA DIMEICA</t>
  </si>
  <si>
    <t>COMP. D/MATERIALES VARIOS FERRETEROS</t>
  </si>
  <si>
    <t>ESTACIONES DE SERVICIO H Y B</t>
  </si>
  <si>
    <t>CONSUMO COMBUSTIBLE SAN JUAN D/L M.</t>
  </si>
  <si>
    <t>8925-2002</t>
  </si>
  <si>
    <t>EQUIPSOS DE TECNICOS EN TRANSPORTE</t>
  </si>
  <si>
    <t>DESARROLLO 2DA. FASE ESTUDIO VIABILIDAD</t>
  </si>
  <si>
    <t>LOGOMAR-CA</t>
  </si>
  <si>
    <t>COMPRA DE SELLOS</t>
  </si>
  <si>
    <t>5702/5785</t>
  </si>
  <si>
    <t>EXTRA COPIADORAS</t>
  </si>
  <si>
    <t>COMP. DE TINTA Y DRUM NP</t>
  </si>
  <si>
    <t>182968/201805</t>
  </si>
  <si>
    <t>AVELINO ABREU, C.POR A.</t>
  </si>
  <si>
    <t>COMP. DE ACEITE PARA VEHICULOS</t>
  </si>
  <si>
    <t>5156/5225</t>
  </si>
  <si>
    <t>PAPELERIA CAPITOLIO, C. POR A.</t>
  </si>
  <si>
    <t>COMPRA DE MATERIALES DE OFICINA</t>
  </si>
  <si>
    <t>411-510-14-16-18-19-21-22-25</t>
  </si>
  <si>
    <t>CV FULBIEMS</t>
  </si>
  <si>
    <t>COMP. MAT. D/OFIC. Y PAGO IMPRESOS</t>
  </si>
  <si>
    <r>
      <t xml:space="preserve">ESTAC. ISLA VIDAL LIZARDO </t>
    </r>
    <r>
      <rPr>
        <b/>
        <sz val="8"/>
        <color theme="1"/>
        <rFont val="Calibri"/>
        <family val="2"/>
        <scheme val="minor"/>
      </rPr>
      <t>(RECIBIDA DIC./16)</t>
    </r>
  </si>
  <si>
    <t>CONSUMO DE COMBUSTIBLE</t>
  </si>
  <si>
    <t>426/456/486</t>
  </si>
  <si>
    <t>CAREL COMERCIAL</t>
  </si>
  <si>
    <t>COMP. D/MATERIALES VARIOS D/OFICINA</t>
  </si>
  <si>
    <t>10827/10828</t>
  </si>
  <si>
    <t>ESTACION TEXACO LA HOZ</t>
  </si>
  <si>
    <t>CONSUMO COMBUSTIBLE LA ROMANA</t>
  </si>
  <si>
    <t>OHTSU DEL CARIBE</t>
  </si>
  <si>
    <t>COMP. DE GOMAS P/VEHICULO</t>
  </si>
  <si>
    <t>R B PUBLICIDAD</t>
  </si>
  <si>
    <t>PAGO IMPRESISON DE CARNET P/MOTORITA</t>
  </si>
  <si>
    <t>SYNTES</t>
  </si>
  <si>
    <t>COMPRA DE CARTUCHOS</t>
  </si>
  <si>
    <t>COMERCIAL MATEX</t>
  </si>
  <si>
    <t>COMP. DE OVERALLS Y GORRAS</t>
  </si>
  <si>
    <t>SEGUROS BANRESERVAS</t>
  </si>
  <si>
    <t>AUMENTO FACT. POLIZA SEGURO D/VEHIC.</t>
  </si>
  <si>
    <t>ESTACION LOS ARMANDO</t>
  </si>
  <si>
    <t>CONSUMO COMBUSTIBLE LA VEGA</t>
  </si>
  <si>
    <t xml:space="preserve">LUIS PIMENTEL &amp; Co. </t>
  </si>
  <si>
    <t>COMP. ARTICULOS PARA LA BARBERIA</t>
  </si>
  <si>
    <t>CRISTAL MUEBLES</t>
  </si>
  <si>
    <t>COMPRA DE ELECTROMESTICOS</t>
  </si>
  <si>
    <t>18895/19272-273</t>
  </si>
  <si>
    <t>REPUESTOS DE JESUS</t>
  </si>
  <si>
    <t>COMP. D/REPUESTOS P/VEHICULO</t>
  </si>
  <si>
    <t>SUPLIDORA DE LAS ANTILLAS</t>
  </si>
  <si>
    <t>14081/14428</t>
  </si>
  <si>
    <t>12/2002/01/03</t>
  </si>
  <si>
    <t>MATERIALES INDUSTRIALES DOMINGO, C.PO A.</t>
  </si>
  <si>
    <t>COMP. DE MATERIALES ELECTRICOS</t>
  </si>
  <si>
    <t>ESTACION SHELL PRIMAVERA</t>
  </si>
  <si>
    <t>DIFFO, S.A.</t>
  </si>
  <si>
    <t>COMP. DE UNIFORMES P/PERSONAL CIVIL</t>
  </si>
  <si>
    <t>98015913/14 98015187</t>
  </si>
  <si>
    <t>IMPRESOS Y SERVICIOS LOPEZ</t>
  </si>
  <si>
    <t>COMP. DE ARTICULOS D COMPUTADORA</t>
  </si>
  <si>
    <t>DISTRIBUIDORA UNIVERSAL</t>
  </si>
  <si>
    <t>COMP. DE MOTOR SHARP</t>
  </si>
  <si>
    <t>96-95-002076</t>
  </si>
  <si>
    <t>ARS HUMANO</t>
  </si>
  <si>
    <t>COBERTURA MEDICA</t>
  </si>
  <si>
    <t>A010010011500000146</t>
  </si>
  <si>
    <t>CDL COMUNICACIONES, C. POR A.</t>
  </si>
  <si>
    <t>COMPRA DE CLIP PARA BATERRIA</t>
  </si>
  <si>
    <t>A010010011500000174</t>
  </si>
  <si>
    <t>COMPRA DE ARTICULOS DE INFORMATICA</t>
  </si>
  <si>
    <t>A010010011500000178</t>
  </si>
  <si>
    <t>A010010011500001570</t>
  </si>
  <si>
    <t>IMPRESOS &amp; SERVIC. LOPEZ C. POR A. (IMPRESEL)</t>
  </si>
  <si>
    <t>COMPRA DE CAMARA DIGITAL</t>
  </si>
  <si>
    <t>A010010011500000012</t>
  </si>
  <si>
    <t>SUPLIDORES LOPEZ, S.A. (SUDILSA)</t>
  </si>
  <si>
    <t>COMPRA DE PINTURAS Y OTROS</t>
  </si>
  <si>
    <t>A010010011500000053</t>
  </si>
  <si>
    <t>SERVICIOS FERRETEROS J &amp; M , S.A.</t>
  </si>
  <si>
    <t>COMPRA DE MATERIALES ELECTRICOS</t>
  </si>
  <si>
    <t>A010010011500002088</t>
  </si>
  <si>
    <t>COMPRA DE TONER Y CARTUCHOS</t>
  </si>
  <si>
    <t>A010010011500001086</t>
  </si>
  <si>
    <t>MOTO FRANCIS, C.POR A.</t>
  </si>
  <si>
    <t>COMPRA DE REPUESTOS P/VEHICULOS</t>
  </si>
  <si>
    <t>A010010011500001087</t>
  </si>
  <si>
    <t>A010010011500001100</t>
  </si>
  <si>
    <t>MOTO FRANCIS, C. POR A.</t>
  </si>
  <si>
    <t>A010010011500000984</t>
  </si>
  <si>
    <t>IMPORTADORA DOPEL, S.A.</t>
  </si>
  <si>
    <t>COMPRA DE PAPEL BOND</t>
  </si>
  <si>
    <t>A010010011500000019</t>
  </si>
  <si>
    <t xml:space="preserve">LIJAS         </t>
  </si>
  <si>
    <t>A010010011500001238</t>
  </si>
  <si>
    <t>A010010011500000001</t>
  </si>
  <si>
    <t>REPUESTOS &amp; GOMAS EL CONDUCTOR , S.A.</t>
  </si>
  <si>
    <t>A010010011500000111</t>
  </si>
  <si>
    <r>
      <t xml:space="preserve">IMPRESOS BREA, C. POR A.  </t>
    </r>
    <r>
      <rPr>
        <b/>
        <sz val="8"/>
        <color indexed="8"/>
        <rFont val="Calibri"/>
        <family val="2"/>
      </rPr>
      <t xml:space="preserve"> (RESTO)</t>
    </r>
  </si>
  <si>
    <t>COMPRA DE BANDERINES SERIGRAFIADOS</t>
  </si>
  <si>
    <t>A010010011500000006</t>
  </si>
  <si>
    <t>MADE IN THE HEAVEN</t>
  </si>
  <si>
    <t>COMPRA DE BANDERAS</t>
  </si>
  <si>
    <t>A010010011500000265</t>
  </si>
  <si>
    <t>MAIMI DIESEL</t>
  </si>
  <si>
    <t>PAGO SERVICIO REPARACION DE VEHICULO</t>
  </si>
  <si>
    <t>A010010011500000268</t>
  </si>
  <si>
    <t>MIAMI DIESEL</t>
  </si>
  <si>
    <t>A010010011500000065</t>
  </si>
  <si>
    <t>SALDENT INTERNACIONAL</t>
  </si>
  <si>
    <t>PRODUCTOS MEDICINALES</t>
  </si>
  <si>
    <t>A010010011500000099</t>
  </si>
  <si>
    <t>MERCANTIL RAMI,  S. A.</t>
  </si>
  <si>
    <t>COMPRA DE PAPEL ABBY 81/2X11</t>
  </si>
  <si>
    <t>A010010011500000119</t>
  </si>
  <si>
    <t>RV IMPERIO ELECTRICO, S. A.</t>
  </si>
  <si>
    <t>COMPRA DE MATERIALES D PLOMERIA</t>
  </si>
  <si>
    <t>A010010011500000076</t>
  </si>
  <si>
    <t>LENYIRUB, C. POR A.</t>
  </si>
  <si>
    <t>COMPRA DE MATERIALES MEDICO</t>
  </si>
  <si>
    <t>A010010011500000100</t>
  </si>
  <si>
    <t>COMPRA DE APARATOS TELEFONICOS</t>
  </si>
  <si>
    <t>A010010011500000129</t>
  </si>
  <si>
    <t>A010010011500000566</t>
  </si>
  <si>
    <r>
      <t xml:space="preserve">MGP AUTOMOTRIZ, S. A. </t>
    </r>
    <r>
      <rPr>
        <b/>
        <sz val="8"/>
        <color indexed="8"/>
        <rFont val="Calibri"/>
        <family val="2"/>
      </rPr>
      <t xml:space="preserve"> (RESTO)</t>
    </r>
  </si>
  <si>
    <t>COMPRA REPUESTOS P/VEHICULO</t>
  </si>
  <si>
    <t>A010010011500000131</t>
  </si>
  <si>
    <t>A010010011500000144</t>
  </si>
  <si>
    <t>AVL TECH</t>
  </si>
  <si>
    <t>IMPRESIÓN DE BAJANTES</t>
  </si>
  <si>
    <t>A010010011500000005</t>
  </si>
  <si>
    <t>GUZMAN &amp; THEN COMERCIAL</t>
  </si>
  <si>
    <t>COMPRA DE CAMISAS</t>
  </si>
  <si>
    <t>A010010011500000114</t>
  </si>
  <si>
    <t xml:space="preserve">JOCH DOMINICANA C X A </t>
  </si>
  <si>
    <t>A010010011500001211</t>
  </si>
  <si>
    <t>REMANUFACTURE SOLUTION DOMINICANA , S.A.</t>
  </si>
  <si>
    <t>COMPRA DE TONERS</t>
  </si>
  <si>
    <t>A010010011500000575</t>
  </si>
  <si>
    <t>MGP AUTOMOTRIZ, S. A.</t>
  </si>
  <si>
    <t>A010010011500000576</t>
  </si>
  <si>
    <t>A010010011500001218</t>
  </si>
  <si>
    <t>A010010011500001226</t>
  </si>
  <si>
    <t>A010010011500000003</t>
  </si>
  <si>
    <t xml:space="preserve">MEGA FRIO &amp; FRENOS MEDINA, S.A. </t>
  </si>
  <si>
    <t>COMPRA D/MATERIALES D/REFRIGERACION</t>
  </si>
  <si>
    <t>A010010011500000581</t>
  </si>
  <si>
    <t>A010010011500000110</t>
  </si>
  <si>
    <t>A010010011500000585</t>
  </si>
  <si>
    <t>A010010011500000586</t>
  </si>
  <si>
    <t>A010010011500000135</t>
  </si>
  <si>
    <t>MATERIALES DE PLOMERIA</t>
  </si>
  <si>
    <t>A010010011500000136</t>
  </si>
  <si>
    <t>A010010011500000140</t>
  </si>
  <si>
    <t>MATERIALES DE CONSTRUCCION</t>
  </si>
  <si>
    <t>A010010011500000226</t>
  </si>
  <si>
    <t>INSTALACIONES E&amp;M, S.A.</t>
  </si>
  <si>
    <t>COMPRA DE ESPEJOS</t>
  </si>
  <si>
    <t>A010010011500000004</t>
  </si>
  <si>
    <t>A010010011500000142</t>
  </si>
  <si>
    <t>MATERIALES DE PINTURA</t>
  </si>
  <si>
    <t>A010010011500001549</t>
  </si>
  <si>
    <t>OFICINA UNIVERSAL , S. A.</t>
  </si>
  <si>
    <t>COMPRA DE SILLA DE TELA</t>
  </si>
  <si>
    <t>A010010011500003266</t>
  </si>
  <si>
    <t>PUBLICACIONES AHORA, C.  POR  A.</t>
  </si>
  <si>
    <t>RENOVACION ANUAL DE PERIODICO</t>
  </si>
  <si>
    <t>A010010011500000007</t>
  </si>
  <si>
    <t>A010010011500000123</t>
  </si>
  <si>
    <t>COMPRA DE ARTICULOS VARIOS</t>
  </si>
  <si>
    <t>A010010011500000008</t>
  </si>
  <si>
    <t>A010010011500000009</t>
  </si>
  <si>
    <t xml:space="preserve">NOVOSIT , C. POR A. </t>
  </si>
  <si>
    <t>COMPRA DE SCANNER</t>
  </si>
  <si>
    <t>A010010011500000082</t>
  </si>
  <si>
    <t>COMERCIAL LA SIDRA</t>
  </si>
  <si>
    <t>COMPRA DE LUBRICANTES P/VEHICULOS</t>
  </si>
  <si>
    <t>A010010011500000083</t>
  </si>
  <si>
    <t>A010010011500000013</t>
  </si>
  <si>
    <t>A010010011500000010</t>
  </si>
  <si>
    <t>A010010011500000011</t>
  </si>
  <si>
    <t>A010010011500000104</t>
  </si>
  <si>
    <t>A010010011500000256</t>
  </si>
  <si>
    <t>COMPRA DE PUERTA DE CRISTAL</t>
  </si>
  <si>
    <t>A010010011500000132</t>
  </si>
  <si>
    <t>IMPRESOS Y PAPELERIA DALBERT S.A.</t>
  </si>
  <si>
    <t>IMPRESIONES VARIAS</t>
  </si>
  <si>
    <t>A010010011500000096</t>
  </si>
  <si>
    <t>COMPRA DE FILTROS P/VEHICULOS</t>
  </si>
  <si>
    <t>A010010011500000124</t>
  </si>
  <si>
    <t>SERVICIOS FERRETEROS J &amp; M, S. A.</t>
  </si>
  <si>
    <t>COMP. D/MATERIALES FERRETEROS VARIOS</t>
  </si>
  <si>
    <r>
      <t xml:space="preserve">MADE INTHE HEAVEN   </t>
    </r>
    <r>
      <rPr>
        <b/>
        <sz val="8"/>
        <color indexed="8"/>
        <rFont val="Calibri"/>
        <family val="2"/>
      </rPr>
      <t xml:space="preserve">  (RESTO)</t>
    </r>
  </si>
  <si>
    <t>A010010011500000186</t>
  </si>
  <si>
    <t>NUÑEZ DIAZ AUTO PARTS, S.R.L.</t>
  </si>
  <si>
    <t>COMP. DE REPUESTOS PARA VEHICULO</t>
  </si>
  <si>
    <t>A010010011500000191</t>
  </si>
  <si>
    <t>A010010011500000338</t>
  </si>
  <si>
    <t>ALMACENES ROSARIO, C.POR A.</t>
  </si>
  <si>
    <t>COMPRA DE COMESTIBLES</t>
  </si>
  <si>
    <t>A010010011500000339</t>
  </si>
  <si>
    <t>COMPRA DE BEBIDAS VARIAS</t>
  </si>
  <si>
    <t>A010010011500000361</t>
  </si>
  <si>
    <t>A010010011500000295</t>
  </si>
  <si>
    <t>A010010011500000039</t>
  </si>
  <si>
    <t>ARTIEX, S.R.L.</t>
  </si>
  <si>
    <t>COMP. DE UNIFORMES PARA POLICIAS</t>
  </si>
  <si>
    <t>A010010011500000688</t>
  </si>
  <si>
    <t>SUPLIDORA HERNANDEZ GONZALEZ, S.A.</t>
  </si>
  <si>
    <t>A010010011500000411</t>
  </si>
  <si>
    <t>PRODUCTOS MEDICINALES. SRL</t>
  </si>
  <si>
    <t>COMPRA DE MEDICAMENTOS</t>
  </si>
  <si>
    <t>A010010011500000656</t>
  </si>
  <si>
    <t>A010010011500000660</t>
  </si>
  <si>
    <t>J.P. CRISTAL, S.R.L.</t>
  </si>
  <si>
    <t>MANTENIMIENTO DE PISOS</t>
  </si>
  <si>
    <t>A010010011500000698</t>
  </si>
  <si>
    <t>A010010011500000379</t>
  </si>
  <si>
    <t>A010010011500000695</t>
  </si>
  <si>
    <t>A010010011500000683</t>
  </si>
  <si>
    <t>A010010011500000684</t>
  </si>
  <si>
    <t>A010010011500000694</t>
  </si>
  <si>
    <t>A010010011500000690</t>
  </si>
  <si>
    <t>A010010011500000692</t>
  </si>
  <si>
    <t>A010010011500000933</t>
  </si>
  <si>
    <t>ESTACION DE SERVICIOS ANACAONA</t>
  </si>
  <si>
    <t>COMP. D/COMBUSTIBLES SAN D/L MAGUANA</t>
  </si>
  <si>
    <t>A010010011500000935</t>
  </si>
  <si>
    <t>A010010011500000934</t>
  </si>
  <si>
    <t>A010010011500005721</t>
  </si>
  <si>
    <r>
      <t xml:space="preserve">OFFITEX </t>
    </r>
    <r>
      <rPr>
        <b/>
        <sz val="8"/>
        <color theme="1"/>
        <rFont val="Calibri"/>
        <family val="2"/>
        <scheme val="minor"/>
      </rPr>
      <t xml:space="preserve">  </t>
    </r>
  </si>
  <si>
    <t>A010010011500000936</t>
  </si>
  <si>
    <t>JUAN CARLOS DE LA CRUZ</t>
  </si>
  <si>
    <t>A010010011500000098</t>
  </si>
  <si>
    <t>A010010011500003311</t>
  </si>
  <si>
    <t>REPUESTOS DE JESUS, S.R.L.</t>
  </si>
  <si>
    <t>A010010011500000726</t>
  </si>
  <si>
    <t>MIAMI DIESEL TURBOCHARGERS, C.POR A.</t>
  </si>
  <si>
    <t>A010010011500000736</t>
  </si>
  <si>
    <t>A010010011500003222</t>
  </si>
  <si>
    <t>M&amp;N FIESTAS Y DECORACIONES</t>
  </si>
  <si>
    <t>ALQ. D/ARTICULOS VARIOS P/CELEB. D/ACT.</t>
  </si>
  <si>
    <t>A010010011500003223</t>
  </si>
  <si>
    <t>A010010011500000751</t>
  </si>
  <si>
    <t>A010010011500000752</t>
  </si>
  <si>
    <t>A010010011500000754</t>
  </si>
  <si>
    <t>A010010011500000755</t>
  </si>
  <si>
    <t>A010010011500000775</t>
  </si>
  <si>
    <t>A010010011500000759</t>
  </si>
  <si>
    <t>A010010011500000777</t>
  </si>
  <si>
    <t>A010010011500000771</t>
  </si>
  <si>
    <t>A010010011500000773</t>
  </si>
  <si>
    <t>P010010011502093205</t>
  </si>
  <si>
    <t>DEQUINSA COMERCIAL S. A.</t>
  </si>
  <si>
    <t>REPARACION DE VEHICULO</t>
  </si>
  <si>
    <t>P010010011502093206</t>
  </si>
  <si>
    <t>A010010011500000779</t>
  </si>
  <si>
    <t>REPARAC. Y COMP REPUESTOS P/VEHICULO</t>
  </si>
  <si>
    <t>A010010011500000798</t>
  </si>
  <si>
    <t>A010010011500000801</t>
  </si>
  <si>
    <t>A010010011500000799</t>
  </si>
  <si>
    <t>A010010011500000800</t>
  </si>
  <si>
    <t>A010010011500000802</t>
  </si>
  <si>
    <t>COMP. D/REPUESTOS Y REPARAC. D/VEHICULO</t>
  </si>
  <si>
    <t>A010010011500000804</t>
  </si>
  <si>
    <t>A010010011500000805</t>
  </si>
  <si>
    <t>A010010011500000806</t>
  </si>
  <si>
    <t>A010010011500000807</t>
  </si>
  <si>
    <t>A010010011500000812</t>
  </si>
  <si>
    <t>A010010011500000815</t>
  </si>
  <si>
    <t>A010010011500009589</t>
  </si>
  <si>
    <t>EDITORA HOY, S.A.</t>
  </si>
  <si>
    <t>SUSCRIPCION ANUAL</t>
  </si>
  <si>
    <t>P010010011500020038</t>
  </si>
  <si>
    <t>D LUJO FIESTA O XIOMARI VELOZ</t>
  </si>
  <si>
    <t>ALQUILER DE VARIOS</t>
  </si>
  <si>
    <t>A010010011500000817</t>
  </si>
  <si>
    <t>A010010011500000824</t>
  </si>
  <si>
    <t>A010010011500000825</t>
  </si>
  <si>
    <t>P010010011500097404</t>
  </si>
  <si>
    <t>A010010011500000829</t>
  </si>
  <si>
    <t xml:space="preserve">MIAMI DIESEL TURBOCHARGERS, C. POR A. </t>
  </si>
  <si>
    <t>PAGO SERVICIO REPARACION D/VEHICULO</t>
  </si>
  <si>
    <t>A010010011500000837</t>
  </si>
  <si>
    <t>A010010011500000845</t>
  </si>
  <si>
    <t>A010010011500001309</t>
  </si>
  <si>
    <t>SERVICIOS GENERALES, MA, SRL</t>
  </si>
  <si>
    <t>COMP. DE INDUMENTARIAS</t>
  </si>
  <si>
    <t>A010010011500000532</t>
  </si>
  <si>
    <t>ARMAS M&amp;R, SRL</t>
  </si>
  <si>
    <t>A010010011500001328</t>
  </si>
  <si>
    <t>A010010011500000869</t>
  </si>
  <si>
    <t>P010010011500294019</t>
  </si>
  <si>
    <t>D LUJO FIESTA O XIOMARI VELOZ ROSARIO</t>
  </si>
  <si>
    <t>ALQUILER D/VARIOS</t>
  </si>
  <si>
    <t>A010010031500000013</t>
  </si>
  <si>
    <t>EDITORA PHOENIX, SRL</t>
  </si>
  <si>
    <t>COMP. DE MATERIALES DE LIMPIEZA</t>
  </si>
  <si>
    <t>P010010011500361605</t>
  </si>
  <si>
    <t>A010010031500000008</t>
  </si>
  <si>
    <t>A020010021500009522</t>
  </si>
  <si>
    <r>
      <t xml:space="preserve">EDITORA LISTIN DIARIO   </t>
    </r>
    <r>
      <rPr>
        <b/>
        <sz val="8"/>
        <color theme="1"/>
        <rFont val="Calibri"/>
        <family val="2"/>
        <scheme val="minor"/>
      </rPr>
      <t xml:space="preserve"> (RESTO)</t>
    </r>
  </si>
  <si>
    <t>PAGO SERVICIO DE PUBLICIDA D/LICITACION</t>
  </si>
  <si>
    <t>A010010011500002910</t>
  </si>
  <si>
    <t>CHICO AUTO PAINT EIRL</t>
  </si>
  <si>
    <t>PAGO SERVICIO REPARAC. DE VEHICULO</t>
  </si>
  <si>
    <t>A010010011500003531</t>
  </si>
  <si>
    <t>AUTO REPUESTOS RODRIGUEZ MONTILLA, SRL</t>
  </si>
  <si>
    <t>COMPRA DE BATERIAS PARA VEHICULOS</t>
  </si>
  <si>
    <t>A010010011500000155</t>
  </si>
  <si>
    <t>RAFAEL ANT. PEREZ BELLIARD</t>
  </si>
  <si>
    <t>COMP. DE PICADERAS Y ALQUILER DE VARIOS</t>
  </si>
  <si>
    <t>A010010011500003004</t>
  </si>
  <si>
    <r>
      <t xml:space="preserve">CHICO AUTO PAINT EIRL </t>
    </r>
    <r>
      <rPr>
        <b/>
        <sz val="8"/>
        <color theme="1"/>
        <rFont val="Calibri"/>
        <family val="2"/>
        <scheme val="minor"/>
      </rPr>
      <t xml:space="preserve"> ( RESTO)</t>
    </r>
  </si>
  <si>
    <t>A020010011500000032</t>
  </si>
  <si>
    <t>COMP. DE REPUESTOS P/VEHICULOS</t>
  </si>
  <si>
    <t>A020010011500000033</t>
  </si>
  <si>
    <t>COMP. DE REPUESTOS P/MOTOCICLETAS</t>
  </si>
  <si>
    <t>A010010021500000001</t>
  </si>
  <si>
    <r>
      <t>EMILIO VICTORIANO GIL  (</t>
    </r>
    <r>
      <rPr>
        <b/>
        <sz val="8"/>
        <color indexed="8"/>
        <rFont val="Calibri"/>
        <family val="2"/>
      </rPr>
      <t>RESTO)</t>
    </r>
  </si>
  <si>
    <t>COMP. DE MATERIALES P/REPARAC. D/GRUAS</t>
  </si>
  <si>
    <t>A010010011500000169</t>
  </si>
  <si>
    <t>A010010011500001435</t>
  </si>
  <si>
    <t>SUPLIDORES INDUSTRIALES MELLA, SRL</t>
  </si>
  <si>
    <t>COMP. D/PTAS COMERCIALES Y OTROS MATERIAL.</t>
  </si>
  <si>
    <t>CUCINA DI YARI Y/O RAFAEL PEREZ BELLIARD</t>
  </si>
  <si>
    <t>A010010011500003726</t>
  </si>
  <si>
    <t>INVERSIONES MIGS, SRL</t>
  </si>
  <si>
    <t>COMPRA DE GASOLINA REGULAR</t>
  </si>
  <si>
    <t>A010010011500003742</t>
  </si>
  <si>
    <t>A010010011500003744</t>
  </si>
  <si>
    <t>A010010011500003758</t>
  </si>
  <si>
    <t>A010010011500003765</t>
  </si>
  <si>
    <t>A010010011500003773</t>
  </si>
  <si>
    <t>A010010011500003800</t>
  </si>
  <si>
    <t>A030010011500000039</t>
  </si>
  <si>
    <r>
      <t xml:space="preserve">EQUIPOS DIESEL, S.A.  </t>
    </r>
    <r>
      <rPr>
        <b/>
        <sz val="8"/>
        <color indexed="8"/>
        <rFont val="Calibri"/>
        <family val="2"/>
      </rPr>
      <t xml:space="preserve"> (RESTO)</t>
    </r>
  </si>
  <si>
    <t xml:space="preserve">COMPRA DE TRACTORES AGRICOLAS </t>
  </si>
  <si>
    <t>A010010011500006870</t>
  </si>
  <si>
    <t>SERVICIO SISTEMA  MOTRIZ A.M.G., E.I.R.L.</t>
  </si>
  <si>
    <t>COMPRA DE PINTURA DE CASCO DE MOTOR</t>
  </si>
  <si>
    <t>A020010011500000034</t>
  </si>
  <si>
    <t>A010010011500000210</t>
  </si>
  <si>
    <t>QUIRICO NEON, SRL</t>
  </si>
  <si>
    <t>ELABORACION DE LETRERO EN ACRILICO</t>
  </si>
  <si>
    <t>A010010011500000027</t>
  </si>
  <si>
    <r>
      <t xml:space="preserve">GUILLEN GROUP   </t>
    </r>
    <r>
      <rPr>
        <b/>
        <sz val="8"/>
        <color theme="1"/>
        <rFont val="Calibri"/>
        <family val="2"/>
        <scheme val="minor"/>
      </rPr>
      <t xml:space="preserve"> (RESTO)</t>
    </r>
  </si>
  <si>
    <t>COMPRA DE SOMBREROS</t>
  </si>
  <si>
    <t>A010010031500033201</t>
  </si>
  <si>
    <t>COMP. D/CARPETAS D/SEG. P/ACTA COMP.</t>
  </si>
  <si>
    <t>A010010011500003063</t>
  </si>
  <si>
    <t>GR GROUP SERVICE, SRL</t>
  </si>
  <si>
    <t>CONFECCIONES E IMPORTACIONES ZAGLUL, SRL</t>
  </si>
  <si>
    <t xml:space="preserve">COMP. DE CAMISETAS BLANCA Y MEDIAS </t>
  </si>
  <si>
    <t>A010010011500000016</t>
  </si>
  <si>
    <r>
      <t>GRUPO S J T A, SRL</t>
    </r>
    <r>
      <rPr>
        <b/>
        <sz val="8"/>
        <color theme="1"/>
        <rFont val="Calibri"/>
        <family val="2"/>
        <scheme val="minor"/>
      </rPr>
      <t xml:space="preserve">        (RESTO)</t>
    </r>
  </si>
  <si>
    <t>BARRA DE 12 VOLTIOS O 24 VOLTIOS</t>
  </si>
  <si>
    <t>A010010011500000627</t>
  </si>
  <si>
    <t>VIAMAR, S.A.</t>
  </si>
  <si>
    <t>COMP. DE CAMIONETA MAZDA 4X4</t>
  </si>
  <si>
    <r>
      <t xml:space="preserve">LGS COMERCIAL, SRL   </t>
    </r>
    <r>
      <rPr>
        <b/>
        <sz val="8"/>
        <color theme="1"/>
        <rFont val="Calibri"/>
        <family val="2"/>
        <scheme val="minor"/>
      </rPr>
      <t xml:space="preserve">  (RESTO)</t>
    </r>
  </si>
  <si>
    <t>COMP. RADAL D/CONTROL D/VELOCIDAD</t>
  </si>
  <si>
    <r>
      <t xml:space="preserve">MALVIN AZARIAS HERRERA CONTRERAS </t>
    </r>
    <r>
      <rPr>
        <b/>
        <sz val="8"/>
        <color theme="1"/>
        <rFont val="Calibri"/>
        <family val="2"/>
        <scheme val="minor"/>
      </rPr>
      <t>(RESTO)</t>
    </r>
  </si>
  <si>
    <t>COMPRA DE CHALECOS P/POLICIAS</t>
  </si>
  <si>
    <t>INVERSIONES ANCAPE, SRL</t>
  </si>
  <si>
    <t>COMPRA DE TELEVISOR LG DE  "48</t>
  </si>
  <si>
    <t>A010010011500000340</t>
  </si>
  <si>
    <t>INVERSIONES STWARD, SRL</t>
  </si>
  <si>
    <t>PAGO IMPRESIÓN DE TALONARIOS</t>
  </si>
  <si>
    <t>MATERIA GRIS PRODUCTIONS, C.X A.</t>
  </si>
  <si>
    <t>PAGO POR IMPRESIONES VARIAS</t>
  </si>
  <si>
    <t>A010010011500011438</t>
  </si>
  <si>
    <t>SUSCRIPCION ANUAL DE PERIODICO</t>
  </si>
  <si>
    <t>A010010011500011439</t>
  </si>
  <si>
    <t>EL PISO DE ARRIBA</t>
  </si>
  <si>
    <t>CONFECCION DE MUÑECOS AMETICOS</t>
  </si>
  <si>
    <r>
      <t xml:space="preserve">UFAMA COMERCIALIZADORA, C.POR A. </t>
    </r>
    <r>
      <rPr>
        <b/>
        <sz val="8"/>
        <color indexed="8"/>
        <rFont val="Calibri"/>
        <family val="2"/>
      </rPr>
      <t>(RESTO)</t>
    </r>
  </si>
  <si>
    <t>A010010011500003149</t>
  </si>
  <si>
    <t>CEBAS, SRL</t>
  </si>
  <si>
    <t>COMP. DE PRODUCTOS ALIMENTICIOS</t>
  </si>
  <si>
    <t>P010010011501299024</t>
  </si>
  <si>
    <r>
      <t xml:space="preserve">JUAN E. CAMEJO </t>
    </r>
    <r>
      <rPr>
        <b/>
        <sz val="8"/>
        <color indexed="8"/>
        <rFont val="Calibri"/>
        <family val="2"/>
      </rPr>
      <t xml:space="preserve">  (RESTO)</t>
    </r>
  </si>
  <si>
    <t>PAGO CAPACITACION D CURSO SISTEMA INF. G.</t>
  </si>
  <si>
    <t>A010010011500003238</t>
  </si>
  <si>
    <t>GGC TECNOLOGIAS UNIDAS SRL</t>
  </si>
  <si>
    <t>COMP. DE EQUIPO DE SONIDO COMPLETO</t>
  </si>
  <si>
    <t>A010010011500000109</t>
  </si>
  <si>
    <r>
      <t xml:space="preserve">FELIX CORDERO    </t>
    </r>
    <r>
      <rPr>
        <b/>
        <sz val="8"/>
        <color indexed="8"/>
        <rFont val="Calibri"/>
        <family val="2"/>
      </rPr>
      <t xml:space="preserve"> (RESTO)</t>
    </r>
  </si>
  <si>
    <t xml:space="preserve"> IMPRESOS VARIOS</t>
  </si>
  <si>
    <t>A010010011500000020</t>
  </si>
  <si>
    <r>
      <t xml:space="preserve">RUB SOLUTIOMS, SRL  </t>
    </r>
    <r>
      <rPr>
        <b/>
        <sz val="8"/>
        <color theme="1"/>
        <rFont val="Calibri"/>
        <family val="2"/>
        <scheme val="minor"/>
      </rPr>
      <t>-RESTO-</t>
    </r>
  </si>
  <si>
    <t>A010010011500000022</t>
  </si>
  <si>
    <t>RUB SOLUTIOMS, SRL</t>
  </si>
  <si>
    <t>COMP. D/BANDERAS, GUANTES Y LOGO D/AMET</t>
  </si>
  <si>
    <t>A010010011500000023</t>
  </si>
  <si>
    <t>ARTICULOS VARIOS P/BANDERA</t>
  </si>
  <si>
    <t>P010010011500060019</t>
  </si>
  <si>
    <t>DANIEL TAVERAS PERDOMO</t>
  </si>
  <si>
    <t>PAGO SERVICIO MAESTRO DE CEREMONIA</t>
  </si>
  <si>
    <t>A010010011500000213</t>
  </si>
  <si>
    <t>SUPLIDORA MULTIPLE JUMOSA, SRL</t>
  </si>
  <si>
    <t>COMP. D/MATERIALES D/PLOMERIA</t>
  </si>
  <si>
    <t>A010010011500000568</t>
  </si>
  <si>
    <t>HAILA, SRL</t>
  </si>
  <si>
    <t>COMP. DE MATERIALES GASTABLES DE OFICINA</t>
  </si>
  <si>
    <t>A010010011500004314</t>
  </si>
  <si>
    <r>
      <t xml:space="preserve">BATISTA PEÑA Y ASOCIADOS, SRL  </t>
    </r>
    <r>
      <rPr>
        <b/>
        <sz val="8"/>
        <color indexed="8"/>
        <rFont val="Calibri"/>
        <family val="2"/>
      </rPr>
      <t>(RESTO)</t>
    </r>
  </si>
  <si>
    <t>COMP. DE CHAMACOS, GORRAS Y BOTAS</t>
  </si>
  <si>
    <t>A010010011500001500</t>
  </si>
  <si>
    <t>MARTINEZ RAMOS, SRL</t>
  </si>
  <si>
    <t>COMP. D/REPUESTOS P/REPARAC. D/VEHICULO</t>
  </si>
  <si>
    <t>A010010011500004338</t>
  </si>
  <si>
    <t>BATISTA PEÑA Y ASOCIADOS, SRL</t>
  </si>
  <si>
    <t>COMPRA DE EQUIPOS DE COMPUTADORA</t>
  </si>
  <si>
    <t>A010010011500000252</t>
  </si>
  <si>
    <t>INVERSIONES BRAVA, S.A.</t>
  </si>
  <si>
    <t>COMPRA DE COMPRESOR PUMA</t>
  </si>
  <si>
    <t>A010010011500001068</t>
  </si>
  <si>
    <t>CLIMOSA ENTERPRISE, SRL</t>
  </si>
  <si>
    <t>COMP. DE MUEBLE DE ODONTOLOGIA</t>
  </si>
  <si>
    <t>RUB SOLUTIONS, SRL</t>
  </si>
  <si>
    <t>COMPRA DE CHALECOS REFLECTIVOS</t>
  </si>
  <si>
    <t>A010010011500002299</t>
  </si>
  <si>
    <t>INSTALACIONES D/ALUMINIO SPEED SRL</t>
  </si>
  <si>
    <t>REMOZAMIENTO CENTRAL D/RADIO Y CCM.</t>
  </si>
  <si>
    <t>A010010011500001179</t>
  </si>
  <si>
    <t>INVERSONES PALMERO GIL, SRL</t>
  </si>
  <si>
    <t>COMP. DE EQUIPOS DE OFICINA</t>
  </si>
  <si>
    <t>A010010011500001522</t>
  </si>
  <si>
    <t>A010010011500001525</t>
  </si>
  <si>
    <t>A010010011500001534</t>
  </si>
  <si>
    <t>A010010011500003406</t>
  </si>
  <si>
    <t>A010010011500003409</t>
  </si>
  <si>
    <t>A010010011500003411</t>
  </si>
  <si>
    <t>A010010011500003413</t>
  </si>
  <si>
    <t>A010010011500003414</t>
  </si>
  <si>
    <t>A010010011500003415</t>
  </si>
  <si>
    <t>A010010011500000356</t>
  </si>
  <si>
    <t>TALLERES DE REPARACION DE EQUIPOS J&amp;F, SRL</t>
  </si>
  <si>
    <t>PAGO REPARACION DE VEHICULO</t>
  </si>
  <si>
    <t>COMERCIALIZADORA DEL ANIRAK, SRL</t>
  </si>
  <si>
    <t>COMPRA DE CORREAS NEGRA MILITAR</t>
  </si>
  <si>
    <t>P010010011502059518</t>
  </si>
  <si>
    <t>DISTRIBUID.   D/NEUMATICOS Y REPUESTOS, SRL</t>
  </si>
  <si>
    <r>
      <t xml:space="preserve">COMPRA DE ARTICULOS ELECTRICOS  </t>
    </r>
    <r>
      <rPr>
        <b/>
        <sz val="8"/>
        <color theme="1"/>
        <rFont val="Calibri"/>
        <family val="2"/>
        <scheme val="minor"/>
      </rPr>
      <t>(RESTO)</t>
    </r>
  </si>
  <si>
    <t>O/C  113/15</t>
  </si>
  <si>
    <t>INVERSIONES ANCAPE</t>
  </si>
  <si>
    <t>COMPRA DE TEXTILES</t>
  </si>
  <si>
    <t>O/C   67/15</t>
  </si>
  <si>
    <t>REFRIGERACION F Y H</t>
  </si>
  <si>
    <t>COMP. DE BEBEDERO D AGUA</t>
  </si>
  <si>
    <t>O/C  193/15</t>
  </si>
  <si>
    <t>COMPRA D/MATERIALES D/LIMPIEZA Y OTROS</t>
  </si>
  <si>
    <t>O/C  209/15</t>
  </si>
  <si>
    <t>O/C  210/15</t>
  </si>
  <si>
    <t>O/C  211/15</t>
  </si>
  <si>
    <t>O/C  218/15</t>
  </si>
  <si>
    <t>O/C  230/15</t>
  </si>
  <si>
    <t>CHICO AUTO PAINT</t>
  </si>
  <si>
    <t>O/C  239/15</t>
  </si>
  <si>
    <t>O/C  240/15</t>
  </si>
  <si>
    <t>O/C  219/15</t>
  </si>
  <si>
    <t>DERMIA MERCEDES MEJIA ROSA  DE SEVERINO</t>
  </si>
  <si>
    <t>SENTENCIA No.1170/15 D/F 20/11/15</t>
  </si>
  <si>
    <t>VICTOR M.DIAZ,MARIA MORA Y WILIAM C. ACOSTA</t>
  </si>
  <si>
    <t>SENTENCIA No. 3242/13 D/F 13/09/13</t>
  </si>
  <si>
    <t>2018-0067</t>
  </si>
  <si>
    <t>LA ANTILLANA COMERCIAL, S.A.</t>
  </si>
  <si>
    <t>SERVIC. MANTENIMIENTO DE VEHICULO</t>
  </si>
  <si>
    <t>2018-0069</t>
  </si>
  <si>
    <t xml:space="preserve">CONTRATO  S/N  D/F              31/07/2013            </t>
  </si>
  <si>
    <t>OCT CORPORATION, S.R.L.</t>
  </si>
  <si>
    <t>ALQUILER DE PARQUEO P/RETENCION D/VEHICULOS DE ABRIL A  JUL./19</t>
  </si>
  <si>
    <t>B1500000001</t>
  </si>
  <si>
    <t>COMERCIALIZADORA DEL ATLANTICO JAL, SRL</t>
  </si>
  <si>
    <r>
      <t>COMPRA DE ARTICULOS DEL HOGAR</t>
    </r>
    <r>
      <rPr>
        <b/>
        <sz val="8"/>
        <color theme="1"/>
        <rFont val="Calibri"/>
        <family val="2"/>
        <scheme val="minor"/>
      </rPr>
      <t xml:space="preserve">  (RESTO)</t>
    </r>
  </si>
  <si>
    <t>B1500005689</t>
  </si>
  <si>
    <t>CORAABO</t>
  </si>
  <si>
    <t>CONSUMO AGUA POTABLE BOCA CHICA EN./23</t>
  </si>
  <si>
    <t>B1500005803</t>
  </si>
  <si>
    <t>CONSUMO AGUA POTABLE BOCA CHICA FEB./23</t>
  </si>
  <si>
    <t>B1500005918</t>
  </si>
  <si>
    <t>CONSUMO AGUA POTABLE BOCA CHICA MR./23</t>
  </si>
  <si>
    <t>B1500006032</t>
  </si>
  <si>
    <t>CONSUMO AGUA POTABLE BOCA CHICA AB./23</t>
  </si>
  <si>
    <t>B1500006146</t>
  </si>
  <si>
    <t>B1500006260</t>
  </si>
  <si>
    <t>CONSUMO AGUA POTABLE BOCA CHICA JN./23</t>
  </si>
  <si>
    <t>B1500006949</t>
  </si>
  <si>
    <t>CONSUMO AGUA POTABLE BOCA CHICA DIC./23</t>
  </si>
  <si>
    <t>B1500000052</t>
  </si>
  <si>
    <t>LICDA. MARIA CRISTINA TAPIA</t>
  </si>
  <si>
    <t>PAGO SERVIC. LEGALES (NOTARIZACION D DOC.)</t>
  </si>
  <si>
    <t>B1500000235</t>
  </si>
  <si>
    <t>YAGMIVI ALIMENTOS Y BEBIDAS, SRL</t>
  </si>
  <si>
    <t xml:space="preserve">COMPRA DE COMESTIBLES VARIOS </t>
  </si>
  <si>
    <t>Lic. Sevilla A. Cipion Morillo</t>
  </si>
  <si>
    <t>Dctor. Administ. Y Financiero</t>
  </si>
  <si>
    <t>Ayte. De Activos Fijos</t>
  </si>
  <si>
    <t>Enc. De Activos Fijos</t>
  </si>
  <si>
    <t>B1500006375</t>
  </si>
  <si>
    <t>CONSUMO AGUA POTABLE BOCA CHICA JUL./23</t>
  </si>
  <si>
    <t>B1500006719</t>
  </si>
  <si>
    <t>CONSUMO AGUA POTABLE BOCA CHICA OCT./23</t>
  </si>
  <si>
    <t>B1500006834</t>
  </si>
  <si>
    <t>CONSUMO AGUA POTABLE BOCA CHICA NOV./23</t>
  </si>
  <si>
    <t>1.1.05.01.01.01</t>
  </si>
  <si>
    <t>Alimentos y Productos agroforestales</t>
  </si>
  <si>
    <t>2.3.2.1.01</t>
  </si>
  <si>
    <t>1.1.05.01.02.01</t>
  </si>
  <si>
    <t>Hilados y vestuarios</t>
  </si>
  <si>
    <t>1.1.05.01.03.01</t>
  </si>
  <si>
    <t xml:space="preserve">Prod. de Papel, Carton e Impresos </t>
  </si>
  <si>
    <t>2.3.5.3.01</t>
  </si>
  <si>
    <t>Prod. de Cuero, caucho y plastico</t>
  </si>
  <si>
    <t>Prod. De minerales metalicos y no metalicos</t>
  </si>
  <si>
    <t>2.3.7.1.01</t>
  </si>
  <si>
    <t>1.1.05.01.07.01</t>
  </si>
  <si>
    <t>1.1.05.01.99.01</t>
  </si>
  <si>
    <t>Materiales y Suministro varios</t>
  </si>
  <si>
    <t>5.1.03.10.99</t>
  </si>
  <si>
    <t>5.1.03.06.03</t>
  </si>
  <si>
    <t>Materiales y Suminsitros Varios consumidos</t>
  </si>
  <si>
    <t>Alimentos y Bebidas para humanos y animales consumidos</t>
  </si>
  <si>
    <t>Lic Ybelise A. Tejada  D.</t>
  </si>
  <si>
    <t>Llantas y Neumaticos consumidos</t>
  </si>
  <si>
    <t>5.1.03.07.03</t>
  </si>
  <si>
    <t>Los anexos de las facturas de Seguros Reservas se encuentran el el archivo adicional</t>
  </si>
  <si>
    <t>Combustible, Lubricantes, Prods. Quimicos y conexos</t>
  </si>
  <si>
    <t>5.1.03.02.02</t>
  </si>
  <si>
    <t>Acabados Textiles consumidos</t>
  </si>
  <si>
    <t>2.3.2.3.01</t>
  </si>
  <si>
    <t>Prendas de Vestir consumidos</t>
  </si>
  <si>
    <t>5.1.03.10.02</t>
  </si>
  <si>
    <t>Productos Electricos y afines consumidos</t>
  </si>
  <si>
    <t>2.3.9.9.04</t>
  </si>
  <si>
    <t>5.1.03.09.99</t>
  </si>
  <si>
    <t>Combustible Lubricantes y productos quimicos y conexos consumidos.</t>
  </si>
  <si>
    <t>Productos de Minerales metalicos  para consumo y prest. Servs.</t>
  </si>
  <si>
    <t>2.3.7.1.06</t>
  </si>
  <si>
    <t>Otros productos minerales no metalicos</t>
  </si>
  <si>
    <t>Utiles y Materiales de Escirtotrios consumidos</t>
  </si>
  <si>
    <t>Otros materiales de Defensa</t>
  </si>
  <si>
    <t>1.1.05.01.06.01</t>
  </si>
  <si>
    <r>
      <t>Siendo las_</t>
    </r>
    <r>
      <rPr>
        <b/>
        <sz val="10"/>
        <rFont val="Times New Roman"/>
        <family val="1"/>
      </rPr>
      <t xml:space="preserve"> PM</t>
    </r>
    <r>
      <rPr>
        <sz val="10"/>
        <rFont val="Times New Roman"/>
        <family val="1"/>
      </rPr>
      <t xml:space="preserve"> procedimos a contar el efectivo y revisión de los comprobantes en caja  chica  en presencia de_ </t>
    </r>
    <r>
      <rPr>
        <b/>
        <sz val="10"/>
        <rFont val="Times New Roman"/>
        <family val="1"/>
      </rPr>
      <t>Sevilla Cipion M</t>
    </r>
    <r>
      <rPr>
        <sz val="10"/>
        <rFont val="Times New Roman"/>
        <family val="1"/>
      </rPr>
      <t>. ,custodio de la misma. Terminado el proceso hemos devuelto intacto los valores y documentos recibidos.</t>
    </r>
  </si>
  <si>
    <t>30/06/2024</t>
  </si>
  <si>
    <t>EN ESTE PERIODO NO TIENE NINGUNA OBRA DE PROYECTOS DE INVERSION  ESTA INST.</t>
  </si>
  <si>
    <t>ç</t>
  </si>
  <si>
    <t>234-1-2024</t>
  </si>
  <si>
    <t>Poliza de vehs.</t>
  </si>
  <si>
    <t>2-2-502-0327229</t>
  </si>
  <si>
    <t>B1500046889</t>
  </si>
  <si>
    <t>24/1/2024-17/05/2024</t>
  </si>
  <si>
    <t>233-2024</t>
  </si>
  <si>
    <r>
      <t xml:space="preserve">Comprobantes definitivos del No. </t>
    </r>
    <r>
      <rPr>
        <b/>
        <sz val="10"/>
        <rFont val="Times New Roman"/>
        <family val="1"/>
      </rPr>
      <t xml:space="preserve"> 3074 </t>
    </r>
    <r>
      <rPr>
        <sz val="10"/>
        <rFont val="Times New Roman"/>
        <family val="1"/>
      </rPr>
      <t xml:space="preserve"> al No. </t>
    </r>
    <r>
      <rPr>
        <b/>
        <sz val="10"/>
        <rFont val="Times New Roman"/>
        <family val="1"/>
      </rPr>
      <t xml:space="preserve"> 3098</t>
    </r>
  </si>
  <si>
    <t xml:space="preserve">Cheque de Reposición No.                    </t>
  </si>
  <si>
    <t>sobrante no significativo</t>
  </si>
  <si>
    <t>Las polizas de Seguro se unificaron en una sola para 2024</t>
  </si>
  <si>
    <t>Gastos de Seguros de Bienes Inmuebles a devengar c/p</t>
  </si>
  <si>
    <t>Gastos Pagados por Adelantado Seguros de Bienes muebles</t>
  </si>
  <si>
    <t>Director Adm. y financiero</t>
  </si>
  <si>
    <t>Para reconocer amortización de seguro de vehículo, del periodo comprendido entre 15/01/2024 al 31/12/2024, de la póliza No. 2-2-502-0327229, factura No 003022264, D/F 24/01/2024, NCF B1500046889, devengado No.233, monto RD$ 25,994,907.62, pendiente de amortizar al 30/06/2024 RD$13,626,960.12</t>
  </si>
  <si>
    <t xml:space="preserve"> DIGESETT</t>
  </si>
  <si>
    <t>DIRECCION ADMINISTRATIVA Y FINANCIERA</t>
  </si>
  <si>
    <t>CONCILIACION BANCARIA</t>
  </si>
  <si>
    <t>CORRESPONDIENTE AL MES DE JUNIO 2024</t>
  </si>
  <si>
    <t>BANCO RESERVAS CTA. OPERATIVA DE RECURSOS DIRECTOS  # 010-238983-7</t>
  </si>
  <si>
    <t>(VALORES EN RD$)</t>
  </si>
  <si>
    <t>BALANCE SEGÚN LIBRO AL 31/05/2024</t>
  </si>
  <si>
    <t>MAS</t>
  </si>
  <si>
    <t>DEPOSITOS</t>
  </si>
  <si>
    <t>DISPONIBLE SEGÚN LIBRO</t>
  </si>
  <si>
    <t>CHEQUES EMITIDOS</t>
  </si>
  <si>
    <t xml:space="preserve">     </t>
  </si>
  <si>
    <t>CARGOS BANCARIOS</t>
  </si>
  <si>
    <t>BALANCE SEGÚN CONCILIACION  S/ LIBRO AL 30/06/2024</t>
  </si>
  <si>
    <t>BALANCE SEGÚN BANCO AL 30/06/2024</t>
  </si>
  <si>
    <t>DEPOSITOS EN TRANSITO</t>
  </si>
  <si>
    <t>CHEQUES EN TRANSITO</t>
  </si>
  <si>
    <t>BALANCE SEGÚN CONCILIACION S/ BANCO AL 30/06/2024</t>
  </si>
  <si>
    <t>Realizado por:                       Auditado por</t>
  </si>
  <si>
    <t>RELACION DEPOSITOS</t>
  </si>
  <si>
    <t>CORRESPONDIENTE AL MES DE  JUNIO 2024</t>
  </si>
  <si>
    <t>BANCO DE RESERVAS CTA. OPERATIVA   010-238983-7</t>
  </si>
  <si>
    <t>RD$</t>
  </si>
  <si>
    <t>FECHA</t>
  </si>
  <si>
    <t>VALOR</t>
  </si>
  <si>
    <t>TOTAL</t>
  </si>
  <si>
    <t>RELACION DE CHEQUES EMITIDOS</t>
  </si>
  <si>
    <t>CORRESPONDIENTE AL MES DE JUNIO-2024</t>
  </si>
  <si>
    <t>VALORES EN RD$</t>
  </si>
  <si>
    <t>BENEFICIARIO</t>
  </si>
  <si>
    <t>CK. NO.</t>
  </si>
  <si>
    <t>NULO</t>
  </si>
  <si>
    <t>1306/2024</t>
  </si>
  <si>
    <t>Ybelise Ant. Tejada D</t>
  </si>
  <si>
    <t>RELACION DE CHEQUES EN TRANSITO</t>
  </si>
  <si>
    <t>DETALLE</t>
  </si>
  <si>
    <t>RELACION CARGOS BANCARIOS</t>
  </si>
  <si>
    <t xml:space="preserve">Director Admvo.y Financiero </t>
  </si>
  <si>
    <t>Direccion General de Transito y Transporte Terrestre</t>
  </si>
  <si>
    <t>1.2.06.01.07.03.01</t>
  </si>
  <si>
    <t>Motocicletas - Valores de origen</t>
  </si>
  <si>
    <t>Asiento No. 2</t>
  </si>
  <si>
    <t>asiento num.1</t>
  </si>
  <si>
    <t>010-252289-8</t>
  </si>
  <si>
    <t>B0100000096</t>
  </si>
  <si>
    <t>APORTE ECONOMICO P/LAS MADRES</t>
  </si>
  <si>
    <t>00354</t>
  </si>
  <si>
    <t>2.2.8.8.01</t>
  </si>
  <si>
    <t>PARDAS SOLUTIONS, SRL</t>
  </si>
  <si>
    <t>2.2.5.6.01</t>
  </si>
  <si>
    <t>SEVILLA CIPION (PAGADOR)</t>
  </si>
  <si>
    <t>TRANSFERENCIA TSS</t>
  </si>
  <si>
    <t>SEVILLA CIPION (CAJA CHICA)</t>
  </si>
  <si>
    <t>2.2.2.2.01</t>
  </si>
  <si>
    <t>2.2.7.2.01</t>
  </si>
  <si>
    <t>2.2.8.5.02</t>
  </si>
  <si>
    <t>2.2.8.7.06</t>
  </si>
  <si>
    <t>2.3.1.3.03</t>
  </si>
  <si>
    <t>2.3.9.5.01</t>
  </si>
  <si>
    <t>2.2.4.4.01</t>
  </si>
  <si>
    <t>2.3.5.5.01</t>
  </si>
  <si>
    <t>2.3.6.1.01</t>
  </si>
  <si>
    <t>2.3.6.3.06</t>
  </si>
  <si>
    <t>CLARO DOMINICANA</t>
  </si>
  <si>
    <t>SEVILLA CIPION -CUSTODIA-</t>
  </si>
  <si>
    <t>2.2.1.3.01</t>
  </si>
  <si>
    <t>2.2.7.2.06</t>
  </si>
  <si>
    <t>2.3.1.4.01</t>
  </si>
  <si>
    <t>2.3.5.4.01</t>
  </si>
  <si>
    <t>2.3.6.3.04</t>
  </si>
  <si>
    <t>2.3.7.2.03</t>
  </si>
  <si>
    <t>2.3.7.2.06</t>
  </si>
  <si>
    <t>SEVILLA CIPION MORILLO</t>
  </si>
  <si>
    <t xml:space="preserve">                    LIC. SEVILLA CIPION MORILLO</t>
  </si>
  <si>
    <t>LIC RAMON ANT. RAMIREZ R.</t>
  </si>
  <si>
    <t>LIC RAMON D. FLORIAN FLORES</t>
  </si>
  <si>
    <t>ENCARGADO UAI</t>
  </si>
  <si>
    <t>asiento num. 3</t>
  </si>
  <si>
    <t>Lic Ybelise Ant. Tejada</t>
  </si>
  <si>
    <t>Lic. Sevilla Cipion morillo</t>
  </si>
  <si>
    <t>Director Adminsitrativo y financiero</t>
  </si>
  <si>
    <t>2.6.4.8</t>
  </si>
  <si>
    <t>Se entregaron en dos partidas de 50 motocicletas, no se registraron en el año de la donacion -2023- porque  no se habian realizados por tramites legales para tales fines.</t>
  </si>
  <si>
    <t>10</t>
  </si>
  <si>
    <t>1.2.06.01.08.04</t>
  </si>
  <si>
    <t>2654</t>
  </si>
  <si>
    <t>1206010001</t>
  </si>
  <si>
    <t>SISTEMAS DE AIRE ACOND, CALEF. Y REFRIGERACION</t>
  </si>
  <si>
    <t>1.2.06.01.09.02</t>
  </si>
  <si>
    <t>2662</t>
  </si>
  <si>
    <t>1206980001</t>
  </si>
  <si>
    <t>EQUIPOS DE SEGURIDAD</t>
  </si>
  <si>
    <t>Sgto/M. Lewis B.Trinidad Reyes, P.N.</t>
  </si>
  <si>
    <t>ABANICO DE PEDESTAL</t>
  </si>
  <si>
    <t>06564</t>
  </si>
  <si>
    <t>DETERIORO</t>
  </si>
  <si>
    <t>06556</t>
  </si>
  <si>
    <t>06553</t>
  </si>
  <si>
    <t>06574</t>
  </si>
  <si>
    <t>05445</t>
  </si>
  <si>
    <t>08266</t>
  </si>
  <si>
    <t>05127</t>
  </si>
  <si>
    <t>02770</t>
  </si>
  <si>
    <t>05019</t>
  </si>
  <si>
    <t>05021</t>
  </si>
  <si>
    <t>02768</t>
  </si>
  <si>
    <t>06270</t>
  </si>
  <si>
    <t>03218</t>
  </si>
  <si>
    <t>01414</t>
  </si>
  <si>
    <t>ASIENTO PARA 4 PERSONAS</t>
  </si>
  <si>
    <t>02516</t>
  </si>
  <si>
    <t>02518</t>
  </si>
  <si>
    <t>ASIENTO PARA 3 PERSONAS</t>
  </si>
  <si>
    <t>02523</t>
  </si>
  <si>
    <t>02780</t>
  </si>
  <si>
    <t>06236</t>
  </si>
  <si>
    <t>06233</t>
  </si>
  <si>
    <t>05944</t>
  </si>
  <si>
    <t>BLOWER DE AIRE ACOND.</t>
  </si>
  <si>
    <t>S/C</t>
  </si>
  <si>
    <t>AIRE ACOND. AMERICAN- 24000 BTU</t>
  </si>
  <si>
    <t>00099</t>
  </si>
  <si>
    <t>AIRE ACONDICIONADO</t>
  </si>
  <si>
    <t>02163</t>
  </si>
  <si>
    <t>AIRE ACONDICIONADO MARCA CONFORD STAR</t>
  </si>
  <si>
    <t>AIRE DE 24,000 BTU FANCOIL</t>
  </si>
  <si>
    <t>AIRE FANCOIL 24,000 BTU</t>
  </si>
  <si>
    <t>CONSOLA DE AIRE ACOND.</t>
  </si>
  <si>
    <t>COMPRESOR DE AIRE</t>
  </si>
  <si>
    <t>02367</t>
  </si>
  <si>
    <t>CONSOLA DE AIRE FAN COIL 18,000 BTU</t>
  </si>
  <si>
    <t>CONSOLA DE AIRE FAN COIL 24,000 BTU</t>
  </si>
  <si>
    <t>04655</t>
  </si>
  <si>
    <t>CORTADORA DE TUBOS</t>
  </si>
  <si>
    <t>02669</t>
  </si>
  <si>
    <t>COMPRESOR DE PINTURA</t>
  </si>
  <si>
    <t>CPU DELL</t>
  </si>
  <si>
    <t>07389</t>
  </si>
  <si>
    <t>07305</t>
  </si>
  <si>
    <t>07392</t>
  </si>
  <si>
    <t>06925</t>
  </si>
  <si>
    <t>07394</t>
  </si>
  <si>
    <t>07395</t>
  </si>
  <si>
    <t>07903</t>
  </si>
  <si>
    <t>07698</t>
  </si>
  <si>
    <t>07689</t>
  </si>
  <si>
    <t>07923</t>
  </si>
  <si>
    <t>07915</t>
  </si>
  <si>
    <t>07922</t>
  </si>
  <si>
    <t>07916</t>
  </si>
  <si>
    <t>08873</t>
  </si>
  <si>
    <t>08861</t>
  </si>
  <si>
    <t>08864</t>
  </si>
  <si>
    <t>08865</t>
  </si>
  <si>
    <t>08859</t>
  </si>
  <si>
    <t>02312</t>
  </si>
  <si>
    <t>02316</t>
  </si>
  <si>
    <t>02291</t>
  </si>
  <si>
    <t>09123</t>
  </si>
  <si>
    <t>09425</t>
  </si>
  <si>
    <t>09681</t>
  </si>
  <si>
    <t>CPU HP</t>
  </si>
  <si>
    <t>02873</t>
  </si>
  <si>
    <t>02858</t>
  </si>
  <si>
    <t>02871</t>
  </si>
  <si>
    <t>02458</t>
  </si>
  <si>
    <t>02857</t>
  </si>
  <si>
    <t>02452</t>
  </si>
  <si>
    <t>02870</t>
  </si>
  <si>
    <t>02860</t>
  </si>
  <si>
    <t>02859</t>
  </si>
  <si>
    <t>CPU LENOVO</t>
  </si>
  <si>
    <t>06537</t>
  </si>
  <si>
    <t>06534</t>
  </si>
  <si>
    <t>06531</t>
  </si>
  <si>
    <t>06536</t>
  </si>
  <si>
    <t>CPU</t>
  </si>
  <si>
    <t>00120</t>
  </si>
  <si>
    <t>01373</t>
  </si>
  <si>
    <t>04110</t>
  </si>
  <si>
    <t>05037</t>
  </si>
  <si>
    <t>08436</t>
  </si>
  <si>
    <t>01690</t>
  </si>
  <si>
    <t>00590</t>
  </si>
  <si>
    <t>02969</t>
  </si>
  <si>
    <t>00823</t>
  </si>
  <si>
    <t>07695</t>
  </si>
  <si>
    <t>01090</t>
  </si>
  <si>
    <t>01572</t>
  </si>
  <si>
    <t>00009</t>
  </si>
  <si>
    <t>00820</t>
  </si>
  <si>
    <t>00114</t>
  </si>
  <si>
    <t>08994</t>
  </si>
  <si>
    <t>01582</t>
  </si>
  <si>
    <t>00816</t>
  </si>
  <si>
    <t>01556</t>
  </si>
  <si>
    <t>06630</t>
  </si>
  <si>
    <t>02852</t>
  </si>
  <si>
    <t>02177</t>
  </si>
  <si>
    <t>00461</t>
  </si>
  <si>
    <t>00458</t>
  </si>
  <si>
    <t>00271</t>
  </si>
  <si>
    <t>01576</t>
  </si>
  <si>
    <t>00577</t>
  </si>
  <si>
    <t>01339</t>
  </si>
  <si>
    <t>05365</t>
  </si>
  <si>
    <t>01033</t>
  </si>
  <si>
    <t>01096</t>
  </si>
  <si>
    <t>00263</t>
  </si>
  <si>
    <t>00812</t>
  </si>
  <si>
    <t>01593</t>
  </si>
  <si>
    <t>00167</t>
  </si>
  <si>
    <t>06612</t>
  </si>
  <si>
    <t>06861</t>
  </si>
  <si>
    <t>00171</t>
  </si>
  <si>
    <t>02139</t>
  </si>
  <si>
    <t>00089</t>
  </si>
  <si>
    <t>DVD PHILIS HDMI</t>
  </si>
  <si>
    <t>03400</t>
  </si>
  <si>
    <t>ALCOHOLIMETRO MARCA ALC</t>
  </si>
  <si>
    <t>ALCOHOLIMETRO CDP FIT</t>
  </si>
  <si>
    <t>ARCHIVO DE 4 GABETAS</t>
  </si>
  <si>
    <t>04200</t>
  </si>
  <si>
    <t>00528</t>
  </si>
  <si>
    <t>ARCHIVO DE 4 GAVETAS GRIS</t>
  </si>
  <si>
    <t>03866</t>
  </si>
  <si>
    <t>ARCHIVO DE METAL 8 1/2 X 11</t>
  </si>
  <si>
    <t>03872</t>
  </si>
  <si>
    <t>04662</t>
  </si>
  <si>
    <t>03873</t>
  </si>
  <si>
    <t>03874</t>
  </si>
  <si>
    <t>ARCHIVO DE METAL DE 4 GABETAS</t>
  </si>
  <si>
    <t>03636</t>
  </si>
  <si>
    <t>04845</t>
  </si>
  <si>
    <t>04836</t>
  </si>
  <si>
    <t>04844</t>
  </si>
  <si>
    <t>00527</t>
  </si>
  <si>
    <t>04826</t>
  </si>
  <si>
    <t>04830</t>
  </si>
  <si>
    <t>04829</t>
  </si>
  <si>
    <t>04299</t>
  </si>
  <si>
    <t>03445</t>
  </si>
  <si>
    <t>03446</t>
  </si>
  <si>
    <t>02156</t>
  </si>
  <si>
    <t>01152</t>
  </si>
  <si>
    <t>04685</t>
  </si>
  <si>
    <t>04687</t>
  </si>
  <si>
    <t>00876</t>
  </si>
  <si>
    <t>00875</t>
  </si>
  <si>
    <t>00881</t>
  </si>
  <si>
    <t>04679</t>
  </si>
  <si>
    <t>04680</t>
  </si>
  <si>
    <t>04681</t>
  </si>
  <si>
    <t>00874</t>
  </si>
  <si>
    <t>04671</t>
  </si>
  <si>
    <t>04673</t>
  </si>
  <si>
    <t>04676</t>
  </si>
  <si>
    <t>04675</t>
  </si>
  <si>
    <t>04677</t>
  </si>
  <si>
    <t>00865</t>
  </si>
  <si>
    <t>00866</t>
  </si>
  <si>
    <t>00878</t>
  </si>
  <si>
    <t>ARMARIO DE METAL 2 PUERTAS</t>
  </si>
  <si>
    <t>04346</t>
  </si>
  <si>
    <t>04846</t>
  </si>
  <si>
    <t>04413</t>
  </si>
  <si>
    <t>BEBEDERO LG</t>
  </si>
  <si>
    <t>00673</t>
  </si>
  <si>
    <t>BEBEDERO MARCA  TECNOMASTER</t>
  </si>
  <si>
    <t>01024</t>
  </si>
  <si>
    <t xml:space="preserve">BEBEDERO MARCA OSTER </t>
  </si>
  <si>
    <t>06230</t>
  </si>
  <si>
    <t>BEBEDERO MARCA TCL</t>
  </si>
  <si>
    <t>00986</t>
  </si>
  <si>
    <t>BEBEDERO TCL</t>
  </si>
  <si>
    <t>04805</t>
  </si>
  <si>
    <t>BEBEDERO TECNOMASTER</t>
  </si>
  <si>
    <t>01421</t>
  </si>
  <si>
    <t>BEBEDERO, MARCA GENERAL ELECTRIC</t>
  </si>
  <si>
    <t>00672</t>
  </si>
  <si>
    <t>BEBERO MARCA AMERICAN</t>
  </si>
  <si>
    <t>00228</t>
  </si>
  <si>
    <t>BEBEDERO</t>
  </si>
  <si>
    <t>BOCINA NEGRA</t>
  </si>
  <si>
    <t>BOCINA NEGRA DE AUDIO</t>
  </si>
  <si>
    <t>BOCINAS DE PEDESTAL SKP PRO- AUDIO</t>
  </si>
  <si>
    <t>02130</t>
  </si>
  <si>
    <t>BOMBA DE AGUA DE PRESION VERDE</t>
  </si>
  <si>
    <t>04327</t>
  </si>
  <si>
    <t>BOMBA DE AGUA PEDROLLO</t>
  </si>
  <si>
    <t>05128</t>
  </si>
  <si>
    <t>BOMBA DE AGUA TRI STAR TYPE TKP-50</t>
  </si>
  <si>
    <t>05359</t>
  </si>
  <si>
    <t>BOOSTER DE BATERIA DSR PROGIER</t>
  </si>
  <si>
    <t>CAJONERA DE RADIO DE BASE ICOM</t>
  </si>
  <si>
    <t>CAJONERA DE RADIO MARCA ICOM</t>
  </si>
  <si>
    <t>05556</t>
  </si>
  <si>
    <t>05455</t>
  </si>
  <si>
    <t>02498</t>
  </si>
  <si>
    <t>02495</t>
  </si>
  <si>
    <t>05500</t>
  </si>
  <si>
    <t>02467</t>
  </si>
  <si>
    <t>CAMARA DE VIGILANCIA</t>
  </si>
  <si>
    <t>04567</t>
  </si>
  <si>
    <t>04552</t>
  </si>
  <si>
    <t>04566</t>
  </si>
  <si>
    <t>04571</t>
  </si>
  <si>
    <t>04560</t>
  </si>
  <si>
    <t>04562</t>
  </si>
  <si>
    <t>04554</t>
  </si>
  <si>
    <t>04553</t>
  </si>
  <si>
    <t xml:space="preserve">CAMILLA </t>
  </si>
  <si>
    <t>04686</t>
  </si>
  <si>
    <t>CARGADOR MULTIPLE</t>
  </si>
  <si>
    <t>04180</t>
  </si>
  <si>
    <t>CARGADORES MULTIPLES ICOM BC-121</t>
  </si>
  <si>
    <t>04748</t>
  </si>
  <si>
    <t>CARGADORES MULTIPLES ICOM BC-122</t>
  </si>
  <si>
    <t>04178</t>
  </si>
  <si>
    <t>CARGADORES MULTIPLES ICOM BC-123</t>
  </si>
  <si>
    <t>04179</t>
  </si>
  <si>
    <t>CARGADOR DE BATERIA</t>
  </si>
  <si>
    <t>CARGADOR ELECTRICO</t>
  </si>
  <si>
    <t>CISCO ROUTER</t>
  </si>
  <si>
    <t>04576</t>
  </si>
  <si>
    <t>CORTINA VENECIANA PLEGADIZA</t>
  </si>
  <si>
    <t>03168</t>
  </si>
  <si>
    <t>ESTUFA DE MESA 4 HORNILLA AMERICAN</t>
  </si>
  <si>
    <t>05373</t>
  </si>
  <si>
    <t>ESTUFA DE MESA, 4 HORNILLAS DAKO</t>
  </si>
  <si>
    <t>05131</t>
  </si>
  <si>
    <t>ESTUFA ELECTRICA</t>
  </si>
  <si>
    <t>EXTINTOR ABC</t>
  </si>
  <si>
    <t>03759</t>
  </si>
  <si>
    <t>04005</t>
  </si>
  <si>
    <t>FAX, MARCA HP</t>
  </si>
  <si>
    <t>00003</t>
  </si>
  <si>
    <t>FUENTE ASTRON SL-15R-13.8U</t>
  </si>
  <si>
    <t>FUENTE MW ESC-240-13-5</t>
  </si>
  <si>
    <t>05552</t>
  </si>
  <si>
    <t>04947</t>
  </si>
  <si>
    <t>FUENTE MEIN WELL</t>
  </si>
  <si>
    <t>09525</t>
  </si>
  <si>
    <t>05031</t>
  </si>
  <si>
    <t>ESCRITORIO EN METAL Y FORMICA</t>
  </si>
  <si>
    <t>ESC. SEMI EJEC. OMAR</t>
  </si>
  <si>
    <t>ESCRITORIO</t>
  </si>
  <si>
    <t>MESA DE ESCRITORIO PARA COMPUTAD.</t>
  </si>
  <si>
    <t>ESCRITORIO CAUNTER</t>
  </si>
  <si>
    <t>06475</t>
  </si>
  <si>
    <t>IMPRESORA</t>
  </si>
  <si>
    <t>08672</t>
  </si>
  <si>
    <t>IMPRESORA EPSON</t>
  </si>
  <si>
    <t>05400</t>
  </si>
  <si>
    <t>05382</t>
  </si>
  <si>
    <t>06313</t>
  </si>
  <si>
    <t>06484</t>
  </si>
  <si>
    <t>06501</t>
  </si>
  <si>
    <t>05385</t>
  </si>
  <si>
    <t>05404</t>
  </si>
  <si>
    <t>05386</t>
  </si>
  <si>
    <t>09140</t>
  </si>
  <si>
    <t>09143</t>
  </si>
  <si>
    <t>09155</t>
  </si>
  <si>
    <t>09154</t>
  </si>
  <si>
    <t>09153</t>
  </si>
  <si>
    <t>IMPRESORA HP</t>
  </si>
  <si>
    <t>08856</t>
  </si>
  <si>
    <t>08680</t>
  </si>
  <si>
    <t>08853</t>
  </si>
  <si>
    <t>08674</t>
  </si>
  <si>
    <t>08675</t>
  </si>
  <si>
    <t>08852</t>
  </si>
  <si>
    <t>08677</t>
  </si>
  <si>
    <t>IMPRESORA HP LASERJET</t>
  </si>
  <si>
    <t>06815</t>
  </si>
  <si>
    <t>06810</t>
  </si>
  <si>
    <t>06817</t>
  </si>
  <si>
    <t>06809</t>
  </si>
  <si>
    <t>06816</t>
  </si>
  <si>
    <t>06343</t>
  </si>
  <si>
    <t>02160</t>
  </si>
  <si>
    <t>02885</t>
  </si>
  <si>
    <t>02883</t>
  </si>
  <si>
    <t>02876</t>
  </si>
  <si>
    <t>02474</t>
  </si>
  <si>
    <t>06661</t>
  </si>
  <si>
    <t>05399</t>
  </si>
  <si>
    <t>08684</t>
  </si>
  <si>
    <t>00559</t>
  </si>
  <si>
    <t>08991</t>
  </si>
  <si>
    <t>05397</t>
  </si>
  <si>
    <t>08714</t>
  </si>
  <si>
    <t>05398</t>
  </si>
  <si>
    <t>08715</t>
  </si>
  <si>
    <t>06902</t>
  </si>
  <si>
    <t>03195</t>
  </si>
  <si>
    <t>06670</t>
  </si>
  <si>
    <t>01221</t>
  </si>
  <si>
    <t>00725</t>
  </si>
  <si>
    <t>05946</t>
  </si>
  <si>
    <t>06894</t>
  </si>
  <si>
    <t>06893</t>
  </si>
  <si>
    <t>06896</t>
  </si>
  <si>
    <t>06892</t>
  </si>
  <si>
    <t>06898</t>
  </si>
  <si>
    <t>06900</t>
  </si>
  <si>
    <t>06901</t>
  </si>
  <si>
    <t>06895</t>
  </si>
  <si>
    <t>05348</t>
  </si>
  <si>
    <t>01458</t>
  </si>
  <si>
    <t>04444</t>
  </si>
  <si>
    <t>08295</t>
  </si>
  <si>
    <t>09083</t>
  </si>
  <si>
    <t>01074</t>
  </si>
  <si>
    <t>01076</t>
  </si>
  <si>
    <t>06669</t>
  </si>
  <si>
    <t>01217</t>
  </si>
  <si>
    <t>06658</t>
  </si>
  <si>
    <t>06646</t>
  </si>
  <si>
    <t>01459</t>
  </si>
  <si>
    <t>01216</t>
  </si>
  <si>
    <t>06203</t>
  </si>
  <si>
    <t>06664</t>
  </si>
  <si>
    <t>06691</t>
  </si>
  <si>
    <t>INVERSOR</t>
  </si>
  <si>
    <t>07959</t>
  </si>
  <si>
    <t>06301</t>
  </si>
  <si>
    <t>INVERSOR 1 KL</t>
  </si>
  <si>
    <t>06131</t>
  </si>
  <si>
    <t>INVERSOR MARCA MJ 1.5 KILOS</t>
  </si>
  <si>
    <t>06229</t>
  </si>
  <si>
    <t>INVERSOR MARCA XANTRES</t>
  </si>
  <si>
    <t>05444</t>
  </si>
  <si>
    <t xml:space="preserve">INVERSOR PHASE II </t>
  </si>
  <si>
    <t>06299</t>
  </si>
  <si>
    <t>LAMPARA DE GANZO</t>
  </si>
  <si>
    <t>02081</t>
  </si>
  <si>
    <t>02083</t>
  </si>
  <si>
    <t>LAPTOP</t>
  </si>
  <si>
    <t>06905</t>
  </si>
  <si>
    <t>LAPTOP ACCER</t>
  </si>
  <si>
    <t>00113</t>
  </si>
  <si>
    <t>LAPTOP DELL LATITUDES</t>
  </si>
  <si>
    <t>04477</t>
  </si>
  <si>
    <t>MESA PLEGABLE REDONDA</t>
  </si>
  <si>
    <t>06766</t>
  </si>
  <si>
    <t>MAQUINA DE ESCRIBIR NAKAJIMA</t>
  </si>
  <si>
    <t>00991</t>
  </si>
  <si>
    <t>MAQUINA ELECTRICA DE ESCRIBIR BROTHER</t>
  </si>
  <si>
    <t>05965</t>
  </si>
  <si>
    <t>MAQUINA SUMADORA, MARCA SHARP</t>
  </si>
  <si>
    <t>02952</t>
  </si>
  <si>
    <t>03006</t>
  </si>
  <si>
    <t>02999</t>
  </si>
  <si>
    <t>SUMADORA MARCA CASIO DR-120TM</t>
  </si>
  <si>
    <t>06307</t>
  </si>
  <si>
    <t>MESA DE COMPUTADORA</t>
  </si>
  <si>
    <t>03630</t>
  </si>
  <si>
    <t>02964</t>
  </si>
  <si>
    <t>03154</t>
  </si>
  <si>
    <t>MESA PARA COMPUTADORA EN FORMICA</t>
  </si>
  <si>
    <t>04342</t>
  </si>
  <si>
    <t>MESA MAYO DRIVE</t>
  </si>
  <si>
    <t>03611</t>
  </si>
  <si>
    <t>MESA PLEGABLES REDONDAS</t>
  </si>
  <si>
    <t>MESA RESTANGULAR</t>
  </si>
  <si>
    <t>MESA DE COMPUTADORA MARCA AZUL</t>
  </si>
  <si>
    <t>00301</t>
  </si>
  <si>
    <t>MICROONDA MARCA PANASONIC</t>
  </si>
  <si>
    <t>01630</t>
  </si>
  <si>
    <t>MICROONDA OSTER</t>
  </si>
  <si>
    <t>02935</t>
  </si>
  <si>
    <t>MICROONDA, MARCA DAEWOO</t>
  </si>
  <si>
    <t>04250</t>
  </si>
  <si>
    <t>MONITOR DELL</t>
  </si>
  <si>
    <t>08883</t>
  </si>
  <si>
    <t>08884</t>
  </si>
  <si>
    <t>08880</t>
  </si>
  <si>
    <t>08889</t>
  </si>
  <si>
    <t>07931</t>
  </si>
  <si>
    <t>CORRESPONDE A C.C.P 2613</t>
  </si>
  <si>
    <t>08637</t>
  </si>
  <si>
    <t>08640</t>
  </si>
  <si>
    <t>08642</t>
  </si>
  <si>
    <t>08638</t>
  </si>
  <si>
    <t>08647</t>
  </si>
  <si>
    <t>08644</t>
  </si>
  <si>
    <t>08646</t>
  </si>
  <si>
    <t>08643</t>
  </si>
  <si>
    <t>08639</t>
  </si>
  <si>
    <t>07342</t>
  </si>
  <si>
    <t>07343</t>
  </si>
  <si>
    <t>10600</t>
  </si>
  <si>
    <t>02321</t>
  </si>
  <si>
    <t>02833</t>
  </si>
  <si>
    <t>02442</t>
  </si>
  <si>
    <t>02427</t>
  </si>
  <si>
    <t>02845</t>
  </si>
  <si>
    <t>02834</t>
  </si>
  <si>
    <t>02830</t>
  </si>
  <si>
    <t>02842</t>
  </si>
  <si>
    <t>02447</t>
  </si>
  <si>
    <t>02841</t>
  </si>
  <si>
    <t>05369</t>
  </si>
  <si>
    <t xml:space="preserve">MONITOR </t>
  </si>
  <si>
    <t>01529</t>
  </si>
  <si>
    <t>01520</t>
  </si>
  <si>
    <t>00491</t>
  </si>
  <si>
    <t>06512</t>
  </si>
  <si>
    <t>02104</t>
  </si>
  <si>
    <t>07333</t>
  </si>
  <si>
    <t>00278</t>
  </si>
  <si>
    <t>01716</t>
  </si>
  <si>
    <t>00282</t>
  </si>
  <si>
    <t>00432</t>
  </si>
  <si>
    <t>00014</t>
  </si>
  <si>
    <t>00115</t>
  </si>
  <si>
    <t>00460</t>
  </si>
  <si>
    <t>00516</t>
  </si>
  <si>
    <t>06024</t>
  </si>
  <si>
    <t>05947</t>
  </si>
  <si>
    <t>00027</t>
  </si>
  <si>
    <t>00019</t>
  </si>
  <si>
    <t>06580</t>
  </si>
  <si>
    <t>01703</t>
  </si>
  <si>
    <t>01438</t>
  </si>
  <si>
    <t>09096</t>
  </si>
  <si>
    <t>09108</t>
  </si>
  <si>
    <t>00834</t>
  </si>
  <si>
    <t>00844</t>
  </si>
  <si>
    <t>00835</t>
  </si>
  <si>
    <t>00276</t>
  </si>
  <si>
    <t>01206</t>
  </si>
  <si>
    <t>01041</t>
  </si>
  <si>
    <t>01053</t>
  </si>
  <si>
    <t>00073</t>
  </si>
  <si>
    <t>00638</t>
  </si>
  <si>
    <t>00654</t>
  </si>
  <si>
    <t>00497</t>
  </si>
  <si>
    <t>06577</t>
  </si>
  <si>
    <t>04156</t>
  </si>
  <si>
    <t>06117</t>
  </si>
  <si>
    <t>03546</t>
  </si>
  <si>
    <t>00010</t>
  </si>
  <si>
    <t>00172</t>
  </si>
  <si>
    <t>00028</t>
  </si>
  <si>
    <t>00075</t>
  </si>
  <si>
    <t>00486</t>
  </si>
  <si>
    <t>00443</t>
  </si>
  <si>
    <t>00155</t>
  </si>
  <si>
    <t>10361</t>
  </si>
  <si>
    <t>06207</t>
  </si>
  <si>
    <t>NEVERA MARCA GENERAL ELECTRIC</t>
  </si>
  <si>
    <t>04989</t>
  </si>
  <si>
    <t>PESO DIGISTAL DE ALIMENTOS</t>
  </si>
  <si>
    <t>07296</t>
  </si>
  <si>
    <t>PROYECTOR 3MX20X</t>
  </si>
  <si>
    <t>00483</t>
  </si>
  <si>
    <t>PROYECTOR EPSON</t>
  </si>
  <si>
    <t>00247</t>
  </si>
  <si>
    <t xml:space="preserve">PROYECTOR MOTOBRO </t>
  </si>
  <si>
    <t>PROYECTOR</t>
  </si>
  <si>
    <t>PULIDORA AMARILLA</t>
  </si>
  <si>
    <t>10289</t>
  </si>
  <si>
    <t>SECADOR DE PELO</t>
  </si>
  <si>
    <t>06460</t>
  </si>
  <si>
    <t>06461</t>
  </si>
  <si>
    <t>06463</t>
  </si>
  <si>
    <t>RADAR STAKER II</t>
  </si>
  <si>
    <t>09168</t>
  </si>
  <si>
    <t>09167</t>
  </si>
  <si>
    <t>09187</t>
  </si>
  <si>
    <t>09175</t>
  </si>
  <si>
    <t>09180</t>
  </si>
  <si>
    <t>09458</t>
  </si>
  <si>
    <t>09034</t>
  </si>
  <si>
    <t>09046</t>
  </si>
  <si>
    <t>09048</t>
  </si>
  <si>
    <t>09045</t>
  </si>
  <si>
    <t>09060</t>
  </si>
  <si>
    <t>09050</t>
  </si>
  <si>
    <t>09036</t>
  </si>
  <si>
    <t>09033</t>
  </si>
  <si>
    <t>01679</t>
  </si>
  <si>
    <t xml:space="preserve">RADIO BASE </t>
  </si>
  <si>
    <t>5066</t>
  </si>
  <si>
    <t>RADIO COMUN. DIGITAL</t>
  </si>
  <si>
    <t>R0158</t>
  </si>
  <si>
    <t>R0234</t>
  </si>
  <si>
    <t>R0350</t>
  </si>
  <si>
    <t>R1298</t>
  </si>
  <si>
    <t>R1419</t>
  </si>
  <si>
    <t>R2044</t>
  </si>
  <si>
    <t>R0367</t>
  </si>
  <si>
    <t>R0878</t>
  </si>
  <si>
    <t>R1261</t>
  </si>
  <si>
    <t>R1802</t>
  </si>
  <si>
    <t>R0117</t>
  </si>
  <si>
    <t>R0076</t>
  </si>
  <si>
    <t>R2017</t>
  </si>
  <si>
    <t>R2127</t>
  </si>
  <si>
    <t>R2180</t>
  </si>
  <si>
    <t>R2184</t>
  </si>
  <si>
    <t>R2219</t>
  </si>
  <si>
    <t>R1473</t>
  </si>
  <si>
    <t>R2012</t>
  </si>
  <si>
    <t>RADIO PORTATIL ICOM</t>
  </si>
  <si>
    <t>02542</t>
  </si>
  <si>
    <t>02558</t>
  </si>
  <si>
    <t>02540</t>
  </si>
  <si>
    <t>02785</t>
  </si>
  <si>
    <t>RADIO DE COMUNICACIÓN DIGITAL MOT.</t>
  </si>
  <si>
    <t>RADIO MARCA SHACK</t>
  </si>
  <si>
    <t>00490</t>
  </si>
  <si>
    <t>RADIO PORTATIL MARCA ICOM MODELO IC-F41GT</t>
  </si>
  <si>
    <t>02736</t>
  </si>
  <si>
    <t>04938</t>
  </si>
  <si>
    <t>02429</t>
  </si>
  <si>
    <t>01642</t>
  </si>
  <si>
    <t>02807</t>
  </si>
  <si>
    <t>04792</t>
  </si>
  <si>
    <t>02067</t>
  </si>
  <si>
    <t>04880</t>
  </si>
  <si>
    <t>03101</t>
  </si>
  <si>
    <t>01668</t>
  </si>
  <si>
    <t>03986</t>
  </si>
  <si>
    <t>03121</t>
  </si>
  <si>
    <t>01544</t>
  </si>
  <si>
    <t>01511</t>
  </si>
  <si>
    <t>02471</t>
  </si>
  <si>
    <t>02106</t>
  </si>
  <si>
    <t>02593</t>
  </si>
  <si>
    <t>02003</t>
  </si>
  <si>
    <t>02956</t>
  </si>
  <si>
    <t>04076</t>
  </si>
  <si>
    <t>01825</t>
  </si>
  <si>
    <t>04897</t>
  </si>
  <si>
    <t>02962</t>
  </si>
  <si>
    <t>04841</t>
  </si>
  <si>
    <t>02369</t>
  </si>
  <si>
    <t>01533</t>
  </si>
  <si>
    <t>05111</t>
  </si>
  <si>
    <t>04978</t>
  </si>
  <si>
    <t>03164</t>
  </si>
  <si>
    <t>03904</t>
  </si>
  <si>
    <t>01691</t>
  </si>
  <si>
    <t>02295</t>
  </si>
  <si>
    <t>03310</t>
  </si>
  <si>
    <t>04988</t>
  </si>
  <si>
    <t>02985</t>
  </si>
  <si>
    <t>04041</t>
  </si>
  <si>
    <t>01990</t>
  </si>
  <si>
    <t>03476</t>
  </si>
  <si>
    <t>02039</t>
  </si>
  <si>
    <t>02251</t>
  </si>
  <si>
    <t>02109</t>
  </si>
  <si>
    <t>04873</t>
  </si>
  <si>
    <t>03152</t>
  </si>
  <si>
    <t>02186</t>
  </si>
  <si>
    <t>01793</t>
  </si>
  <si>
    <t>04322</t>
  </si>
  <si>
    <t>03077</t>
  </si>
  <si>
    <t>04636</t>
  </si>
  <si>
    <t>04210</t>
  </si>
  <si>
    <t>01906</t>
  </si>
  <si>
    <t>04996</t>
  </si>
  <si>
    <t>03022</t>
  </si>
  <si>
    <t>04920</t>
  </si>
  <si>
    <t>02127</t>
  </si>
  <si>
    <t>03151</t>
  </si>
  <si>
    <t>01932</t>
  </si>
  <si>
    <t>02065</t>
  </si>
  <si>
    <t>02124</t>
  </si>
  <si>
    <t>04508</t>
  </si>
  <si>
    <t>02584</t>
  </si>
  <si>
    <t>02085</t>
  </si>
  <si>
    <t>02377</t>
  </si>
  <si>
    <t>04634</t>
  </si>
  <si>
    <t>03658</t>
  </si>
  <si>
    <t>01584</t>
  </si>
  <si>
    <t>03426</t>
  </si>
  <si>
    <t>01969</t>
  </si>
  <si>
    <t>03374</t>
  </si>
  <si>
    <t>03685</t>
  </si>
  <si>
    <t>03205</t>
  </si>
  <si>
    <t>02046</t>
  </si>
  <si>
    <t>04742</t>
  </si>
  <si>
    <t>01880</t>
  </si>
  <si>
    <t>01875</t>
  </si>
  <si>
    <t>02868</t>
  </si>
  <si>
    <t>04407</t>
  </si>
  <si>
    <t>02064</t>
  </si>
  <si>
    <t>01644</t>
  </si>
  <si>
    <t>04697</t>
  </si>
  <si>
    <t>03855</t>
  </si>
  <si>
    <t>02090</t>
  </si>
  <si>
    <t>01765</t>
  </si>
  <si>
    <t>01898</t>
  </si>
  <si>
    <t>04418</t>
  </si>
  <si>
    <t>03200</t>
  </si>
  <si>
    <t>04827</t>
  </si>
  <si>
    <t>02991</t>
  </si>
  <si>
    <t>02396</t>
  </si>
  <si>
    <t>04083</t>
  </si>
  <si>
    <t>02456</t>
  </si>
  <si>
    <t>02060</t>
  </si>
  <si>
    <t>03542</t>
  </si>
  <si>
    <t>03240</t>
  </si>
  <si>
    <t>04709</t>
  </si>
  <si>
    <t>02731</t>
  </si>
  <si>
    <t>03477</t>
  </si>
  <si>
    <t>03925</t>
  </si>
  <si>
    <t>02095</t>
  </si>
  <si>
    <t>05165</t>
  </si>
  <si>
    <t>02888</t>
  </si>
  <si>
    <t>04659</t>
  </si>
  <si>
    <t>02356</t>
  </si>
  <si>
    <t>03268</t>
  </si>
  <si>
    <t>04013</t>
  </si>
  <si>
    <t>03720</t>
  </si>
  <si>
    <t>01692</t>
  </si>
  <si>
    <t>02182</t>
  </si>
  <si>
    <t>05138</t>
  </si>
  <si>
    <t>04420</t>
  </si>
  <si>
    <t>02776</t>
  </si>
  <si>
    <t>02093</t>
  </si>
  <si>
    <t>03237</t>
  </si>
  <si>
    <t>02899</t>
  </si>
  <si>
    <t>01967</t>
  </si>
  <si>
    <t>02242</t>
  </si>
  <si>
    <t>02101</t>
  </si>
  <si>
    <t>03746</t>
  </si>
  <si>
    <t>01948</t>
  </si>
  <si>
    <t>01684</t>
  </si>
  <si>
    <t>02944</t>
  </si>
  <si>
    <t>04405</t>
  </si>
  <si>
    <t>05167</t>
  </si>
  <si>
    <t>03908</t>
  </si>
  <si>
    <t>04416</t>
  </si>
  <si>
    <t>02654</t>
  </si>
  <si>
    <t>04329</t>
  </si>
  <si>
    <t>04132</t>
  </si>
  <si>
    <t>02693</t>
  </si>
  <si>
    <t>04955</t>
  </si>
  <si>
    <t>01805</t>
  </si>
  <si>
    <t>02102</t>
  </si>
  <si>
    <t>02455</t>
  </si>
  <si>
    <t>01688</t>
  </si>
  <si>
    <t>02439</t>
  </si>
  <si>
    <t>03809</t>
  </si>
  <si>
    <t>01892</t>
  </si>
  <si>
    <t>02424</t>
  </si>
  <si>
    <t>02955</t>
  </si>
  <si>
    <t>04622</t>
  </si>
  <si>
    <t>02206</t>
  </si>
  <si>
    <t>03914</t>
  </si>
  <si>
    <t>02703</t>
  </si>
  <si>
    <t>04141</t>
  </si>
  <si>
    <t>04887</t>
  </si>
  <si>
    <t>04290</t>
  </si>
  <si>
    <t>02240</t>
  </si>
  <si>
    <t>02103</t>
  </si>
  <si>
    <t>01784</t>
  </si>
  <si>
    <t>02503</t>
  </si>
  <si>
    <t>03005</t>
  </si>
  <si>
    <t>02237</t>
  </si>
  <si>
    <t>04233</t>
  </si>
  <si>
    <t>02055</t>
  </si>
  <si>
    <t>03883</t>
  </si>
  <si>
    <t>02513</t>
  </si>
  <si>
    <t>01689</t>
  </si>
  <si>
    <t>04890</t>
  </si>
  <si>
    <t>02401</t>
  </si>
  <si>
    <t>04615</t>
  </si>
  <si>
    <t>04136</t>
  </si>
  <si>
    <t>04767</t>
  </si>
  <si>
    <t>03950</t>
  </si>
  <si>
    <t>04807</t>
  </si>
  <si>
    <t>01983</t>
  </si>
  <si>
    <t>01812</t>
  </si>
  <si>
    <t>03307</t>
  </si>
  <si>
    <t>02706</t>
  </si>
  <si>
    <t>01662</t>
  </si>
  <si>
    <t>02204</t>
  </si>
  <si>
    <t>01522</t>
  </si>
  <si>
    <t>03331</t>
  </si>
  <si>
    <t>02734</t>
  </si>
  <si>
    <t>03905</t>
  </si>
  <si>
    <t>03459</t>
  </si>
  <si>
    <t>03652</t>
  </si>
  <si>
    <t>02351</t>
  </si>
  <si>
    <t>04276</t>
  </si>
  <si>
    <t>04106</t>
  </si>
  <si>
    <t>03413</t>
  </si>
  <si>
    <t>03946</t>
  </si>
  <si>
    <t>02911</t>
  </si>
  <si>
    <t>01870</t>
  </si>
  <si>
    <t>03730</t>
  </si>
  <si>
    <t>02694</t>
  </si>
  <si>
    <t>04597</t>
  </si>
  <si>
    <t>03066</t>
  </si>
  <si>
    <t>01583</t>
  </si>
  <si>
    <t>01934</t>
  </si>
  <si>
    <t>03709</t>
  </si>
  <si>
    <t>02677</t>
  </si>
  <si>
    <t>03068</t>
  </si>
  <si>
    <t>04746</t>
  </si>
  <si>
    <t>01872</t>
  </si>
  <si>
    <t>03963</t>
  </si>
  <si>
    <t>03848</t>
  </si>
  <si>
    <t>03177</t>
  </si>
  <si>
    <t>04476</t>
  </si>
  <si>
    <t>04951</t>
  </si>
  <si>
    <t>02268</t>
  </si>
  <si>
    <t>04941</t>
  </si>
  <si>
    <t>04442</t>
  </si>
  <si>
    <t>05140</t>
  </si>
  <si>
    <t>03144</t>
  </si>
  <si>
    <t>04131</t>
  </si>
  <si>
    <t>03661</t>
  </si>
  <si>
    <t>04412</t>
  </si>
  <si>
    <t>03481</t>
  </si>
  <si>
    <t>04971</t>
  </si>
  <si>
    <t>01882</t>
  </si>
  <si>
    <t>03429</t>
  </si>
  <si>
    <t>02418</t>
  </si>
  <si>
    <t>03941</t>
  </si>
  <si>
    <t>01858</t>
  </si>
  <si>
    <t>03687</t>
  </si>
  <si>
    <t>02954</t>
  </si>
  <si>
    <t>02299</t>
  </si>
  <si>
    <t>02111</t>
  </si>
  <si>
    <t>03402</t>
  </si>
  <si>
    <t>01842</t>
  </si>
  <si>
    <t>04786</t>
  </si>
  <si>
    <t>02399</t>
  </si>
  <si>
    <t>04652</t>
  </si>
  <si>
    <t>01747</t>
  </si>
  <si>
    <t>04969</t>
  </si>
  <si>
    <t>01675</t>
  </si>
  <si>
    <t>03370</t>
  </si>
  <si>
    <t>02479</t>
  </si>
  <si>
    <t>02934</t>
  </si>
  <si>
    <t>01908</t>
  </si>
  <si>
    <t>04731</t>
  </si>
  <si>
    <t>04893</t>
  </si>
  <si>
    <t>01863</t>
  </si>
  <si>
    <t>04952</t>
  </si>
  <si>
    <t>02779</t>
  </si>
  <si>
    <t>02189</t>
  </si>
  <si>
    <t>04521</t>
  </si>
  <si>
    <t>04690</t>
  </si>
  <si>
    <t>03421</t>
  </si>
  <si>
    <t>03919</t>
  </si>
  <si>
    <t>01543</t>
  </si>
  <si>
    <t>02588</t>
  </si>
  <si>
    <t>04345</t>
  </si>
  <si>
    <t>03378</t>
  </si>
  <si>
    <t>03716</t>
  </si>
  <si>
    <t>03289</t>
  </si>
  <si>
    <t>RADIO PORTATIL MARCA MOTOROLA DEP-450</t>
  </si>
  <si>
    <t>SCANER HP</t>
  </si>
  <si>
    <t>00744</t>
  </si>
  <si>
    <t xml:space="preserve">SCANNER NEAT COLOR BLANCO </t>
  </si>
  <si>
    <t>01369</t>
  </si>
  <si>
    <t>SILLA PARA VISITANTES</t>
  </si>
  <si>
    <t>07281</t>
  </si>
  <si>
    <t>SILLA SECRETARIAL</t>
  </si>
  <si>
    <t>09335</t>
  </si>
  <si>
    <t>07857</t>
  </si>
  <si>
    <t>08119</t>
  </si>
  <si>
    <t>08120</t>
  </si>
  <si>
    <t>08099</t>
  </si>
  <si>
    <t>07856</t>
  </si>
  <si>
    <t>07855</t>
  </si>
  <si>
    <t>07844</t>
  </si>
  <si>
    <t>07843</t>
  </si>
  <si>
    <t>07846</t>
  </si>
  <si>
    <t>06965</t>
  </si>
  <si>
    <t>09327</t>
  </si>
  <si>
    <t>07861</t>
  </si>
  <si>
    <t>07858</t>
  </si>
  <si>
    <t>07859</t>
  </si>
  <si>
    <t>SILLA PLEGABLE</t>
  </si>
  <si>
    <t>06718</t>
  </si>
  <si>
    <t>06958</t>
  </si>
  <si>
    <t>09762</t>
  </si>
  <si>
    <t>07833</t>
  </si>
  <si>
    <t>07815</t>
  </si>
  <si>
    <t>07804</t>
  </si>
  <si>
    <t>07823</t>
  </si>
  <si>
    <t>08701</t>
  </si>
  <si>
    <t>07813</t>
  </si>
  <si>
    <t>07825</t>
  </si>
  <si>
    <t>07822</t>
  </si>
  <si>
    <t>07839</t>
  </si>
  <si>
    <t>07806</t>
  </si>
  <si>
    <t>07838</t>
  </si>
  <si>
    <t>07829</t>
  </si>
  <si>
    <t>07828</t>
  </si>
  <si>
    <t>07835</t>
  </si>
  <si>
    <t>07820</t>
  </si>
  <si>
    <t>07826</t>
  </si>
  <si>
    <t>07818</t>
  </si>
  <si>
    <t>07798</t>
  </si>
  <si>
    <t>07808</t>
  </si>
  <si>
    <t>07810</t>
  </si>
  <si>
    <t>06966</t>
  </si>
  <si>
    <t>06940</t>
  </si>
  <si>
    <t>06939</t>
  </si>
  <si>
    <t>06942</t>
  </si>
  <si>
    <t>06938</t>
  </si>
  <si>
    <t>06935</t>
  </si>
  <si>
    <t>09280</t>
  </si>
  <si>
    <t>09283</t>
  </si>
  <si>
    <t>06954</t>
  </si>
  <si>
    <t>06952</t>
  </si>
  <si>
    <t>SILLON SEMI EJECUTIVO</t>
  </si>
  <si>
    <t>06950</t>
  </si>
  <si>
    <t xml:space="preserve">SILLON EJECUTIVO </t>
  </si>
  <si>
    <t>06960</t>
  </si>
  <si>
    <t>SILLON SECRETARIAL</t>
  </si>
  <si>
    <t>06994</t>
  </si>
  <si>
    <t>06964</t>
  </si>
  <si>
    <t>06959</t>
  </si>
  <si>
    <t>06993</t>
  </si>
  <si>
    <t>09759</t>
  </si>
  <si>
    <t>09281</t>
  </si>
  <si>
    <t>09341</t>
  </si>
  <si>
    <t>07860</t>
  </si>
  <si>
    <t>SILLON EJECUTIVO</t>
  </si>
  <si>
    <t>06876</t>
  </si>
  <si>
    <t>08739</t>
  </si>
  <si>
    <t>03256</t>
  </si>
  <si>
    <t>SILLON ERGONOMICO</t>
  </si>
  <si>
    <t>08617</t>
  </si>
  <si>
    <t>08707</t>
  </si>
  <si>
    <t>08706</t>
  </si>
  <si>
    <t>07594</t>
  </si>
  <si>
    <t>07593</t>
  </si>
  <si>
    <t>07575</t>
  </si>
  <si>
    <t>07598</t>
  </si>
  <si>
    <t>07614</t>
  </si>
  <si>
    <t>08681</t>
  </si>
  <si>
    <t>06883</t>
  </si>
  <si>
    <t>06882</t>
  </si>
  <si>
    <t>06875</t>
  </si>
  <si>
    <t>07624</t>
  </si>
  <si>
    <t>07473</t>
  </si>
  <si>
    <t>SILLON EJEC. ERGONOMICO</t>
  </si>
  <si>
    <t>08616</t>
  </si>
  <si>
    <t>SILLA TABURETE</t>
  </si>
  <si>
    <t>02087</t>
  </si>
  <si>
    <t>02086</t>
  </si>
  <si>
    <t>06728</t>
  </si>
  <si>
    <t>06740</t>
  </si>
  <si>
    <t>06710</t>
  </si>
  <si>
    <t>03713</t>
  </si>
  <si>
    <t>MESA PLEGALBLE</t>
  </si>
  <si>
    <t>06774</t>
  </si>
  <si>
    <t>06768</t>
  </si>
  <si>
    <t>SILLA DE COMEDOR BLANCA Y TAPIZADA</t>
  </si>
  <si>
    <t>03390</t>
  </si>
  <si>
    <t>03391</t>
  </si>
  <si>
    <t>SILLA DE HIERRO EN TELA VERDE</t>
  </si>
  <si>
    <t>04608</t>
  </si>
  <si>
    <t>04609</t>
  </si>
  <si>
    <t>SILLA DE MADERA EN COLOR CAOBA</t>
  </si>
  <si>
    <t>SILLA DE RUEDA COLOR ROJO EN PIEL</t>
  </si>
  <si>
    <t>03588</t>
  </si>
  <si>
    <t>SILLA DE VISITA COLOR AZUL</t>
  </si>
  <si>
    <t>07070</t>
  </si>
  <si>
    <t>SILLA DE VISITA CON BRAZO COLOR NEGRO</t>
  </si>
  <si>
    <t>04269</t>
  </si>
  <si>
    <t>08549</t>
  </si>
  <si>
    <t>SILLA DE VISITA CON BRAZO NEGRA</t>
  </si>
  <si>
    <t>03763</t>
  </si>
  <si>
    <t>SILLA DE VISITA CON BRAZOS AZUL Y NEGRO</t>
  </si>
  <si>
    <t>07106</t>
  </si>
  <si>
    <t>SILLA DE VISITA CON BRAZOS EN TELA NEGRA</t>
  </si>
  <si>
    <t>06142</t>
  </si>
  <si>
    <t>SILLA DE VISITA CON BRAZOS EN TELA VERDE</t>
  </si>
  <si>
    <t>05559</t>
  </si>
  <si>
    <t>SILLA DE VISITA CON BRAZOS EN TELA Y BASE</t>
  </si>
  <si>
    <t>06029</t>
  </si>
  <si>
    <t>06028</t>
  </si>
  <si>
    <t>SILLA DE VISITA CROMADA Y PLAST. NEGRO</t>
  </si>
  <si>
    <t>03215</t>
  </si>
  <si>
    <t>SILLA DE VISITA EN TELA NEGRA</t>
  </si>
  <si>
    <t>07029</t>
  </si>
  <si>
    <t>SILLA DE VISITA EN TELA NEGRA SIN BRAZO</t>
  </si>
  <si>
    <t>03397</t>
  </si>
  <si>
    <t>SILLA DE VISITA EN TELA ROJA</t>
  </si>
  <si>
    <t>04705</t>
  </si>
  <si>
    <t>SILLA DE VISITA EN TELA VERDE</t>
  </si>
  <si>
    <t>04706</t>
  </si>
  <si>
    <t>SILLA DE VISITA NEGRA</t>
  </si>
  <si>
    <t>04252</t>
  </si>
  <si>
    <t>SILLA DE VISITA NEGRA SIN BRAZOS</t>
  </si>
  <si>
    <t>07292</t>
  </si>
  <si>
    <t>SILLA DE VISITA NEGRA SIN BRAZOS- 3 PERSONAS</t>
  </si>
  <si>
    <t>SILLA DE VISITA SIN BRAZO</t>
  </si>
  <si>
    <t>02724</t>
  </si>
  <si>
    <t>SILLA DE VISITA SIN BRAZO COLOR NEGRO</t>
  </si>
  <si>
    <t>03933</t>
  </si>
  <si>
    <t>SILLA DE VISITA SIN BRAZO EN TELA NEGRA</t>
  </si>
  <si>
    <t>02727</t>
  </si>
  <si>
    <t>02721</t>
  </si>
  <si>
    <t>SILLA DE VISITA SIN BRAZOS</t>
  </si>
  <si>
    <t>03545</t>
  </si>
  <si>
    <t>SILLA DE VISITA SIN BRAZOS COLOR NEGRO</t>
  </si>
  <si>
    <t>02730</t>
  </si>
  <si>
    <t>SILLA DE VISITA SIN BRAZOS EN TELA NEGRA</t>
  </si>
  <si>
    <t>00913</t>
  </si>
  <si>
    <t>00914</t>
  </si>
  <si>
    <t>00898</t>
  </si>
  <si>
    <t>00897</t>
  </si>
  <si>
    <t>SILLA DE VISITA SIN BRAZOS EN TELA NEGRO</t>
  </si>
  <si>
    <t>02701</t>
  </si>
  <si>
    <t>02700</t>
  </si>
  <si>
    <t>SILLA DE VISITA SIN BRAZOS, EN TELA NEGRA</t>
  </si>
  <si>
    <t>04267</t>
  </si>
  <si>
    <t>SILLA DE VISITA, SIN BRAZOS EN TLA NEGRA</t>
  </si>
  <si>
    <t>03726</t>
  </si>
  <si>
    <t>SILLA DE VISITAS METAL NEGRA</t>
  </si>
  <si>
    <t>03573</t>
  </si>
  <si>
    <t>SILLA DE VISITAS SIN BRAZOS COLOR NEGRO</t>
  </si>
  <si>
    <t>02732</t>
  </si>
  <si>
    <t>SILLA EJECUTIVA NEGRA METAL  Y PLASTICO</t>
  </si>
  <si>
    <t>03211</t>
  </si>
  <si>
    <t>SILLA GIRATORIA SIN BRAZOS, EN TELA NEGRA</t>
  </si>
  <si>
    <t>03233</t>
  </si>
  <si>
    <t>SILLA NEGRA METAL, TELA Y PASTICO</t>
  </si>
  <si>
    <t>00949</t>
  </si>
  <si>
    <t>SILLA PLASTICA BASE ALUMINIO NEGRA</t>
  </si>
  <si>
    <t>00951</t>
  </si>
  <si>
    <t>00959</t>
  </si>
  <si>
    <t>SILLA PLASTICA CON HIERRO RECLINABLE</t>
  </si>
  <si>
    <t>08053</t>
  </si>
  <si>
    <t>08077</t>
  </si>
  <si>
    <t>08079</t>
  </si>
  <si>
    <t>04181</t>
  </si>
  <si>
    <t xml:space="preserve">SILLA SECRETARIAL </t>
  </si>
  <si>
    <t>SILLA SECRETARIAL BASE CROMADA, NEGRA</t>
  </si>
  <si>
    <t>05146</t>
  </si>
  <si>
    <t>SILLA SECRETARIAL COLOR AZUL</t>
  </si>
  <si>
    <t>04700</t>
  </si>
  <si>
    <t>SILLA SECRETARIAL COLOR NEGRO SIN BRAZOS</t>
  </si>
  <si>
    <t>06227</t>
  </si>
  <si>
    <t>SILLA SECRETARIAL CON BRAZOS EN MAYA</t>
  </si>
  <si>
    <t>02805</t>
  </si>
  <si>
    <t>SILLA SECRETARIAL CON BRAZOS NEGRA</t>
  </si>
  <si>
    <t>02806</t>
  </si>
  <si>
    <t>SILLA SECRETARIAL EN MALLA Y BASE CROMADA</t>
  </si>
  <si>
    <t>02355</t>
  </si>
  <si>
    <t>02354</t>
  </si>
  <si>
    <t>SILLA SECRETARIAL EN MAYA COLOR NEGRO</t>
  </si>
  <si>
    <t>03478</t>
  </si>
  <si>
    <t>SILLA SECRETARIAL EN TELA ROJA</t>
  </si>
  <si>
    <t>04708</t>
  </si>
  <si>
    <t>SILLA SECRETARIAL HIDRAULICA EN TELA NEGRA</t>
  </si>
  <si>
    <t>03394</t>
  </si>
  <si>
    <t>SILLA SECRETARIAL NEGRA</t>
  </si>
  <si>
    <t>03235</t>
  </si>
  <si>
    <t>03189</t>
  </si>
  <si>
    <t xml:space="preserve">SILLA SECRETARIAL NEGRA </t>
  </si>
  <si>
    <t>00941</t>
  </si>
  <si>
    <t>SILLA SECRETARIAL RECLINABLE COLOR NEGRO</t>
  </si>
  <si>
    <t>08619</t>
  </si>
  <si>
    <t xml:space="preserve">SILLA SECRETARIAL RECLINABLE SIN BRAZOS </t>
  </si>
  <si>
    <t>03075</t>
  </si>
  <si>
    <t>SILLA SECRETARIAL SIN BRAZOS</t>
  </si>
  <si>
    <t>07533</t>
  </si>
  <si>
    <t>SILLA SEMI EJECUTIVA EN TELA NEGRA</t>
  </si>
  <si>
    <t>00925</t>
  </si>
  <si>
    <t xml:space="preserve">SILLA VISITA </t>
  </si>
  <si>
    <t>04135</t>
  </si>
  <si>
    <t>SILLAS DE VISITA SIN BRAZO NEGRA</t>
  </si>
  <si>
    <t>04227</t>
  </si>
  <si>
    <t>SILLAS DE VISITAS COLOR CREMA</t>
  </si>
  <si>
    <t>07137</t>
  </si>
  <si>
    <t>07138</t>
  </si>
  <si>
    <t>07140</t>
  </si>
  <si>
    <t>07143</t>
  </si>
  <si>
    <t>07146</t>
  </si>
  <si>
    <t>07147</t>
  </si>
  <si>
    <t>07148</t>
  </si>
  <si>
    <t>07151</t>
  </si>
  <si>
    <t>07155</t>
  </si>
  <si>
    <t>07136</t>
  </si>
  <si>
    <t>07142</t>
  </si>
  <si>
    <t>07149</t>
  </si>
  <si>
    <t>07152</t>
  </si>
  <si>
    <t>07154</t>
  </si>
  <si>
    <t>SILLLA DE VISITA SIN BRAZO COLOR NEGRO</t>
  </si>
  <si>
    <t>04894</t>
  </si>
  <si>
    <t>SILLON CON BRAZOS EN MAYA</t>
  </si>
  <si>
    <t>02804</t>
  </si>
  <si>
    <t>SILLON CON BRAZOS Y BASE CROMADA</t>
  </si>
  <si>
    <t>03499</t>
  </si>
  <si>
    <t>00929</t>
  </si>
  <si>
    <t>SILLON EJEC. CON BRAZO TELA NEGRA</t>
  </si>
  <si>
    <t>02808</t>
  </si>
  <si>
    <t>SILLON EJEC. CON BRAZO TELA NEGRA ERG.</t>
  </si>
  <si>
    <t>03800</t>
  </si>
  <si>
    <t>03799</t>
  </si>
  <si>
    <t>SILLON EJEC. EN PIERLINA NEGRA</t>
  </si>
  <si>
    <t>02639</t>
  </si>
  <si>
    <t>SILLON EJEC. GRADUABLE, COLOR MARRON</t>
  </si>
  <si>
    <t>03796</t>
  </si>
  <si>
    <t>03142</t>
  </si>
  <si>
    <t>SILLON EJEC. GRADUABLE, MARRON EN PIEL</t>
  </si>
  <si>
    <t>02975</t>
  </si>
  <si>
    <t>SILLON EJECUTIVO COLOR VINO</t>
  </si>
  <si>
    <t>06140</t>
  </si>
  <si>
    <t>SILLON EJECUTIVO CON BRAZOS MARRON</t>
  </si>
  <si>
    <t>SILLON EJECUTIVO CON BRAZOS NEGRO</t>
  </si>
  <si>
    <t>03479</t>
  </si>
  <si>
    <t>SILLON EJECUTIVO CON BRAZOS, EN PIEL NEGRA</t>
  </si>
  <si>
    <t>04743</t>
  </si>
  <si>
    <t>02097</t>
  </si>
  <si>
    <t>02099</t>
  </si>
  <si>
    <t>SILLON EJECUTIVO EN PIERLINA</t>
  </si>
  <si>
    <t>06027</t>
  </si>
  <si>
    <t>06234</t>
  </si>
  <si>
    <t>06235</t>
  </si>
  <si>
    <t>SILLON EJECUTIVO EN TELA NEGRA</t>
  </si>
  <si>
    <t>05148</t>
  </si>
  <si>
    <t>SILLON EJECUTIVO MOD. FULKRUM</t>
  </si>
  <si>
    <t>05283</t>
  </si>
  <si>
    <t xml:space="preserve">SILLON EJECUTIVO SECRETARIAL EN TELA </t>
  </si>
  <si>
    <t>03063</t>
  </si>
  <si>
    <t>SILLON ERG. C/BRAZO Y BASE CROMADA</t>
  </si>
  <si>
    <t>SILLON ERG. CON BRAZOS Y BASE CROMADA</t>
  </si>
  <si>
    <t>03030</t>
  </si>
  <si>
    <t>SILLON HIDRAULICO CON BRAZOS NEGRO</t>
  </si>
  <si>
    <t>02943</t>
  </si>
  <si>
    <t>04422</t>
  </si>
  <si>
    <t>03231</t>
  </si>
  <si>
    <t xml:space="preserve">SILLON SECRETARIAL </t>
  </si>
  <si>
    <t>03247</t>
  </si>
  <si>
    <t>SILLON SECRETARIAL CON BRAZOS</t>
  </si>
  <si>
    <t>SILLON SECRETARIAL EN TELA NEGRA</t>
  </si>
  <si>
    <t>03756</t>
  </si>
  <si>
    <t>SILLON SECRETARIAL NEGRO</t>
  </si>
  <si>
    <t>03239</t>
  </si>
  <si>
    <t>SILLON SEFRETARIAL</t>
  </si>
  <si>
    <t>SILLON SEM-EJC. EN TELA NEGRA</t>
  </si>
  <si>
    <t>05346</t>
  </si>
  <si>
    <t>05347</t>
  </si>
  <si>
    <t>SILLON SEMI EJEC. PIERLINA</t>
  </si>
  <si>
    <t>SILLON SEMI- EJECUTIVO CON BRAZOS NEGRO</t>
  </si>
  <si>
    <t>02660</t>
  </si>
  <si>
    <t>SILLON SEMI EJECUTIVO EN TELA NEGRA</t>
  </si>
  <si>
    <t>04773</t>
  </si>
  <si>
    <t>02635</t>
  </si>
  <si>
    <t>02636</t>
  </si>
  <si>
    <t>02638</t>
  </si>
  <si>
    <t>06337</t>
  </si>
  <si>
    <t>06065</t>
  </si>
  <si>
    <t>05123</t>
  </si>
  <si>
    <t>02989</t>
  </si>
  <si>
    <t>SILLON SEMI EJECUTIVO EN TELA VERDE</t>
  </si>
  <si>
    <t>05565</t>
  </si>
  <si>
    <t>SILLON SEMI-EJEC. PIEL NEGRA</t>
  </si>
  <si>
    <t>03991</t>
  </si>
  <si>
    <t>SILLON SEMI-EJECUTIVO</t>
  </si>
  <si>
    <t>SILLON SEMI-EJECUTIVO EN LEATHER NEGRO</t>
  </si>
  <si>
    <t>SILLON SEMI-EJECUTIVO EN TELA NEGRA</t>
  </si>
  <si>
    <t>07794</t>
  </si>
  <si>
    <t>SILLON SEMI-EJECUTIVO NEGRO</t>
  </si>
  <si>
    <t>02632</t>
  </si>
  <si>
    <t>SILLON SEMI-EJECUTIVO ROJO</t>
  </si>
  <si>
    <t>04503</t>
  </si>
  <si>
    <t xml:space="preserve">SILLON SEMI-EJECUTIVO EN PIEL </t>
  </si>
  <si>
    <t>07285</t>
  </si>
  <si>
    <t>SILLA DE BUTACA ESPECIAL COLON NEGRO</t>
  </si>
  <si>
    <t>05256</t>
  </si>
  <si>
    <t>05254</t>
  </si>
  <si>
    <t>05270</t>
  </si>
  <si>
    <t>05275</t>
  </si>
  <si>
    <t>05274</t>
  </si>
  <si>
    <t>05269</t>
  </si>
  <si>
    <t>SILLON ENG. C/ BRAZO Y BASE CROMADA</t>
  </si>
  <si>
    <t>03183</t>
  </si>
  <si>
    <t>03016</t>
  </si>
  <si>
    <t>SILLA DE TARBURETE DE MANICURI</t>
  </si>
  <si>
    <t>06466</t>
  </si>
  <si>
    <t>03263</t>
  </si>
  <si>
    <t>03264</t>
  </si>
  <si>
    <t>03522</t>
  </si>
  <si>
    <t>03520</t>
  </si>
  <si>
    <t>SILLON SEMI EJECUTIVO EN PIEL</t>
  </si>
  <si>
    <t>03265</t>
  </si>
  <si>
    <t>SILLA EN TELA</t>
  </si>
  <si>
    <t>03523</t>
  </si>
  <si>
    <t>06713</t>
  </si>
  <si>
    <t>SWICH ZTE</t>
  </si>
  <si>
    <t>SWITCH 10BT/100BTX DE 24 SALIDAS</t>
  </si>
  <si>
    <t>04504</t>
  </si>
  <si>
    <t>SWITCH CAPA 3, MARCA CARRIER</t>
  </si>
  <si>
    <t>04434</t>
  </si>
  <si>
    <t>SWITCH CISCO 12 PUERTOS DE FIBRA</t>
  </si>
  <si>
    <t>04432</t>
  </si>
  <si>
    <t>SWITCH, MARCA ZTE 24 PUERTOS</t>
  </si>
  <si>
    <t>SWITH MARCA AVAYA</t>
  </si>
  <si>
    <t>01419</t>
  </si>
  <si>
    <t>SERIDOR DE CENTRAL TELEF. AVAYA</t>
  </si>
  <si>
    <t>04436</t>
  </si>
  <si>
    <t>SERVIDOR DE SWICH FORTINET</t>
  </si>
  <si>
    <t>SERVIDOR DE EQUIPO DE SEGURIDAD CISCO</t>
  </si>
  <si>
    <t>04435</t>
  </si>
  <si>
    <t>SERVIDOR</t>
  </si>
  <si>
    <t>TALADRO DE PEDESTAL-MESA MOD. 3380</t>
  </si>
  <si>
    <t>04316</t>
  </si>
  <si>
    <t>TELEVISOR HAIR</t>
  </si>
  <si>
    <t>00733</t>
  </si>
  <si>
    <t>TELEVISOR LG LASE DE 100"</t>
  </si>
  <si>
    <t>01402</t>
  </si>
  <si>
    <t>01403</t>
  </si>
  <si>
    <t>TELEVISOR MAKNA DE 21"</t>
  </si>
  <si>
    <t>00316</t>
  </si>
  <si>
    <t>UPS</t>
  </si>
  <si>
    <t>06821</t>
  </si>
  <si>
    <t>08839</t>
  </si>
  <si>
    <t>06310</t>
  </si>
  <si>
    <t>08841</t>
  </si>
  <si>
    <t>06309</t>
  </si>
  <si>
    <t>08843</t>
  </si>
  <si>
    <t>07370</t>
  </si>
  <si>
    <t>07379</t>
  </si>
  <si>
    <t>07298</t>
  </si>
  <si>
    <t>07377</t>
  </si>
  <si>
    <t>07372</t>
  </si>
  <si>
    <t>07374</t>
  </si>
  <si>
    <t>07309</t>
  </si>
  <si>
    <t>07371</t>
  </si>
  <si>
    <t>07373</t>
  </si>
  <si>
    <t>06930</t>
  </si>
  <si>
    <t>07362</t>
  </si>
  <si>
    <t>07363</t>
  </si>
  <si>
    <t>07356</t>
  </si>
  <si>
    <t>07322</t>
  </si>
  <si>
    <t>06933</t>
  </si>
  <si>
    <t>07319</t>
  </si>
  <si>
    <t>07539</t>
  </si>
  <si>
    <t>07367</t>
  </si>
  <si>
    <t>07361</t>
  </si>
  <si>
    <t>07349</t>
  </si>
  <si>
    <t>06932</t>
  </si>
  <si>
    <t>07357</t>
  </si>
  <si>
    <t>07359</t>
  </si>
  <si>
    <t>07327</t>
  </si>
  <si>
    <t>07294</t>
  </si>
  <si>
    <t>06887</t>
  </si>
  <si>
    <t>06888</t>
  </si>
  <si>
    <t>07300</t>
  </si>
  <si>
    <t>07299</t>
  </si>
  <si>
    <t>07867</t>
  </si>
  <si>
    <t>07879</t>
  </si>
  <si>
    <t>07878</t>
  </si>
  <si>
    <t>07894</t>
  </si>
  <si>
    <t>07862</t>
  </si>
  <si>
    <t>07891</t>
  </si>
  <si>
    <t>07871</t>
  </si>
  <si>
    <t>07898</t>
  </si>
  <si>
    <t>07876</t>
  </si>
  <si>
    <t>07868</t>
  </si>
  <si>
    <t>07899</t>
  </si>
  <si>
    <t>07870</t>
  </si>
  <si>
    <t>07888</t>
  </si>
  <si>
    <t>07733</t>
  </si>
  <si>
    <t>07740</t>
  </si>
  <si>
    <t>07865</t>
  </si>
  <si>
    <t>07896</t>
  </si>
  <si>
    <t>07880</t>
  </si>
  <si>
    <t>07706</t>
  </si>
  <si>
    <t>07702</t>
  </si>
  <si>
    <t>07897</t>
  </si>
  <si>
    <t>07773</t>
  </si>
  <si>
    <t>07885</t>
  </si>
  <si>
    <t>07890</t>
  </si>
  <si>
    <t>07869</t>
  </si>
  <si>
    <t>CORRESPONDE A C.C.P 2614</t>
  </si>
  <si>
    <t>09254</t>
  </si>
  <si>
    <t>09229</t>
  </si>
  <si>
    <t>09208</t>
  </si>
  <si>
    <t>09205</t>
  </si>
  <si>
    <t>09228</t>
  </si>
  <si>
    <t>09241</t>
  </si>
  <si>
    <t>09286</t>
  </si>
  <si>
    <t>09227</t>
  </si>
  <si>
    <t>09233</t>
  </si>
  <si>
    <t>09197</t>
  </si>
  <si>
    <t>08668</t>
  </si>
  <si>
    <t>08670</t>
  </si>
  <si>
    <t>08665</t>
  </si>
  <si>
    <t>08655</t>
  </si>
  <si>
    <t>08660</t>
  </si>
  <si>
    <t>08661</t>
  </si>
  <si>
    <t>09842</t>
  </si>
  <si>
    <t>09854</t>
  </si>
  <si>
    <t>09846</t>
  </si>
  <si>
    <t>09851</t>
  </si>
  <si>
    <t>09932</t>
  </si>
  <si>
    <t>02757</t>
  </si>
  <si>
    <t>02742</t>
  </si>
  <si>
    <t>02746</t>
  </si>
  <si>
    <t>02753</t>
  </si>
  <si>
    <t>02750</t>
  </si>
  <si>
    <t>02765</t>
  </si>
  <si>
    <t>02744</t>
  </si>
  <si>
    <t>02751</t>
  </si>
  <si>
    <t>02739</t>
  </si>
  <si>
    <t>02752</t>
  </si>
  <si>
    <t>02738</t>
  </si>
  <si>
    <t>02763</t>
  </si>
  <si>
    <t>02740</t>
  </si>
  <si>
    <t>02737</t>
  </si>
  <si>
    <t>02766</t>
  </si>
  <si>
    <t>02758</t>
  </si>
  <si>
    <t>02754</t>
  </si>
  <si>
    <t>02203</t>
  </si>
  <si>
    <t>06918</t>
  </si>
  <si>
    <t>06919</t>
  </si>
  <si>
    <t>07380</t>
  </si>
  <si>
    <t>05371</t>
  </si>
  <si>
    <t>08842</t>
  </si>
  <si>
    <t>08827</t>
  </si>
  <si>
    <t>02371</t>
  </si>
  <si>
    <t>01724</t>
  </si>
  <si>
    <t>04440</t>
  </si>
  <si>
    <t>00604</t>
  </si>
  <si>
    <t>08810</t>
  </si>
  <si>
    <t>01237</t>
  </si>
  <si>
    <t>00784</t>
  </si>
  <si>
    <t>01492</t>
  </si>
  <si>
    <t>01493</t>
  </si>
  <si>
    <t>07977</t>
  </si>
  <si>
    <t>01487</t>
  </si>
  <si>
    <t>01477</t>
  </si>
  <si>
    <t>01491</t>
  </si>
  <si>
    <t>01506</t>
  </si>
  <si>
    <t>08800</t>
  </si>
  <si>
    <t>08809</t>
  </si>
  <si>
    <t>06682</t>
  </si>
  <si>
    <t>06680</t>
  </si>
  <si>
    <t>06673</t>
  </si>
  <si>
    <t>06675</t>
  </si>
  <si>
    <t>08802</t>
  </si>
  <si>
    <t>08808</t>
  </si>
  <si>
    <t>06677</t>
  </si>
  <si>
    <t>00791</t>
  </si>
  <si>
    <t>00627</t>
  </si>
  <si>
    <t>00625</t>
  </si>
  <si>
    <t>01056</t>
  </si>
  <si>
    <t>01235</t>
  </si>
  <si>
    <t>00504</t>
  </si>
  <si>
    <t>06371</t>
  </si>
  <si>
    <t>06687</t>
  </si>
  <si>
    <t>00200</t>
  </si>
  <si>
    <t>06209</t>
  </si>
  <si>
    <t>02497</t>
  </si>
  <si>
    <t>00499</t>
  </si>
  <si>
    <t>01736</t>
  </si>
  <si>
    <t>01730</t>
  </si>
  <si>
    <t>02142</t>
  </si>
  <si>
    <t>02144</t>
  </si>
  <si>
    <t>02483</t>
  </si>
  <si>
    <t>02889</t>
  </si>
  <si>
    <t>02903</t>
  </si>
  <si>
    <t>02908</t>
  </si>
  <si>
    <t>02493</t>
  </si>
  <si>
    <t>02894</t>
  </si>
  <si>
    <t>01731</t>
  </si>
  <si>
    <t>02491</t>
  </si>
  <si>
    <t>02490</t>
  </si>
  <si>
    <t>02487</t>
  </si>
  <si>
    <t>02910</t>
  </si>
  <si>
    <t>02897</t>
  </si>
  <si>
    <t>02898</t>
  </si>
  <si>
    <t>02902</t>
  </si>
  <si>
    <t>02143</t>
  </si>
  <si>
    <t>04263</t>
  </si>
  <si>
    <t>01055</t>
  </si>
  <si>
    <t>00130</t>
  </si>
  <si>
    <t>CAMIONETA NISSAN FRONT 2008</t>
  </si>
  <si>
    <t>CORRESPONDE A C.C.P 2648</t>
  </si>
  <si>
    <t>CAMIONETA NISSAN FRONT 2010</t>
  </si>
  <si>
    <t>446</t>
  </si>
  <si>
    <t>JEEPETA HYUNDAY TUCSON 2007</t>
  </si>
  <si>
    <t>MM0003</t>
  </si>
  <si>
    <t>MM0002</t>
  </si>
  <si>
    <t>GRUA MITSUB. FUSO 2014</t>
  </si>
  <si>
    <t>2976</t>
  </si>
  <si>
    <t>CAMIONETA NISSAN FRONTIER 1999</t>
  </si>
  <si>
    <t>GRUA NISSAN CABSTAR 2002</t>
  </si>
  <si>
    <t>PETIBON, NISSAN ATLEON 2002</t>
  </si>
  <si>
    <t>JEEP NISSAN TERRANO 2002</t>
  </si>
  <si>
    <t>JEEPETA TOYOTA CRUISER 2006</t>
  </si>
  <si>
    <t>MINIBUS IVECO</t>
  </si>
  <si>
    <t>MINIBUS NISSAN URBAN 2009</t>
  </si>
  <si>
    <t>MOTOCICLETA HONDA XR-150</t>
  </si>
  <si>
    <t>1241</t>
  </si>
  <si>
    <t>WM0342</t>
  </si>
  <si>
    <t>1286</t>
  </si>
  <si>
    <t>WM0307</t>
  </si>
  <si>
    <t>WM0333</t>
  </si>
  <si>
    <t>WM0316</t>
  </si>
  <si>
    <t>1301</t>
  </si>
  <si>
    <t>MOTOC. YAMAHA XTZ</t>
  </si>
  <si>
    <t>1338B</t>
  </si>
  <si>
    <t>CP0017</t>
  </si>
  <si>
    <t>CO0035</t>
  </si>
  <si>
    <t>CP0016</t>
  </si>
  <si>
    <t>CP0015</t>
  </si>
  <si>
    <t>CP0031</t>
  </si>
  <si>
    <t>MOTOC. YAMAHA</t>
  </si>
  <si>
    <t>2412</t>
  </si>
  <si>
    <t xml:space="preserve">MOTOC. X-1000 </t>
  </si>
  <si>
    <t>1001</t>
  </si>
  <si>
    <t>1021</t>
  </si>
  <si>
    <t>MOTOC. X-1000</t>
  </si>
  <si>
    <t>1022</t>
  </si>
  <si>
    <t>CORRESPONDE A C.C.P 2649</t>
  </si>
  <si>
    <t>1017</t>
  </si>
  <si>
    <t>MOTOCICLETA SANG YANG</t>
  </si>
  <si>
    <t>35.999.00</t>
  </si>
  <si>
    <t>1114</t>
  </si>
  <si>
    <t>MOTOC. HONDA 250</t>
  </si>
  <si>
    <t>WM0510</t>
  </si>
  <si>
    <t>WM0513</t>
  </si>
  <si>
    <t>MOTOC. SHINERAY XY200</t>
  </si>
  <si>
    <t>F-1515</t>
  </si>
  <si>
    <t>MOTOCICLETA HONDA XR-150, 2020</t>
  </si>
  <si>
    <t>MOTOCICLETA HONDA XR-150, 2016</t>
  </si>
  <si>
    <t>MOTOCICLETA YAMAHA XTZ 125 CC, 2015</t>
  </si>
  <si>
    <t>MOTOCICLETA YAMAHA SR 250, 1999</t>
  </si>
  <si>
    <t>MOTOCICLETA YAMAHA SR 250, 2002</t>
  </si>
  <si>
    <t>MOTOCICLETA DONATO, 2008</t>
  </si>
  <si>
    <t>MOTOCICLETA HONDA XL 650 CC, 1999</t>
  </si>
  <si>
    <t>MOTOCICLETA LOCIN, 2017</t>
  </si>
  <si>
    <t>Sgto/M. Lewis B. Trinidad Reyes, P.N.</t>
  </si>
  <si>
    <t>NO APLICA: EN ESTE PERIODO NO HUBO ADQUISICION DE BIENES PARA SER TRANSFERIDOS A TERCEROS.</t>
  </si>
  <si>
    <t>NO APLICA: EN ESTE PERIODO NO HUBO ADQUISICIONES DE BIENES INMUEBLES.</t>
  </si>
  <si>
    <t>00</t>
  </si>
  <si>
    <t>0001</t>
  </si>
  <si>
    <t>N/A</t>
  </si>
  <si>
    <t>CONSOLA TIPO FANCOIL INVERT 24,000 BTU CONFORT TIME</t>
  </si>
  <si>
    <t>RAYMI MORETA SANTOS SOLUC. Y SERV, SRL</t>
  </si>
  <si>
    <t>400-1</t>
  </si>
  <si>
    <t>COMPRAS</t>
  </si>
  <si>
    <t>10855</t>
  </si>
  <si>
    <t>CONDENSADOR PARA FANCOIL INVERT 24,000 BTU CONFORT T.</t>
  </si>
  <si>
    <t>10856</t>
  </si>
  <si>
    <t>CONSOLA TIPO FANCOIL INVERT 18,000 BTU MARCA GREE</t>
  </si>
  <si>
    <t>CONDENSADOR PARA FANCOIL INVERT 18,000 BTU MARCA GREE</t>
  </si>
  <si>
    <t>CONSOLA TIPO PISO TECHO 60,000 BTU</t>
  </si>
  <si>
    <t>CONDENSADOR PARA AIRE PISO TECHO 60,000 BTU</t>
  </si>
  <si>
    <t>CONSOLA TIPO PISO TECHO 24,000 BTU CONFORT TIME</t>
  </si>
  <si>
    <t>CONDENSADOR PARA AIRE PISO TECHO 24,000 BTU CONFORT TI</t>
  </si>
  <si>
    <t>CONSOLA TIPO SPLIT INVERT. 12,000 BTU AIR MAX</t>
  </si>
  <si>
    <t>CONDENSADOR PARA TIPO SPLIT INVERT. 12,000 BTU AIR MAX</t>
  </si>
  <si>
    <t>CONSOLA TIPO SPLIT INVERT. 24,000 BTU AIR MAX</t>
  </si>
  <si>
    <t>CONDENSADOR PARA TIPO SPLIT INVERT. 24,000 BTU AIR MAX</t>
  </si>
  <si>
    <t>CAMARA DE SEGURIDAD DOMO DE 2 A 4 MEGAPIXELE</t>
  </si>
  <si>
    <t>COPYRAPID, SRL</t>
  </si>
  <si>
    <t>643-1</t>
  </si>
  <si>
    <t>CAMARA DE SEGURIDAD BULLET DE 2 A 4 MEGAPIXELE</t>
  </si>
  <si>
    <t>mar-25-junio-2024</t>
  </si>
  <si>
    <t>jue-27-junio-2024</t>
  </si>
  <si>
    <t>vie-28-junio-2024</t>
  </si>
  <si>
    <t>Fecha de preparacion</t>
  </si>
  <si>
    <t>DIGESET</t>
  </si>
  <si>
    <t>30/6/2024</t>
  </si>
  <si>
    <t>2.1.01.01.03.01.01</t>
  </si>
  <si>
    <t>Cuentas por Deuda Administrativa por Pagar</t>
  </si>
  <si>
    <t>Servicios Seguros Bienes Muebles</t>
  </si>
  <si>
    <t xml:space="preserve">Asiento No. 4 </t>
  </si>
  <si>
    <t>Para reconocer la desafectacion del pago de las facturas Nos. B1500044398-45343-45385 y 45414. año 2023. Facturas que fueron Unificadas   en la No. B1500046889 d/f Enero/24 (Devengado y Pagado en el 2024) según Dev. No. 233 d/f Feb./2024, pagado mediante Lib. 234 d/f  10/2/2024. Seguros Reservas.</t>
  </si>
  <si>
    <t>LAS POLIZAS DE SEGURO DE VEHICULOS FUERON UNIFICADAS EN UNA SOLA.</t>
  </si>
  <si>
    <t>5.1.02.01.03</t>
  </si>
  <si>
    <t>Servicios Telefonico Local</t>
  </si>
  <si>
    <t>Asiento No.  5</t>
  </si>
  <si>
    <t>Para reconocer la desafectacion del pago de la facturas Nos. E450000031154-31155-31159-31411-31468-31500-31543-31572 Y 31843, año 2023  (Devengado y Pagado 2024) según Dev. No. 67 d/f  En./2024, pagado mediante Lib. 71  d/f  22/1/2024. Compañía Dominicana de Telefonos, C. por A.</t>
  </si>
  <si>
    <t>2.2.1.3.</t>
  </si>
  <si>
    <t>2.2.6.2.</t>
  </si>
  <si>
    <t>30/6/24</t>
  </si>
  <si>
    <t>3.1.04.01.01</t>
  </si>
  <si>
    <t>Resultado Ejercicios Anteriores</t>
  </si>
  <si>
    <t>Asiento No. 7</t>
  </si>
  <si>
    <t>Para reconocer la Deuda Adm. 2.3.1.1-01 Disminucion de Ctas./Pagar Institucion de Corto Plazo Deud. Adm. Por Contratacion  de Bienes y Servicios. Alimenstos y Bebidas  DIGESETT,   S/Fs Nos.  B1500174574-4634-5154-5107-5165 y 4499. Agua Planeta Azul, S. A.</t>
  </si>
  <si>
    <t>Lic Sevilla Cipion Morillo</t>
  </si>
  <si>
    <t xml:space="preserve">Lic. Ybelise A. Tejada </t>
  </si>
  <si>
    <t>Preparado Por</t>
  </si>
  <si>
    <t xml:space="preserve">                        Autorizado por</t>
  </si>
  <si>
    <t>Director Admvo. y financiero</t>
  </si>
  <si>
    <t>Puesto que Ocupa</t>
  </si>
  <si>
    <t>Asiento No. 8</t>
  </si>
  <si>
    <t>Para reconocer la Deuda Adm. 2.3.7.1-04 Disminucion de Ctas./Pagar Institucion de Corto Plazo Deud. Adm. Por Contratacion de Bienes y Servicios, Combustible GLP, DIGESETT  S/Fs. Nos. E450000002602-2603 y 2605 Tropigas Dominicana, S.R.L.</t>
  </si>
  <si>
    <t xml:space="preserve">                               Lic Ramon D. FLORIAN Reyes</t>
  </si>
  <si>
    <t xml:space="preserve">                               Director Admvo. y financiero</t>
  </si>
  <si>
    <t xml:space="preserve">               Puesto que ocupa</t>
  </si>
  <si>
    <t xml:space="preserve">   Puesto que ocupa</t>
  </si>
  <si>
    <t xml:space="preserve">                                Puesto que ocupa</t>
  </si>
  <si>
    <t xml:space="preserve">                                 Fecha de autorización</t>
  </si>
  <si>
    <t>Para reconocer la Deuda Adm.2.2.6.2-01 Disminucion de Ctas./Pagar Institucion de Corto Plazo Deud. Adm. Por Contratacion de Bienes y Servicios, Poliza Seguro de Vehiculos, DIGESETT S/F. No. B1500049014.  Seguros Reservas.</t>
  </si>
  <si>
    <t>Asiento No. 9</t>
  </si>
  <si>
    <t>Asiento No. 10</t>
  </si>
  <si>
    <t>Asiento No. 11</t>
  </si>
  <si>
    <t>Para reconocer la Deuda Adm. 2.3.7.1.01 Disminucion de Ctas./Pagar Institucion de Corto Plazo Deud. Adm. Por Contratacion de Bienes y Servicios, Combustible DIGESETT  (Gasolina) S/Fs. Nos. B1500052228-2251-2275 Y 2281 Sigma Petroleum  Corp, S.A.S.</t>
  </si>
  <si>
    <t xml:space="preserve">          Puesto que ocupa</t>
  </si>
  <si>
    <t xml:space="preserve">                                          Puesto que ocupa</t>
  </si>
  <si>
    <t xml:space="preserve">                   Puesto que ocupa</t>
  </si>
  <si>
    <t>Para reconocer la Deuda Adm 2.2.1.6.01 Disminucion de Ctas./Pagar Institucion de Corto Plazo Deud. Adm. Por Contratacion  de Bienes y Servicios. Consumo energia electica  DIGESETT, S/Fs  Nos. B1500433581 Empresas distribuidora de Electricidad del Norte ( EDENORTE), Sosua.</t>
  </si>
  <si>
    <t xml:space="preserve">Para reconocer la Deuda Adm. 2.3.1.1-01 Disminucion de Ctas./Pagar Institucion, Corto Plazo Deud. Adm. Por Contratacion de Bienes y Servicios, Alimentos y Bebidas DIGESETT S/Fs. Nos. B15000000041-B15000000042, Pro Solutions, S.R.L. </t>
  </si>
  <si>
    <t>Asiento No. 12</t>
  </si>
  <si>
    <t>Para reconocer la Deuda Adm. 2.3.1.1.01 Disminucion de Ctas./Pagar Institucion, Corto Plazo Deud. Adm. Por Contratacion de Bienes y Servicios, Alimentos y Bebidas DIGESETT S/F. No. B1500000395, CELNA ENTERPRISES, S.R.L.</t>
  </si>
  <si>
    <t>Asiento No. 13</t>
  </si>
  <si>
    <t>Para reconocer la Deuda Adm. 2.3.7.2-06 - 2.3.6.3-04 y 2.3.6.4-06 Disminucion de Ctas./Pagar Institucion, Corto Plazo Deud. Adm. Por Contratacion de Bienes y Servicios, Pintura y Materiales Ferreteros DIGESETT S/F. No. B1500000132. SUEK MULTISERVICES, S.R.L.</t>
  </si>
  <si>
    <t>Asiento No. 14</t>
  </si>
  <si>
    <t>Asiento No. 15</t>
  </si>
  <si>
    <t>Para reconocer la Deuda Adm. 2.3.1.1.01 Disminucion de Ctas./Pagar Institucion, Corto Plazo Deud. Adm. Por Contratacion de Bienes y Servicios, Alimentos y Bebidas DIGESETT S/F. No. B1500001556, INVERSIONES DLP, S.R.L.</t>
  </si>
  <si>
    <t xml:space="preserve">             Preparado por</t>
  </si>
  <si>
    <t xml:space="preserve">                                Revisado por</t>
  </si>
  <si>
    <t xml:space="preserve">            Autorizado por</t>
  </si>
  <si>
    <t>30/06/24</t>
  </si>
  <si>
    <t>Asiento No. 16</t>
  </si>
  <si>
    <t>Para reconocer la Deuda Adm. 2.3.1.1.01 Disminucion de Ctas./Pagar Institucion, Corto Plazo Deud. Adm. Por Contratacion de Bienes y Servicios, Alimentos y Bebidas DIGESETT S/F. No. B1500000002, SUPLIDORA HERA MARIE, S.R.L.</t>
  </si>
  <si>
    <t xml:space="preserve">                   Autorizado por</t>
  </si>
  <si>
    <t>Asiento No. 17</t>
  </si>
  <si>
    <t>Para reconocer la Deuda Adm 2.3.9.1.01 Disminucion de Ctas./Pagar Institucion de Corto Plazo Deuda Adm. Por Contratacion de Bienes Servicios  Materiales de limpieza  DIGESETT S/F. No. B1500000515 Garena, SRL.</t>
  </si>
  <si>
    <t>Asiento No. 18</t>
  </si>
  <si>
    <t>Para reconocer la Deuda Adm. 2.3.1.1.01 Disminucion de Ctas./Pagar Institucion, Corto Plazo Deud. Adm. Por Contratacion de Bienes y Servicios, Alimentos y Bebidas DIGESETT S/F. No. B1500000426, SUPLIDORA MARIA Y JOSE, S.R.L.</t>
  </si>
  <si>
    <t>Asiento No. 19</t>
  </si>
  <si>
    <t>Para reconocer la Deuda Adm. 2.3.1.1.01 Disminucion de Ctas./Pagar Institucion, Corto Plazo Deud. Adm. Por Contratacion de Bienes y Servicios, Alimentos y Bebidas DIGESETT S/F. No. B1500000057, ROSMA SOLUCIONES, S.R.L.</t>
  </si>
  <si>
    <t>Asiento No. 20</t>
  </si>
  <si>
    <t>Para reconocer la Deuda Adm. 2.3.9.8-01 Disminucion de Ctas./Pagar Institucion, Corto Plazo Deud. Adm. Por Contratacion de Bienes y Servicios, Repuestos y Accesorios Menores DIGESETT S/F. No. B1500000001, JOMIREZ AUTO REPAIR, S.R.L.</t>
  </si>
  <si>
    <t>Asiento No. 21</t>
  </si>
  <si>
    <t>Para reconocer la Deuda Adm. 2.2.7.2-06 Disminucion de Ctas./Pagar Institucion, Corto Plazo Deud. Adm. Por Contratacion de Bienes y Servicios, Mantenimiento y Reparacion de Vehiculos DIGESETT S/F. No. B1500001743, GRUPO JC, S.R.L.</t>
  </si>
  <si>
    <t>Asiento No. 6</t>
  </si>
  <si>
    <t xml:space="preserve">Para reconocer la Deuda Adm. 2.2.1.7.01 Disminucion de Ctas./Pagar Institucion de Corto Plazo Deuda Adm. Por Contratacion de Bienes y Servicios. Agua Potable  DIGESETT S/F. No. B1500007426.  Corporacion de Acueducto y Alcantarillado de Moca. </t>
  </si>
  <si>
    <t>Asiento No. 22</t>
  </si>
  <si>
    <t>Para reconocer la Deuda Adm. 2.2.7.2-06 Disminucion de Ctas./Pagar Institucion, Corto Plazo Deud. Adm. Por Contratacion de Bienes y Servicios, Mantenimiento y Reparacion de Vehiculos DIGESETT S/F. No. B1500000532, SERVICENTRO DEL CARIBE AZUL, S.R.L.</t>
  </si>
  <si>
    <t>Asiento No. 23</t>
  </si>
  <si>
    <t>Para reconocer la Deuda Adm. 2.3.9.8-01 Disminucion de Ctas./Pagar Institucion, Corto Plazo Deud. Adm. Por Contratacion de Bienes y Servicios, Repuestos y Accesorios Menores DIGESETT S/F. No. B1500000385, SUPRORT SOLUTIONS NUGUER, S.R.L.</t>
  </si>
  <si>
    <t>Asiento No. 24</t>
  </si>
  <si>
    <t>Para reconocer la Deuda Adm. 2.2.8.7.02 Disminucion de Ctas./Pagar Institucion de Corto Plazo Deud. Adm. Por Contratacion de Bienes y Servicios,  Honorarios Profesionales DIGESETT S/F. No. B1500000116 Licdo. JULIO C. PEÑA OVANDO.</t>
  </si>
  <si>
    <t xml:space="preserve">       Puesto que ocupa</t>
  </si>
  <si>
    <t>Asiento No. 25</t>
  </si>
  <si>
    <t>Para reconocer la Deuda Adm. 2.2.8.5-01 Disminucion de Ctas./Pagar Institucion de Corto Plazo Deud. Adm. Por Contratacion de Bienes y Servicios,  Fumigacion, Lavanderia, Limpieza e Higiene DIGESETT S/F. No. B1500000170. GREEN PEST CONTROL, S.R.L.</t>
  </si>
  <si>
    <t xml:space="preserve">                        Lic Ramon D. FLORIAN Reyes</t>
  </si>
  <si>
    <t xml:space="preserve">                     Puesto que ocupa</t>
  </si>
  <si>
    <t xml:space="preserve">DIVISION DE ACTIVOS FIJOS </t>
  </si>
  <si>
    <t>INVENTARIO FISICO CORRESPONDIENTE ENERO - JUNIO 2024</t>
  </si>
  <si>
    <t>Descripcion de Mobiliarios</t>
  </si>
  <si>
    <t>Unidad Medida Almacen</t>
  </si>
  <si>
    <t>Cantidad en Existencia</t>
  </si>
  <si>
    <t>Toma Fisica Ubicación</t>
  </si>
  <si>
    <t>Valor de Adquisicion</t>
  </si>
  <si>
    <t>UND</t>
  </si>
  <si>
    <t>RECEPCION SEDE</t>
  </si>
  <si>
    <t>DIGESETT II SEDE</t>
  </si>
  <si>
    <t>COMEDOR SEDE</t>
  </si>
  <si>
    <t>SAN JUAN</t>
  </si>
  <si>
    <t>SERV. GENERALES</t>
  </si>
  <si>
    <t>VILLA ALTAGRACIA</t>
  </si>
  <si>
    <t>AUDITORIA</t>
  </si>
  <si>
    <t>SUB ADMINIST</t>
  </si>
  <si>
    <t>SAN PEDRO</t>
  </si>
  <si>
    <t>PROC. ACCID SEDE</t>
  </si>
  <si>
    <t>CAMARA DE SEGURIDAD AJUA TIPO DOMO DE 2 A 4 MEGAPIXELE</t>
  </si>
  <si>
    <t>DEP. TECNOLOGIA</t>
  </si>
  <si>
    <t>CAMARA DE SEGURIDAD AJUA TIPO BULLET DE 2 A 4 MEGAPIXELE</t>
  </si>
  <si>
    <t>UNIDAD DE AUDORIA INTERNA</t>
  </si>
  <si>
    <t>ENCARGADO DE ACTIVOS FIJOS</t>
  </si>
  <si>
    <t>3.1.04.01.02.99</t>
  </si>
  <si>
    <t>Otros ajustes de Resultados de años anteriores</t>
  </si>
  <si>
    <t>Para reconocer el registro de donacion recibida por parte del, 0201.06.0004 ,Servicio Integral de Emergencias (911) de 50 motocicletas recibida   en el mes de febrero 2023,recibida por la DIGESETT mediante acta autentica No.06/2023 ,  monto total de RD$ 8,437,000.00</t>
  </si>
  <si>
    <t>Para reconocer el registro de donacion recibida por parte del, 0201.06.0004 ,Servicio Integral de Emergencias (911) de 50 motocicletas recibida   en el mes de agosto 2023,recibida por la DIGESETT mediante acta autentica No.06/2023 ,  monto total de RD$ 8,437,000.00</t>
  </si>
  <si>
    <t>Para reconocer la Deuda Adm. 2.1.1.5-03 Disminucion de Ctas./Pagar Institucion de Corto Plazo Deud. Adm. Por Contratacion de Bienes y Servicios,  Prestaciones Economicas DIGESETT S/Os. S/Ns. D/F Junio/2024. JULIANA CASTILLO O., DANIRVIN CIPRIAN E., ELADIA DEL C. DE LA CRUZ L., XIONELLY DEL ROSARIO Z., BIENVENIDO A. GERMAN, RAMON GRULLON, CORINA Y. JOSEPH C., JOAN M. LIMA, ANDRES MEJIA A, JUANA M. OZUNA, KRISTAL PINEDA M., CARLOS R. RAMIREZ R., ANTONIO SANTOS H..</t>
  </si>
  <si>
    <t>Para reconocer la Deuda Adm. 2.1.1.5-04 Disminucion de Ctas./Pagar Institucion de Corto Plazo Deud. Adm. Por Contratacion de Bienes y Servicios,  Prestaciones Economicas DIGESETT S/Os. S/Ns. D/F Junio/2024. JULIANA CASTILLO O.,  XIONELLY DEL ROSARIO Z., BIENVENIDO A. GERMAN, RAMON GRULLON, CORINA Y. JOSEPH C., JOAN M. LIMA, ANDRES MEJIA A,  KRISTAL PINEDA M., ANTONIO SANTOS H.. CRISTOPHER DE LOS SANTOS DE L., VICTOR J. GOMEZ L., JOHANNA SANTIAGO H., EDWARD A. VILLEGA D.</t>
  </si>
  <si>
    <t>Asiento No. 26</t>
  </si>
  <si>
    <t>Asiento No. 27</t>
  </si>
  <si>
    <t>xxxxxxx</t>
  </si>
  <si>
    <t>Asiento No. 28</t>
  </si>
  <si>
    <t>Para reconocer la Deuda Adm. 2.2.1.7.01 Disminucion de Ctas./Pagar Institucion de Corto Plazo Deuda Adm. Por Contratacion de Bienes y Servicios. Agua Potable  DIGESETT S/F. No. B1500324078-4159 Y 4174 Instituto Nscional de agias potables y Alcantarillado INAPA</t>
  </si>
  <si>
    <t>Asiento No. 29</t>
  </si>
  <si>
    <t>Para reconocer la Deuda Adm. 2.2.1.8.01 Disminucion de Ctas./Pagar Institucion de Corto Plazo Deuda Adm. Por Contratacion de Bienes y Servicios. RESIDUOS SOLIDOS DIGESETT S/F. No. B15000006572 Ayuntamiento de Santiago.</t>
  </si>
  <si>
    <t>Asiento No. 30</t>
  </si>
  <si>
    <t>Para reconocer la Deuda Adm. 2.2.1.7.01 Disminucion de Ctas./Pagar Institucion de Corto Plazo Deuda Adm. Por Contratacion de Bienes y Servicios. Agua Potable  DIGESETT S/F. No. B15000007900 Corporacion de Acueducto y Alc.de Boca Chica    -CORABO</t>
  </si>
  <si>
    <t>CRISTOPHER DE LOS SANTOS DE L.</t>
  </si>
  <si>
    <t>PRESTACIONES LABORALES  (INDEMNIZACION)</t>
  </si>
  <si>
    <t>XIONELLY DEL ROSARIO ZAPATA</t>
  </si>
  <si>
    <t>RAMON GRULLON</t>
  </si>
  <si>
    <t>PRESTACIONES LABORALES  (VACACIONES)</t>
  </si>
  <si>
    <t>ANTONIO SANTOS HERNANDEZ</t>
  </si>
  <si>
    <t>DANIRVIN CIPRIAN ESCALANTE</t>
  </si>
  <si>
    <t>ANDRES MEJIA ALCANTARA</t>
  </si>
  <si>
    <t>KRISTAL PINEDA MOREL</t>
  </si>
  <si>
    <t>JUANA MARIA OZUNA DE MERCEDES</t>
  </si>
  <si>
    <t>JOHANNA SANTIAGO HERIQUEZ</t>
  </si>
  <si>
    <t>JULIANA CASTILLO OVALLES</t>
  </si>
  <si>
    <t>JOAN MANUEL LIMA</t>
  </si>
  <si>
    <t>BIENVENIDO ANTONIO GERMAN</t>
  </si>
  <si>
    <t>CARLOS RAFAEL RAMIREZ RUIZ</t>
  </si>
  <si>
    <t>EDWARD A. VILLEGAS DURAN</t>
  </si>
  <si>
    <t>CORINA Y. JOSEPH CUEVAS</t>
  </si>
  <si>
    <t>VICTOR J. GOMEZ LORA</t>
  </si>
  <si>
    <t>ELADIA DEL C. DE LA CRUZ L.</t>
  </si>
  <si>
    <t>B1500174574</t>
  </si>
  <si>
    <t>AGUA PLANETA AZUL C POR A</t>
  </si>
  <si>
    <t xml:space="preserve">ADQUISICIÓN AGUA PURIFICADA </t>
  </si>
  <si>
    <t>E450000002602</t>
  </si>
  <si>
    <t>TROPIGAS DOMINICANA, SRL</t>
  </si>
  <si>
    <t>COMPRA DE COMBUSTIBLE (GLP)</t>
  </si>
  <si>
    <t>B1500000515</t>
  </si>
  <si>
    <t>GARENA ,SRL.</t>
  </si>
  <si>
    <t>COMPRA DE MATERIALES DE LIMPIEZA MAYO/2024</t>
  </si>
  <si>
    <t>B1500174634</t>
  </si>
  <si>
    <t>B1500000041</t>
  </si>
  <si>
    <t>PRO SOLUTIONS, SRL</t>
  </si>
  <si>
    <t>B1500049014</t>
  </si>
  <si>
    <t>AUMENTO DE LA POLIZA 2-2-5020327229- VIGENCIA 06-05/2024/31/12/20242024/31-12-2024</t>
  </si>
  <si>
    <t>B1500175154</t>
  </si>
  <si>
    <t>B1500175107</t>
  </si>
  <si>
    <t>E450000002603</t>
  </si>
  <si>
    <t>B1500175165</t>
  </si>
  <si>
    <t>B1500000042</t>
  </si>
  <si>
    <t>B1500433581</t>
  </si>
  <si>
    <t>EDENORTE</t>
  </si>
  <si>
    <t>CONSUMO ENERGIA ELECTRICA SOSUA</t>
  </si>
  <si>
    <t>B1500007900</t>
  </si>
  <si>
    <t>CONSUMO AGUA POTABLE BOCA CHICA. JUN/2024</t>
  </si>
  <si>
    <t>B1500324078</t>
  </si>
  <si>
    <t>INAPA</t>
  </si>
  <si>
    <t>SERVICIO DE AGUA POTABLE BARAHONA</t>
  </si>
  <si>
    <t>B1500000170</t>
  </si>
  <si>
    <t>GREEN PEST CONTROL</t>
  </si>
  <si>
    <t>SERVC. CONTROL DE PLAGAS</t>
  </si>
  <si>
    <t>B1500007426</t>
  </si>
  <si>
    <t>CORAAMOCA</t>
  </si>
  <si>
    <t>SERVIC. DE AGUA POTABLE  JUN/2024</t>
  </si>
  <si>
    <t>B1500000395</t>
  </si>
  <si>
    <t>CELNA ENTERPRISES,SRL</t>
  </si>
  <si>
    <t>B1500324159</t>
  </si>
  <si>
    <t>SERVIC. DE AGUA POTABLE  MAO VALVERDE</t>
  </si>
  <si>
    <t>B1500324174</t>
  </si>
  <si>
    <t>SERVIC. DE AGUA POTABLE  SAN CRISTOBAL</t>
  </si>
  <si>
    <t>B1500052228</t>
  </si>
  <si>
    <t>SIGMA PETROLEUM CORP, SAS</t>
  </si>
  <si>
    <t>COMPRA DE COMBUSTIBLES  AL GRANEL</t>
  </si>
  <si>
    <t>B1500006572</t>
  </si>
  <si>
    <t>AYUNTAMIENTO SANTIAGO</t>
  </si>
  <si>
    <t xml:space="preserve">SERVIC. RECOGIDA D/BASURA SANTIAGO </t>
  </si>
  <si>
    <t>B1500000132</t>
  </si>
  <si>
    <t>SUEK MULTISERVICES SRL</t>
  </si>
  <si>
    <t>COMPRA DE MATERIALES FERRETEROS</t>
  </si>
  <si>
    <t>B1500174499</t>
  </si>
  <si>
    <t>AGUA PLANETA AZUL</t>
  </si>
  <si>
    <t>ADQUISICIÓN AGUA PURIFICADA</t>
  </si>
  <si>
    <t>E450000002605</t>
  </si>
  <si>
    <t>B1500052251</t>
  </si>
  <si>
    <t>SIGMA PETROLEUM CORP,  S.A.</t>
  </si>
  <si>
    <t>B1500001556</t>
  </si>
  <si>
    <t>IVERSIONES DLP</t>
  </si>
  <si>
    <t xml:space="preserve">COMPRA  COMESTIBLE VARIOS </t>
  </si>
  <si>
    <t>B1500052275</t>
  </si>
  <si>
    <t>SIGMA PETROLEUM CORP, S .A</t>
  </si>
  <si>
    <t>B1500052281</t>
  </si>
  <si>
    <t>SIGMA PETROLEUM CORP, S.A.</t>
  </si>
  <si>
    <t>B15000000002</t>
  </si>
  <si>
    <t>SUPLIDORA HERA MARIE,SRL</t>
  </si>
  <si>
    <t>B1500000385</t>
  </si>
  <si>
    <t>SUPPORT SOLUTIONS NUGUER,SRL</t>
  </si>
  <si>
    <t xml:space="preserve">COMPRA DE CASCOS PROTECTORES </t>
  </si>
  <si>
    <t>B1500000116</t>
  </si>
  <si>
    <t>LIC. JULIO C. PEÑA OVANDO.</t>
  </si>
  <si>
    <t xml:space="preserve">SERV.  NOTARIAL </t>
  </si>
  <si>
    <t>B1500000426</t>
  </si>
  <si>
    <t>SUPLIDORA MARIA Y JOSE , SRL</t>
  </si>
  <si>
    <t>COMPRA DE COMESTIBLES VARIOS (FRIJOLES)</t>
  </si>
  <si>
    <t>JOMIREZ AUTO REPAIR</t>
  </si>
  <si>
    <t xml:space="preserve">COMPRA DE FILTRO DE ACEITE PARA VEHICULOS  </t>
  </si>
  <si>
    <t>B1500001743</t>
  </si>
  <si>
    <t>GRUPO JC , SRL</t>
  </si>
  <si>
    <t xml:space="preserve">SERVICIO DE REPARACION DE VEHICULOS </t>
  </si>
  <si>
    <t>B1500000057</t>
  </si>
  <si>
    <t>ROSMA SOLUCIONES</t>
  </si>
  <si>
    <t>B1500000532</t>
  </si>
  <si>
    <t>SERVICENTRO DEL CARIBE AZUL</t>
  </si>
  <si>
    <t xml:space="preserve"> REPARACION DE VEHICULOS</t>
  </si>
  <si>
    <t>Lic Sevilla Cipion morillo</t>
  </si>
  <si>
    <t>Maria I. Mateo Santiago</t>
  </si>
  <si>
    <t>Asistente Suministro</t>
  </si>
  <si>
    <t>Enc. De Suministro</t>
  </si>
  <si>
    <t>Concepto del asiento: Para reconocer el consumo de la cuenta Inventario de Materiales y Suministros para Consumo y Prestacion de Servicios al 30/06/2024 Según inf, cargada en el Cierre Semestral 2024 por el monto de RD$ 93,647.380.91</t>
  </si>
  <si>
    <t>5.1.03.07.02</t>
  </si>
  <si>
    <t>Prod. De Vidrio, loza y Porcelana</t>
  </si>
  <si>
    <t xml:space="preserve">                                                          </t>
  </si>
  <si>
    <t>DIRECCION GENERAL DE SEGURIDAD Y TRANSITO DE TRANSPORTE TERRESTRE</t>
  </si>
  <si>
    <t xml:space="preserve"> INVENTARIO MATERIALES DE OFICINA</t>
  </si>
  <si>
    <t>AL 30 DE JUNIO 2024</t>
  </si>
  <si>
    <t xml:space="preserve">No. </t>
  </si>
  <si>
    <t>FECHA 
ADQUISICION / 
 REGISTRO</t>
  </si>
  <si>
    <t>FECHA DE  
REGISTRO</t>
  </si>
  <si>
    <t>CODIGO
 INST.</t>
  </si>
  <si>
    <t xml:space="preserve">DESCRIPCION  DEL PRODUCTO </t>
  </si>
  <si>
    <t>CANTIDAD</t>
  </si>
  <si>
    <t>PRECIOS UNIT.</t>
  </si>
  <si>
    <t>TOTAL CANT.</t>
  </si>
  <si>
    <t>02092</t>
  </si>
  <si>
    <t xml:space="preserve">ARCHIVO ACORDEON 8 1/2 X 11 </t>
  </si>
  <si>
    <t>U/D</t>
  </si>
  <si>
    <t>ARCHIVO ACORDEON 8 1/2 X 14</t>
  </si>
  <si>
    <t xml:space="preserve">ARGOLLAS </t>
  </si>
  <si>
    <t>BANDEJA DE ESCRITORIO 2 NIVELES</t>
  </si>
  <si>
    <t>02002</t>
  </si>
  <si>
    <t>BANDA ELASTICAS</t>
  </si>
  <si>
    <t>02094</t>
  </si>
  <si>
    <t>BINDER NO. 10 COLOR VERDE</t>
  </si>
  <si>
    <t>02108</t>
  </si>
  <si>
    <t>BOLIGRAFOS EN GEL</t>
  </si>
  <si>
    <t xml:space="preserve">BOLIGRAFOS </t>
  </si>
  <si>
    <t xml:space="preserve">BORRAS </t>
  </si>
  <si>
    <t>02117</t>
  </si>
  <si>
    <t>CINTA A COLOR YMCKO EVOLIS HIGHTRST</t>
  </si>
  <si>
    <t>02096</t>
  </si>
  <si>
    <t>CINTA ADHESIVA</t>
  </si>
  <si>
    <t xml:space="preserve">CINTA DE EMPAQUE </t>
  </si>
  <si>
    <t>02118</t>
  </si>
  <si>
    <t xml:space="preserve">CHINCHETAS </t>
  </si>
  <si>
    <t>CAJAS</t>
  </si>
  <si>
    <t>02119</t>
  </si>
  <si>
    <t>CLIP NO.1</t>
  </si>
  <si>
    <t>CLIP NO.1, DE 100/1, MARCA NUSTAR.</t>
  </si>
  <si>
    <t>CLIP BILLETERO DE 51MM NO.2, DE 12/1.</t>
  </si>
  <si>
    <t>02028</t>
  </si>
  <si>
    <t xml:space="preserve">CLIPS PEQUEÑOS </t>
  </si>
  <si>
    <t>02029</t>
  </si>
  <si>
    <t>CLIPS GRANDES</t>
  </si>
  <si>
    <t>02120</t>
  </si>
  <si>
    <t>CLIP BILLETERO 25MM</t>
  </si>
  <si>
    <t>CLIP BILLETERO NO.1</t>
  </si>
  <si>
    <t>02031</t>
  </si>
  <si>
    <t>CLIPS BILLETEROS GRAND.</t>
  </si>
  <si>
    <t>02121</t>
  </si>
  <si>
    <t>CLIP BILLETERO NO.2</t>
  </si>
  <si>
    <t>02033</t>
  </si>
  <si>
    <t xml:space="preserve">DISPENSADOR DE CINTAS </t>
  </si>
  <si>
    <t>FOLDERS MANILA 8 1/2 X 11   1/100</t>
  </si>
  <si>
    <t>02125</t>
  </si>
  <si>
    <t>FOLDERS MANILA 8 1/2 X 14   1/100</t>
  </si>
  <si>
    <t>02122</t>
  </si>
  <si>
    <t>FOLDERS PARTITION DE 6 DIV. AZUL 1/16</t>
  </si>
  <si>
    <t>FOLDERS PARTITION DE 6 DIV. ROJO 1/16</t>
  </si>
  <si>
    <t>GANCHO DE CARPETA MACHO Y HEMBRA</t>
  </si>
  <si>
    <t>02042</t>
  </si>
  <si>
    <t>GRAPA 0.25</t>
  </si>
  <si>
    <t>02044</t>
  </si>
  <si>
    <t>LAPIZ</t>
  </si>
  <si>
    <t>LABEL ADHESIVO PARA FOLDER 10/1</t>
  </si>
  <si>
    <t>02045</t>
  </si>
  <si>
    <t>LIBRETAS RAYADAS 8 1/2 X 11</t>
  </si>
  <si>
    <t>02129</t>
  </si>
  <si>
    <t xml:space="preserve">MARCADORES </t>
  </si>
  <si>
    <t>02049</t>
  </si>
  <si>
    <t>PAPEL PLOTERS 36 x 150´´</t>
  </si>
  <si>
    <t>*</t>
  </si>
  <si>
    <t>PAPEL PLOTERS 11X17</t>
  </si>
  <si>
    <t>RESMA</t>
  </si>
  <si>
    <t>02068</t>
  </si>
  <si>
    <t>TIJERA DE ACERO INOXIDABLE, DE 7 PULGADAS</t>
  </si>
  <si>
    <t>CINTA DE EMPAQUE TRANSPARENTE, PAQUETE DE 6/1, MARCA FALCON.</t>
  </si>
  <si>
    <t>MARCADORES PERMANENTES DE DIFERENTES COLORES, MARCA NUSTAR.</t>
  </si>
  <si>
    <t>RESALTADORES DE DIFERENTES COLORES.</t>
  </si>
  <si>
    <t>CORECTOR LIQUIDO BOTELLA, MARCA POINTER.</t>
  </si>
  <si>
    <t>SACA GRAPA NEGRO, MARCA FALCON.</t>
  </si>
  <si>
    <t>CAJAS DE BANDAS ELASTICAS NO. 18, COLORES VARIADOS, MARCA VELMER.</t>
  </si>
  <si>
    <t>TABLA DE CHEQUEO TAMAÑO 8 1/2 X 11, MARCA FALCON.</t>
  </si>
  <si>
    <t>LAPIZ NO.2, CAJITA DE 12/1, MARCA POINTER.</t>
  </si>
  <si>
    <t>PORTA CLIP CON BORDE DE IMAN EN LA TAPA.</t>
  </si>
  <si>
    <t>02056</t>
  </si>
  <si>
    <t>PORTA LAPIZ, TIPO VASO.</t>
  </si>
  <si>
    <t>CINTA ADHESIVA DE 3/4 PARA DISPENSADOR DE ESCRITORIO, MARCA HIGHLAND.</t>
  </si>
  <si>
    <t>LIBRETAS RAYADAS AMARILLAS, DE 15X21 CM EN ADELANTE, DE 12/1.</t>
  </si>
  <si>
    <t>CAJAS DE SOBRES MANILA 9X12, DE 500/1.</t>
  </si>
  <si>
    <t>CAJAS DE SOBRES MANILA 10X13, DE 500/1.</t>
  </si>
  <si>
    <t>CAJAS DE SOBRES MANILA NO.7, DE 100/1.</t>
  </si>
  <si>
    <t>ARCHIVO ACORDEON PLASTICOS PARA HOJAS DE 8 1/2 X 11.</t>
  </si>
  <si>
    <t>ARCHIVO ACORDEON PLASTICOS PARA HOJAS DE 8 1/2 X 14.</t>
  </si>
  <si>
    <t>CAJAS DE FOLDERS MANILA 9 X 12 /8.5 X 11, DE 100/1.</t>
  </si>
  <si>
    <t>CAJAS DE FOLDERS MANILA 10 X 13 /8.5 X 13, DE 100/1.</t>
  </si>
  <si>
    <t>GANCHO MACHO METALICO, DE 50/1, MARCA FALCON.</t>
  </si>
  <si>
    <t>CAJAS DE BOLIGRAFOS AZUL, DE 12/1, MARCA BIC.</t>
  </si>
  <si>
    <t>GRAPAS DE METAL, ESTANDAR, MARCA NUSTAR.</t>
  </si>
  <si>
    <t>BORRA COLOR BLANCO, DE 20/1, MARCA POINTER.</t>
  </si>
  <si>
    <t>LIBRO RECORD DE 500 PAGINAS, MARCA OFI-NOTA.</t>
  </si>
  <si>
    <t>LIBRO RECORD DE 300 PAGINAS, MARCA OFI-NOTA.</t>
  </si>
  <si>
    <t>GRAPADORA MEDIANA DE COLOR NEGRO, MARCA SWINGLINE.</t>
  </si>
  <si>
    <t>LABEL ADHESIVO PARA FOLDER.</t>
  </si>
  <si>
    <t>REGLA PLASTICA 12 PULGADA.</t>
  </si>
  <si>
    <t>POST-IT AMARILLO TAMAÑO 2X3, DE 12/1, MARCA FALCON.</t>
  </si>
  <si>
    <t>POST-IT AMARILLO TAMAÑO 3X3, DE 12/1, MARCA OFFICE ESSENTIALS.</t>
  </si>
  <si>
    <t>POST-IT AMARILLO TAMAÑO 3X5, DE 12/1, MARCA OFFICE ESSENTIALS.</t>
  </si>
  <si>
    <t>02052</t>
  </si>
  <si>
    <t>PAPEL BOND 8 1/2 X 11 BLANCO</t>
  </si>
  <si>
    <t>02053</t>
  </si>
  <si>
    <t>PAPEL BOND 8 1/2 X 14 BLANCO</t>
  </si>
  <si>
    <t>PERFORADORA DE DOS HOYOS</t>
  </si>
  <si>
    <t>02131</t>
  </si>
  <si>
    <t>PERFORADORA DE TRES HOYOS</t>
  </si>
  <si>
    <t>02100</t>
  </si>
  <si>
    <t xml:space="preserve">PORTA CLIP </t>
  </si>
  <si>
    <t>PORTA LAPIZ</t>
  </si>
  <si>
    <t>02057</t>
  </si>
  <si>
    <t>POSTIT GRANDE 3X5</t>
  </si>
  <si>
    <t>02058</t>
  </si>
  <si>
    <t>POSTIT MEDIANO 3X3</t>
  </si>
  <si>
    <t>POSTIT MEDIANO 2X3</t>
  </si>
  <si>
    <t>REGLA 12"</t>
  </si>
  <si>
    <t>02054</t>
  </si>
  <si>
    <t>ROLLO DE PAPEL SUMADORA</t>
  </si>
  <si>
    <t>02061</t>
  </si>
  <si>
    <t>SACAPUNTAS</t>
  </si>
  <si>
    <t>02134</t>
  </si>
  <si>
    <t>SOBRES TIMBRADO NO. 10</t>
  </si>
  <si>
    <t>SOBRES EN HILO TIMBRADO NO. 10</t>
  </si>
  <si>
    <t>CAJA</t>
  </si>
  <si>
    <t>02133</t>
  </si>
  <si>
    <t>SOBRE MANILA 9X12 500/1</t>
  </si>
  <si>
    <t>SOBRE MANILA NO.7 100/1</t>
  </si>
  <si>
    <t>02135</t>
  </si>
  <si>
    <t>TABLA DE CHEQUEO</t>
  </si>
  <si>
    <t>02066</t>
  </si>
  <si>
    <t xml:space="preserve">TALONARIOS SALIDA  DE ALMACEN </t>
  </si>
  <si>
    <t xml:space="preserve"> 27/12/2019</t>
  </si>
  <si>
    <t>TALONARIOS DE PEDIDO DE ALMACEN</t>
  </si>
  <si>
    <t xml:space="preserve">TINTA PARA  SELLOS </t>
  </si>
  <si>
    <t>02009</t>
  </si>
  <si>
    <t>CARTUCHO CYAN(4836A)</t>
  </si>
  <si>
    <t>02010</t>
  </si>
  <si>
    <t>CARTUCHO MARGETA(4837A)</t>
  </si>
  <si>
    <t>02011</t>
  </si>
  <si>
    <t>CARTUCHO YELLOW(4838A)</t>
  </si>
  <si>
    <t>02136</t>
  </si>
  <si>
    <t xml:space="preserve">TONER HP CE285A </t>
  </si>
  <si>
    <t>02137</t>
  </si>
  <si>
    <t xml:space="preserve">TONER HP CF217A </t>
  </si>
  <si>
    <t>02138</t>
  </si>
  <si>
    <t xml:space="preserve">TONER HP CF283A </t>
  </si>
  <si>
    <t>02140</t>
  </si>
  <si>
    <t xml:space="preserve">TONER HP CB2435A </t>
  </si>
  <si>
    <t>TONER HP 278 A</t>
  </si>
  <si>
    <t>TONER HP CF278 A</t>
  </si>
  <si>
    <t>05135</t>
  </si>
  <si>
    <t>TONER CF230A/051CANON</t>
  </si>
  <si>
    <t>05136</t>
  </si>
  <si>
    <t>TONER BLACK 131/CF210</t>
  </si>
  <si>
    <t>05137</t>
  </si>
  <si>
    <t>TONER CYAN 131A/CF211</t>
  </si>
  <si>
    <t>TONER CYAN 131A/CF212</t>
  </si>
  <si>
    <t>TONER CYAN 131A/CF213</t>
  </si>
  <si>
    <t>CINTA COLOR YMCKO 300</t>
  </si>
  <si>
    <t>TINTA BROTHERS BLACK  BTD60</t>
  </si>
  <si>
    <t>05141</t>
  </si>
  <si>
    <t>TINTA BROTHEDERS CYAN  BT5001</t>
  </si>
  <si>
    <t>TINTA BHODERS YELLOW  BT5001</t>
  </si>
  <si>
    <t>05142</t>
  </si>
  <si>
    <t>TINTA BROTHERS MAGENTA BT5001</t>
  </si>
  <si>
    <t>TINTA EPSON T544 BLACK</t>
  </si>
  <si>
    <t>TINTA EPSON CYAN T544</t>
  </si>
  <si>
    <t>TINTA EPSON YELOW T544</t>
  </si>
  <si>
    <t>02145</t>
  </si>
  <si>
    <t>TINTA EPSON MAGENTA  T544</t>
  </si>
  <si>
    <t>02141</t>
  </si>
  <si>
    <t xml:space="preserve">TONER HP CF280A </t>
  </si>
  <si>
    <t xml:space="preserve">TINTA EPSON T544 BLACK  </t>
  </si>
  <si>
    <t xml:space="preserve">TINTA EPSON T544 YELLOW </t>
  </si>
  <si>
    <t>TINTA EPSON T544 MAGENTA</t>
  </si>
  <si>
    <t>02146</t>
  </si>
  <si>
    <t xml:space="preserve">TINTA EPSON T664 BLACK </t>
  </si>
  <si>
    <t>02147</t>
  </si>
  <si>
    <t>TINTA EPSON T664 CYAN</t>
  </si>
  <si>
    <t>02148</t>
  </si>
  <si>
    <t>TINTA EPSON T664  YELLOW</t>
  </si>
  <si>
    <t>02149</t>
  </si>
  <si>
    <t>TINTA EPSON T664  MAGENTA</t>
  </si>
  <si>
    <t>02154</t>
  </si>
  <si>
    <t>TINTA 51 BLACK</t>
  </si>
  <si>
    <t>02155</t>
  </si>
  <si>
    <t>TINTA 51 CYAN</t>
  </si>
  <si>
    <t>TINTA 52 MAGENTA</t>
  </si>
  <si>
    <t>02157</t>
  </si>
  <si>
    <t>TINTA 52 YELLOW</t>
  </si>
  <si>
    <t>PAPEL TIMBRADO 8 1/2 X 14</t>
  </si>
  <si>
    <t>02050</t>
  </si>
  <si>
    <t xml:space="preserve">PAPEL TIMBRADO 8 1/2 X 11 </t>
  </si>
  <si>
    <t>TOTAL FINAL $</t>
  </si>
  <si>
    <t>ÁNGEL RAMÓN VICENTE JEREZ</t>
  </si>
  <si>
    <t>Capitán, P.N.</t>
  </si>
  <si>
    <r>
      <t xml:space="preserve">Encargado de la División de Almacén y Suministro, </t>
    </r>
    <r>
      <rPr>
        <b/>
        <sz val="12"/>
        <color theme="1"/>
        <rFont val="Arial"/>
        <family val="2"/>
      </rPr>
      <t>DIGESETT</t>
    </r>
    <r>
      <rPr>
        <sz val="12"/>
        <color theme="1"/>
        <rFont val="Arial"/>
        <family val="2"/>
      </rPr>
      <t>.</t>
    </r>
  </si>
  <si>
    <t>VJ. -</t>
  </si>
  <si>
    <t>ml. -</t>
  </si>
  <si>
    <t xml:space="preserve">                                                    </t>
  </si>
  <si>
    <t xml:space="preserve">INVENTARIO PRENDAS DE VESTIR </t>
  </si>
  <si>
    <t>No.</t>
  </si>
  <si>
    <t>FECHA DE ADQUISICION Y REGISTRO</t>
  </si>
  <si>
    <t>FECHA DE  REGISTRO</t>
  </si>
  <si>
    <t>CODIGO INST.</t>
  </si>
  <si>
    <t>DESCRIPCION</t>
  </si>
  <si>
    <t>PRECIO UNITARIO</t>
  </si>
  <si>
    <t>03038</t>
  </si>
  <si>
    <t>KIT DE BENGALAS REFLECTIVAS</t>
  </si>
  <si>
    <t>03003</t>
  </si>
  <si>
    <t>BASTON DE TRAFICO CON LUCES LED MULTIUSOS</t>
  </si>
  <si>
    <t>03004</t>
  </si>
  <si>
    <t>BANDERAS NACIONAL 4 X 6 (GRANDE)</t>
  </si>
  <si>
    <t>BANDERAS INSTITUCIONALES 4 X 6 (GRANDE)</t>
  </si>
  <si>
    <t>03008</t>
  </si>
  <si>
    <t>BOTAS TIPO POLICIAL O MILITAR</t>
  </si>
  <si>
    <t>03009</t>
  </si>
  <si>
    <t>CAMISAS MANGA CORTA</t>
  </si>
  <si>
    <t>CAMISAS MANGA CORTA MIL RAYAS S</t>
  </si>
  <si>
    <t>03010</t>
  </si>
  <si>
    <t>CAMISAS MANGA LARGA MIL RAYAS S</t>
  </si>
  <si>
    <t>05161</t>
  </si>
  <si>
    <t xml:space="preserve">CHALECOS MULTIUSOS </t>
  </si>
  <si>
    <t>03027</t>
  </si>
  <si>
    <t>PANTALONES VERDE OLIVO SIZE 30</t>
  </si>
  <si>
    <t>CAMISAS MANGA LARGA MIL RAYAS  S</t>
  </si>
  <si>
    <t>PANTALON VERDE OLIVO GABARDINA   30</t>
  </si>
  <si>
    <t>05132</t>
  </si>
  <si>
    <t>GORRAS NEGRAS CON LOGO BORDADO DE LA POLICIA AUXILIAR</t>
  </si>
  <si>
    <t>03041</t>
  </si>
  <si>
    <t>PARES DE MEDIAS COLOR NEGRO, GRUESAS</t>
  </si>
  <si>
    <t>PARES DE MEDIAS COLOR NEGRO, FINAS</t>
  </si>
  <si>
    <t>03014</t>
  </si>
  <si>
    <t>CORREAS COLOR NEGRO CON HEBILLAS DORADAS</t>
  </si>
  <si>
    <t>05159</t>
  </si>
  <si>
    <t>BUFANDA COLOR VERDE Y NARANJA  N/A</t>
  </si>
  <si>
    <t>05160</t>
  </si>
  <si>
    <t>CORDONES VERDES  N/A</t>
  </si>
  <si>
    <t>05133</t>
  </si>
  <si>
    <t xml:space="preserve">POLOCHE CON CUELLO COLOR NATRANJA CON EL LOGO DIGESETT BORDADO </t>
  </si>
  <si>
    <t xml:space="preserve">CAMISAS MANGAS LARGAS </t>
  </si>
  <si>
    <t>03040</t>
  </si>
  <si>
    <t>CAMISETAS COLOR BLANCO</t>
  </si>
  <si>
    <t>03028</t>
  </si>
  <si>
    <t>CALZONCILLOS TIPO BOXER</t>
  </si>
  <si>
    <t>03035</t>
  </si>
  <si>
    <t>CINTURONES CON SUS ACCESORIAS</t>
  </si>
  <si>
    <t>03015</t>
  </si>
  <si>
    <t>CORREAS NYLON NEGRA SIN HEBILLA</t>
  </si>
  <si>
    <t>CORBATAS NEGRA</t>
  </si>
  <si>
    <t>03020</t>
  </si>
  <si>
    <t xml:space="preserve">CHAMACOS GRIS CON SU GORRAS </t>
  </si>
  <si>
    <t xml:space="preserve">CHAMACO DE FAENA PARA ENTRENAMIENTO </t>
  </si>
  <si>
    <t>GORRAS VERDES DIGESETT</t>
  </si>
  <si>
    <t>03045</t>
  </si>
  <si>
    <t>GUANTES REFLECTIVOS</t>
  </si>
  <si>
    <t>OVEROL DIGESETT PARA GRUEROS</t>
  </si>
  <si>
    <t>PARES DE MEDIAS FINAS COLOR NEGRO</t>
  </si>
  <si>
    <t>03048</t>
  </si>
  <si>
    <t xml:space="preserve">SOGA DE NYLON 10MM, VARIOS COLORES </t>
  </si>
  <si>
    <t>ROLLO</t>
  </si>
  <si>
    <t>03044</t>
  </si>
  <si>
    <t>FRAZADA DE LANA TIPO MILITAR</t>
  </si>
  <si>
    <t>03018</t>
  </si>
  <si>
    <t>JUEGO DE CUBRE COLCHON Y FORRO DE ALMOHADAS</t>
  </si>
  <si>
    <t>03007</t>
  </si>
  <si>
    <t>ZAPATOS TIPO POLICIAL O MILITAR</t>
  </si>
  <si>
    <t xml:space="preserve">COLCHONES DE GOMA TIPO MILITAR </t>
  </si>
  <si>
    <t xml:space="preserve">INVENTARIO ALMACEN DE PIEZAS MECANICA </t>
  </si>
  <si>
    <t>AL 30/06 /  2024</t>
  </si>
  <si>
    <t>FECHA DE
  REGISTRO</t>
  </si>
  <si>
    <t xml:space="preserve">DESCRIPCION DESCRIPCION </t>
  </si>
  <si>
    <t>23/042024</t>
  </si>
  <si>
    <t>05063</t>
  </si>
  <si>
    <t>AUTOMATICO DEL ENCENDIDO YAMAHA XTZ 125 CC ORIGINAL</t>
  </si>
  <si>
    <t>05034</t>
  </si>
  <si>
    <t>BATERIA 13/12 POLO INVERSO MOTOCRAFT BTX24FB AMER.</t>
  </si>
  <si>
    <t>18/042024</t>
  </si>
  <si>
    <t>05035</t>
  </si>
  <si>
    <t>BATERIA 13/12 POLO INVERSO MOTOCRAFT BTX24FB AMER</t>
  </si>
  <si>
    <t>BATERIA 15/12 POLO INVERSO MOTOCRAFT 94R AMER</t>
  </si>
  <si>
    <t>05089</t>
  </si>
  <si>
    <t>BANDA DE FRENOS TRASERA SHINERAY ORIGINAL</t>
  </si>
  <si>
    <t>05039</t>
  </si>
  <si>
    <t>BATERIA 17/12 POLO ATORNILLADO MOTOCRAFT BH31 AMER</t>
  </si>
  <si>
    <t>BATERIA 13/12 POLO CONVENCIONAL MOTOCRAFT BTX24A AMER</t>
  </si>
  <si>
    <t>BATERIA 9/12 MOTOCRAFT BXL65 AMER TRATOR</t>
  </si>
  <si>
    <t>05071</t>
  </si>
  <si>
    <t>BANDA DELANTERA DE FRENO MOTOCICLETAS X1000 250 CC ORIGINAL</t>
  </si>
  <si>
    <t>05072</t>
  </si>
  <si>
    <t>BANDA TRASERA DE FRENO MOTOCICLETAS X1000 250 CC ORIGINAL</t>
  </si>
  <si>
    <t>05085</t>
  </si>
  <si>
    <t>BANDA DE FRENO DELANTGERA SHINERAY ORIGINAL</t>
  </si>
  <si>
    <t>05075</t>
  </si>
  <si>
    <t>BUJIAS MOTOCICLETAS X1000 250 CC ORIGINAL</t>
  </si>
  <si>
    <t>05064</t>
  </si>
  <si>
    <t>BUJIA YAMAHA XTZ 125 CC ORIGINAL</t>
  </si>
  <si>
    <t>05121</t>
  </si>
  <si>
    <t xml:space="preserve">BOMBA DE FRENO HONDA XR 150CC ORIGINAL </t>
  </si>
  <si>
    <t>05028</t>
  </si>
  <si>
    <t>BATERIA 13/12 POLO CONVENCIONAL MOTOCERFT BTX24A AMER</t>
  </si>
  <si>
    <t>05040</t>
  </si>
  <si>
    <t>BATERIA 9/12 MOTOCRAFT BXL65 AMER PARA TRATOR</t>
  </si>
  <si>
    <t>05025</t>
  </si>
  <si>
    <t>BATERIA 12V 5 ªMP HOSUYA JP</t>
  </si>
  <si>
    <t>05010</t>
  </si>
  <si>
    <t>BATERIA 12V 9 ªMP HOSUYA JP</t>
  </si>
  <si>
    <t>05024</t>
  </si>
  <si>
    <t>BATERIA 12V 12 ªMP HOSUYA JP</t>
  </si>
  <si>
    <t>05104</t>
  </si>
  <si>
    <t>BANDA F/DELANTERA HONDA XR 150 ORIGINAL</t>
  </si>
  <si>
    <t>05105</t>
  </si>
  <si>
    <t>BUJIA HONDA XR150 ORIGINAL</t>
  </si>
  <si>
    <t>05027</t>
  </si>
  <si>
    <t>BATERIA 12V 7 MP HOUYA JP</t>
  </si>
  <si>
    <t>05158</t>
  </si>
  <si>
    <t xml:space="preserve">BATERIA TRONIC 6V 225 AMP </t>
  </si>
  <si>
    <t>05125</t>
  </si>
  <si>
    <t xml:space="preserve">BANDA F/D DELANTERA YAMAHA XTZ 1125CC ORIGINAL </t>
  </si>
  <si>
    <t>05126</t>
  </si>
  <si>
    <t xml:space="preserve">BANDA TRASERA YAMAHA XTZ 125CC ORIGINAL </t>
  </si>
  <si>
    <t>05100</t>
  </si>
  <si>
    <t>CAMPO SHINERAY ORIGINAL</t>
  </si>
  <si>
    <t>05107</t>
  </si>
  <si>
    <t>CADENITA DISTRIBUCION HONDA XR150 CC ORIGINAL</t>
  </si>
  <si>
    <t>05094</t>
  </si>
  <si>
    <t>CABLE ACELERADOR SHINERAY ORIGINAL</t>
  </si>
  <si>
    <t>05095</t>
  </si>
  <si>
    <t>CABLE DE CLUTCH SHINERAY ORIGINAL</t>
  </si>
  <si>
    <t>05120</t>
  </si>
  <si>
    <t>CABLE DE ACELERADOR HONDA XR 150CC ORIGINAL</t>
  </si>
  <si>
    <t>05074</t>
  </si>
  <si>
    <t>CABLE DE ACELERADOR MOTOCICLETAS X1000 2501 CC ORIGINAL</t>
  </si>
  <si>
    <t>05117</t>
  </si>
  <si>
    <t>CAJA DE BOLA No. 6302 ORIGINAL</t>
  </si>
  <si>
    <t>05118</t>
  </si>
  <si>
    <t>CAJA DE BOLA No. 6303 ORIGINAL</t>
  </si>
  <si>
    <t>05119</t>
  </si>
  <si>
    <t>CAJA DE BOLA No. 6301 ORIGINAL</t>
  </si>
  <si>
    <t>05112</t>
  </si>
  <si>
    <t>CABLE DE CLUTCH HONDA XR 150CC ORIGINAL</t>
  </si>
  <si>
    <t>05060</t>
  </si>
  <si>
    <t>CENTRO DE CLUCH YAMAHA XTZ 125 CC ORIGINAL</t>
  </si>
  <si>
    <t>05001</t>
  </si>
  <si>
    <t xml:space="preserve">CENTELLAS BARRAS DE LUCES </t>
  </si>
  <si>
    <t>05061</t>
  </si>
  <si>
    <t>CILINDO STD YAMAHA XTZ 125 CC ORIGINAL</t>
  </si>
  <si>
    <t>05116</t>
  </si>
  <si>
    <t>COPA DE CENTRIFUGO HONDA XR 150 CC ORIGINAL</t>
  </si>
  <si>
    <t>05078</t>
  </si>
  <si>
    <t>CILINDRO MOTOCICLETAS X1000 250 CC ORIGINAL</t>
  </si>
  <si>
    <t>05070</t>
  </si>
  <si>
    <t>CACHIMBO DE BIJIA YAMAHA XTZ 125 CC ORIGINAL</t>
  </si>
  <si>
    <t>05101</t>
  </si>
  <si>
    <t>CDI SHINERAY ORGINAL</t>
  </si>
  <si>
    <t>05065</t>
  </si>
  <si>
    <t>DISCO DE FRENO DELANTERO YAMAHA XTZ 125 CC ORIGINAL</t>
  </si>
  <si>
    <t>05097</t>
  </si>
  <si>
    <t>DISCO DE FRENOS TRASERO SHINERAY ORIGINAL</t>
  </si>
  <si>
    <t>05066</t>
  </si>
  <si>
    <t>EJE DE CATALINA PEQUEÑA YAMAHA XTZ 125 CC ORIGINAL</t>
  </si>
  <si>
    <t>05122</t>
  </si>
  <si>
    <t>EJE DE LEVA HONDA XR 150CC ORIGINAL</t>
  </si>
  <si>
    <t>05079</t>
  </si>
  <si>
    <t>EJE DE CATRE MOTOCICLETAS X1000 250 CC ORIGINAL</t>
  </si>
  <si>
    <t>05004</t>
  </si>
  <si>
    <t>JUEGO BANDA DE FRENO DELANTERA, CAMIONETA TOYOTA HILUX 2014</t>
  </si>
  <si>
    <t>05022</t>
  </si>
  <si>
    <t>JUEGO DE ESQUINERO IZQUIERDO, GRUA ISUZU</t>
  </si>
  <si>
    <t>05007</t>
  </si>
  <si>
    <t>JUEGO DE BANDA DE FRENO DELANTERA, GRUA MITSUBISHI FUSON 2014</t>
  </si>
  <si>
    <t>05016</t>
  </si>
  <si>
    <t>JUEGOS DE FAROLES TRASEROS, GRUA MITSUBISHI FUSON 2014</t>
  </si>
  <si>
    <t>050018</t>
  </si>
  <si>
    <t>JUEGOS DE FAROLES DELANTERA, GRUA MITSUBISHI FUSON</t>
  </si>
  <si>
    <t>05008</t>
  </si>
  <si>
    <t>JUEGO DE BANDA DE FRENO DELANTERA, CAMIONETA MITSUBISHI L200 SPORETEO 2022</t>
  </si>
  <si>
    <t>05020</t>
  </si>
  <si>
    <t>JUEGO DE PANTALLA DELANTERO, CAMIONETA TOYOTA HILUX 2014</t>
  </si>
  <si>
    <t>05009</t>
  </si>
  <si>
    <t>JUEGO DE BANDAS DE FRENOS DELANTERAS, GRUA ISUZU</t>
  </si>
  <si>
    <t>05029</t>
  </si>
  <si>
    <t>JUEGO DE EPARRAGOS DELANTERO L, GRUA ISUZU</t>
  </si>
  <si>
    <t>05083</t>
  </si>
  <si>
    <t>JUEGOS DE ESCOBILLA DE MOTOR DE ARRANQUE CF MOTOR ORIGINAL</t>
  </si>
  <si>
    <t>05087</t>
  </si>
  <si>
    <t>JUEGO DE DISCO DE CLUTCH SHINERAY ORIGINAL</t>
  </si>
  <si>
    <t>05096</t>
  </si>
  <si>
    <t>JUEGO DE TAZA SHINERAY ORIGINAL</t>
  </si>
  <si>
    <t>05098</t>
  </si>
  <si>
    <t>JUEGO DE SELLO DE VALVULA SHINERAY ORIGINAL</t>
  </si>
  <si>
    <t>05099</t>
  </si>
  <si>
    <t>JUEGO DE LEVA CON SUS PIÑONES SHINERAY ORIGINAL</t>
  </si>
  <si>
    <t>05102</t>
  </si>
  <si>
    <t>JGO CATALINA Y CADENA HONDA XR150 ORIGINAL</t>
  </si>
  <si>
    <t>05088</t>
  </si>
  <si>
    <t>JUEGO DE CATALINA Y CADENA SHINERAY ORIGINAL</t>
  </si>
  <si>
    <t>05090</t>
  </si>
  <si>
    <t>JUEGO DE GOMA DE TAMBOR SHINERAY ORIGINAL</t>
  </si>
  <si>
    <t>05106</t>
  </si>
  <si>
    <t>JGO DISCO DE CLUTCH HONDA XR150 ORIGINAL</t>
  </si>
  <si>
    <t>05109</t>
  </si>
  <si>
    <t>JGO DE TECLA HONDA XR150 CC ORIGINAL</t>
  </si>
  <si>
    <t>05030</t>
  </si>
  <si>
    <t>JUEDO DE EPARRAGOS DELANTERO R, GRUA ISUZU</t>
  </si>
  <si>
    <t>JUEGO DE EPARRAGOS TRASEROS L, GRUA ISUZU</t>
  </si>
  <si>
    <t>JUEGOS DE LUCES TRASERA CAMION HYNDAY 2022</t>
  </si>
  <si>
    <t>JUEGO ESQUINERO CAMION HYNDAI 2016 Y GRUA HYDAI 2022</t>
  </si>
  <si>
    <t>05069</t>
  </si>
  <si>
    <t>JUEGO VALVULA ADMISION Y ESCAPE YAMAHA XTZ 125 CC</t>
  </si>
  <si>
    <t>05077</t>
  </si>
  <si>
    <t>JUEGO DE ESPEJOS RETROVISOR MOTOCICLETAS X1000 250 CC ORIGINAL</t>
  </si>
  <si>
    <t>05113</t>
  </si>
  <si>
    <t>JGO ESPEJO RETROVISORES HONDA XR 150 CC ORIGINAL</t>
  </si>
  <si>
    <t>05114</t>
  </si>
  <si>
    <t>JUNTA DE CULATA HONDA XR150 CC ORIGINAL</t>
  </si>
  <si>
    <t>05032</t>
  </si>
  <si>
    <t>JUEGO DE EPARRAGOS TRASEROS R, GRUA ISUZU</t>
  </si>
  <si>
    <t>05003</t>
  </si>
  <si>
    <t>JUEGO BANDA DE FRENO DELANTERA, CAMIONETA NISSAN FRONTIER 214 Y D25</t>
  </si>
  <si>
    <t>05006</t>
  </si>
  <si>
    <t>JUEGO DE BANDA DE FRENO TRASERA, CAMIONETA TOYOTA HILUX 2014</t>
  </si>
  <si>
    <t>05015</t>
  </si>
  <si>
    <t>JUEGO DE FAROLES TRACEROS, CAMIONETA TOYOTA HILUX 2014</t>
  </si>
  <si>
    <t>05026</t>
  </si>
  <si>
    <t>LUZ TRASERA, GRUA ISUZU</t>
  </si>
  <si>
    <t>05076</t>
  </si>
  <si>
    <t>MANECILLAS DE FRENOS MOTOCICLETAS X1000 250 CC ORIGINAL</t>
  </si>
  <si>
    <t>05012</t>
  </si>
  <si>
    <t>MANGUERA DE CALIPER LADO DERECHO, CAMIONETA MAZDA BT50 2018 Y 2021</t>
  </si>
  <si>
    <t>05013</t>
  </si>
  <si>
    <t>MANGUERA DE CALIPER, CAMIONETA MAZDA BT50 2018 Y 2021</t>
  </si>
  <si>
    <t>05042</t>
  </si>
  <si>
    <t>NEUMATICOS PARA MOTOCICLETAS No. 120/70R17</t>
  </si>
  <si>
    <t>05043</t>
  </si>
  <si>
    <t>NEUMATICOS PARA MOTOCICLETAS No. 100/90/R18</t>
  </si>
  <si>
    <t>05050</t>
  </si>
  <si>
    <t>NEUMATICOS PARA MOTOCICLETAS No. 90/90/R21</t>
  </si>
  <si>
    <t>05068</t>
  </si>
  <si>
    <t>RETENEDORA DE EJE DE CAMBIO YAMAHA XTZ 125 CC ORIGINAL</t>
  </si>
  <si>
    <t>05014</t>
  </si>
  <si>
    <t>TAPON RADIADOR, GRUA ISUZU</t>
  </si>
  <si>
    <t>PAR DE PANTALLAS DELANTERA CAMION HYNDAY 2016 Y GRUA HYNDAI 2022</t>
  </si>
  <si>
    <t>05067</t>
  </si>
  <si>
    <t>PALANCA DE VELICIDADES YAMAHA XTZ 125 CC ORIGINAL</t>
  </si>
  <si>
    <t>PAR DE PANTALLA DELANTERA, GRUA ISUZU</t>
  </si>
  <si>
    <t>05059</t>
  </si>
  <si>
    <t>PIÑON DEL PATEO YAMAHA XTZ 125 CC ORIGINAL</t>
  </si>
  <si>
    <t>PATAS DE CLOCHES, CAMIONETA NISSAN FRONTIER 2014 Y D25</t>
  </si>
  <si>
    <t>05052</t>
  </si>
  <si>
    <t>TUBOS PARA MOTOCICLETAS No. 350/400-18</t>
  </si>
  <si>
    <t>05062</t>
  </si>
  <si>
    <t>SELLO DE VALVULA YAMAHA XTZ 125 CC ORIGINAL</t>
  </si>
  <si>
    <t>05002</t>
  </si>
  <si>
    <t>SISTEMA DE ALTOPARLANTE</t>
  </si>
  <si>
    <t>05091</t>
  </si>
  <si>
    <t>VALVULA DE ESCAPE Y ADMISION SHINERAY ORIGINAL</t>
  </si>
  <si>
    <t>05092</t>
  </si>
  <si>
    <t>MANECILLA DE CLUTCH SHINERAY ORIGINAL</t>
  </si>
  <si>
    <t>05093</t>
  </si>
  <si>
    <t>MANECILLA DE FRENO SHINERAY ORIGINAL</t>
  </si>
  <si>
    <t>05103</t>
  </si>
  <si>
    <t>MANECILLA DE FRENO HONDA XR150 ORIGINAL</t>
  </si>
  <si>
    <t>MANIFOR HONDA XR150 ORIGINAL</t>
  </si>
  <si>
    <t>05115</t>
  </si>
  <si>
    <t>JGO VALVULA DE ESCAPE Y ADMISION ORIGINAL</t>
  </si>
  <si>
    <t xml:space="preserve">TAMBOR TRASERO HONDA XR 150CC ORIGINAL </t>
  </si>
  <si>
    <t>05124</t>
  </si>
  <si>
    <t>TIMON HONDA XR 150CC ORIGINAL</t>
  </si>
  <si>
    <t>JGO CATALINA Y CADENA YAMAHA XTZ 125CC ORIGINAL</t>
  </si>
  <si>
    <t>JGO DISCO DE CLUTCH YAMAHA XTZ 125CC ORIGINAL</t>
  </si>
  <si>
    <t>05129</t>
  </si>
  <si>
    <t>CABLE DE CLUTCH YAMAHA XTZ 125CC ORIGINAL</t>
  </si>
  <si>
    <t>05130</t>
  </si>
  <si>
    <t>CABLE DE ACELERADOR YAMAHA XTZ 125CC ORIGINAL</t>
  </si>
  <si>
    <t>05023</t>
  </si>
  <si>
    <t>LUZ DIRECCIONAL L PUERTA IZQUIERDA, GRUA ISUZO</t>
  </si>
  <si>
    <t>LUZ DIRECCIONAL L PUERTA DERECHA, GRUA ISUZU</t>
  </si>
  <si>
    <t>215/75R17.5 BRIDGESTONE R294 126M (JP)</t>
  </si>
  <si>
    <t>05046</t>
  </si>
  <si>
    <t>265/65/R18 112T BRIDGESTONE DUELER HT 684 ll</t>
  </si>
  <si>
    <t>05047</t>
  </si>
  <si>
    <t>245/65/R17 105T FIRESTONE DESTINA A/T2</t>
  </si>
  <si>
    <t>05055</t>
  </si>
  <si>
    <t>245/70 R19.5 129M SUMITOMO S T718</t>
  </si>
  <si>
    <t>05057</t>
  </si>
  <si>
    <t>7.00R16 12PR 116/114L BRISDGESTONE R230 (JP) SET</t>
  </si>
  <si>
    <t>245/70R19.5 129M SUMITOMO ST718</t>
  </si>
  <si>
    <t>7.50R16 14PR 123L BRIDGESTONE R220 CARRETERA (JP) SET</t>
  </si>
  <si>
    <t>7.00R16 12PR 116/114L BRIDGESTONE R230 (JP) SET</t>
  </si>
  <si>
    <t>CONOS DE 28 PULGADAS COLOR NARANJA BASE DE GOMA</t>
  </si>
  <si>
    <t>Encargado de la División de Almacén y Suministro, DIGESETT.</t>
  </si>
  <si>
    <t xml:space="preserve"> INVENTARIO MATERIALES DE LIMPIEZA</t>
  </si>
  <si>
    <t>FECHA DE ADQUISICION /  REGISTRO</t>
  </si>
  <si>
    <t>PRECIO 
UNITARIO</t>
  </si>
  <si>
    <t>01004</t>
  </si>
  <si>
    <t>CEPILLO DE PARED</t>
  </si>
  <si>
    <t>01005</t>
  </si>
  <si>
    <t>CUBETAS PLASTICAS</t>
  </si>
  <si>
    <t>01030</t>
  </si>
  <si>
    <t>DESGRASANTE</t>
  </si>
  <si>
    <t>GAL</t>
  </si>
  <si>
    <t>01025</t>
  </si>
  <si>
    <t>ESCOBA PLASTICA CON PALO DE MD.</t>
  </si>
  <si>
    <t>01032</t>
  </si>
  <si>
    <t>GUANTES DE LIMPIEZA</t>
  </si>
  <si>
    <t>PAR</t>
  </si>
  <si>
    <t>01026</t>
  </si>
  <si>
    <t xml:space="preserve">JABON LIQUIDO </t>
  </si>
  <si>
    <t>GLS</t>
  </si>
  <si>
    <t>LIMPIADOR DE CERAMICA</t>
  </si>
  <si>
    <t>01018</t>
  </si>
  <si>
    <t>FARDO DE SERVILLETAS DOMINO 500/10</t>
  </si>
  <si>
    <t>FALDO</t>
  </si>
  <si>
    <t>05163</t>
  </si>
  <si>
    <t>FALDO DE FUNDA DE 100</t>
  </si>
  <si>
    <t>01028</t>
  </si>
  <si>
    <t>FALDO PAPEL TOALLA JUMBO PARA DISPENSADOR  6/1</t>
  </si>
  <si>
    <t>01040</t>
  </si>
  <si>
    <t xml:space="preserve">SUAPER </t>
  </si>
  <si>
    <t>01003</t>
  </si>
  <si>
    <t xml:space="preserve">DETERGENTE EN POLVO SR. COMPADRE 30LB </t>
  </si>
  <si>
    <t xml:space="preserve">PARES DE GUANTES MANOS FUERTES </t>
  </si>
  <si>
    <t>01021</t>
  </si>
  <si>
    <t>ZAFACON PARA BAÑOS CON TAPA VAYVEN</t>
  </si>
  <si>
    <t xml:space="preserve">ZAFACON PARA OFICINA DE METAL </t>
  </si>
  <si>
    <t xml:space="preserve">ESCOBA PLASTICA LINDA </t>
  </si>
  <si>
    <t>01023</t>
  </si>
  <si>
    <t>AMBIENTADOR EN SPRAY GLADE 8 ONZ</t>
  </si>
  <si>
    <t>CLORO LIQUIDO AKOO</t>
  </si>
  <si>
    <t>DESINFECTANTE LIQUIDO AKOO</t>
  </si>
  <si>
    <t>05134</t>
  </si>
  <si>
    <t>DESINFECTANTE EN SPRAY LYSOL 19 ONZ</t>
  </si>
  <si>
    <t>LIMPIADOR DE CERAMICA AKOO</t>
  </si>
  <si>
    <t xml:space="preserve">SUAPER NO.36 DURA CLEAN </t>
  </si>
  <si>
    <t>JABON LIQUIDO DE FREGAR AKOO</t>
  </si>
  <si>
    <t>01034</t>
  </si>
  <si>
    <t>BRILLO VERDE</t>
  </si>
  <si>
    <t>1.1.05.02.05.01</t>
  </si>
  <si>
    <t>1-</t>
  </si>
  <si>
    <t>no lleva informacion, pues lo adquirido mediante cheque de</t>
  </si>
  <si>
    <t>inmediato, no para almacenar, como se puede ver en las dos</t>
  </si>
  <si>
    <t>y che. Num</t>
  </si>
  <si>
    <t xml:space="preserve">El Ck. Num. </t>
  </si>
  <si>
    <t>cheques de dic-2023 en el reporte del 2024</t>
  </si>
  <si>
    <t>ck 40557</t>
  </si>
  <si>
    <t>ck 40559</t>
  </si>
  <si>
    <t xml:space="preserve">deposito considerado </t>
  </si>
  <si>
    <t>cargos bancarios</t>
  </si>
  <si>
    <t>cargos de ene-jun-2024</t>
  </si>
  <si>
    <t>40576    de</t>
  </si>
  <si>
    <t>CLARO Dominicana por $49,950.47</t>
  </si>
  <si>
    <t xml:space="preserve">aparece en el reporte del Sigef por $50,450.47 porque incluye </t>
  </si>
  <si>
    <t>esta es la dif. Actual entre los dos reporte.</t>
  </si>
  <si>
    <t>Form. 02-40</t>
  </si>
  <si>
    <t>Reporte sigef</t>
  </si>
  <si>
    <t>2.1.3.1-01</t>
  </si>
  <si>
    <t>JUNA TOMAS MARTINEZ AMPARO</t>
  </si>
  <si>
    <t>2.4.1.2-01</t>
  </si>
  <si>
    <t>AUDITOR UAI</t>
  </si>
  <si>
    <t>La Columna   Recursos de Captacion Directa del form. 02-43</t>
  </si>
  <si>
    <t>relaciones que  te mando scaneada de ejemplo, ck. Numero</t>
  </si>
  <si>
    <t>En  ese  sentido, no  requiere  asiento  que afecte  los recursos</t>
  </si>
  <si>
    <t>Se  sacaron los  cheques del Colector de Impuestos Internos</t>
  </si>
  <si>
    <t>2-</t>
  </si>
  <si>
    <t>3-</t>
  </si>
  <si>
    <t>4-</t>
  </si>
  <si>
    <t xml:space="preserve">caja chica son  gastos menores / imprevistos para el consumo </t>
  </si>
  <si>
    <t>de caja chica, donde</t>
  </si>
  <si>
    <t>de nuestra relacion por valor de $35,593.20</t>
  </si>
  <si>
    <t>Corregimos el reporte . Ver el nuevo form. corregido al lado del anterior</t>
  </si>
  <si>
    <t xml:space="preserve">Nota Explicativa relativa a la diferencia en los Forms. </t>
  </si>
  <si>
    <t xml:space="preserve"> Bienes de Consumo 02-43 y Captacion Directa 02-40</t>
  </si>
  <si>
    <t xml:space="preserve"> de captacion directa, pues se consumen enseguida se adquieren,</t>
  </si>
  <si>
    <t>el monto cobraedo por el bco. por la certificacion del ck.</t>
  </si>
  <si>
    <t>en la suma rep. Sigef</t>
  </si>
  <si>
    <t>mas</t>
  </si>
  <si>
    <t>en el Cierre 1-2024</t>
  </si>
  <si>
    <t>corregido</t>
  </si>
  <si>
    <t>se puede ver la distrib. objetal de lo adquirido.</t>
  </si>
  <si>
    <t>son gastos menudos para resolver emergencias en la entidad.</t>
  </si>
  <si>
    <t>ARCHIVO  ACORDEON 8 1/2 X 14</t>
  </si>
  <si>
    <t>BOLIGRAFOS  EN GEL</t>
  </si>
  <si>
    <t>CHINCHETAS .</t>
  </si>
  <si>
    <t>CLIP NO.1.</t>
  </si>
  <si>
    <t>CLIP  NO.1</t>
  </si>
  <si>
    <t>CLIP BILLETERO  NO.1</t>
  </si>
  <si>
    <t>CLIP BILLETERO   NO.2</t>
  </si>
  <si>
    <t>CLIP  BILLETERO NO.2</t>
  </si>
  <si>
    <t xml:space="preserve">DISPENSADOR  DE CINTAS </t>
  </si>
  <si>
    <t>FOLDERS MANILA  8 1/2 X 11   1/100</t>
  </si>
  <si>
    <t>FOLDERS MANILA 8 1/2 X 14    1/100</t>
  </si>
  <si>
    <t>02069</t>
  </si>
  <si>
    <t>02070</t>
  </si>
  <si>
    <t>02071</t>
  </si>
  <si>
    <t>02072</t>
  </si>
  <si>
    <t>02073</t>
  </si>
  <si>
    <t>02074</t>
  </si>
  <si>
    <t>02075</t>
  </si>
  <si>
    <t>02076</t>
  </si>
  <si>
    <t>02077</t>
  </si>
  <si>
    <t>02059</t>
  </si>
  <si>
    <t>02062</t>
  </si>
  <si>
    <t>02063</t>
  </si>
  <si>
    <t xml:space="preserve">PORTA    CLIP </t>
  </si>
  <si>
    <t xml:space="preserve">PORTA  CLIP </t>
  </si>
  <si>
    <t>PORTA  LAPIZ</t>
  </si>
  <si>
    <t>SOBRES TIMBRADO NO . 10</t>
  </si>
  <si>
    <t xml:space="preserve">TONER HP  CF217A </t>
  </si>
  <si>
    <t xml:space="preserve">TONER HP  CF283A </t>
  </si>
  <si>
    <t xml:space="preserve">TINTA EPSON T664  BLACK </t>
  </si>
  <si>
    <t>TINTA   EPSON T664 CYAN</t>
  </si>
  <si>
    <t>TINTA  EPSON T664  YELLOW</t>
  </si>
  <si>
    <t>TINTA EPSON T664    MAGENTA</t>
  </si>
  <si>
    <t>TINTA 51  BLACK</t>
  </si>
  <si>
    <t>TINTA 51   BLACK</t>
  </si>
  <si>
    <t>TINTA 51   CYAN</t>
  </si>
  <si>
    <t>TINTA 51  CYAN</t>
  </si>
  <si>
    <t>TINTA  52 MAGENTA</t>
  </si>
  <si>
    <t>TINTA 52   MAGENTA</t>
  </si>
  <si>
    <t>TINTA   52 YELLOW</t>
  </si>
  <si>
    <t>TINTA 52  YELLOW</t>
  </si>
  <si>
    <t>PAPEL  TIMBRADO 8 1/2 X 14</t>
  </si>
  <si>
    <t xml:space="preserve">PAPEL TIMBRADO   8 1/2 X 11 </t>
  </si>
  <si>
    <t>Prod. de Papel, Carton e Impresos consumidos</t>
  </si>
  <si>
    <t>Prod. De minerales metalicos y no metalicos consumidos</t>
  </si>
  <si>
    <t>Materiales y Suministro varios consumidos</t>
  </si>
  <si>
    <t>Combustible, Lubricantes, Prod. Quimico y conexos consumidos</t>
  </si>
  <si>
    <t>Hilados y vestuarios consumidos</t>
  </si>
  <si>
    <t>Prod. de Cuero, caucho y plasticoconsumidos</t>
  </si>
  <si>
    <t>Alimentos y Productos agroforestales consumidos</t>
  </si>
  <si>
    <t>Angel Ramon Vicente Jerez Cap. P.N.</t>
  </si>
  <si>
    <t>1.1.05.01.05.01</t>
  </si>
  <si>
    <t>Respuestos  y Accs.consumidos</t>
  </si>
  <si>
    <t>5.1.03.07.04</t>
  </si>
  <si>
    <t>2.3.6.4.01</t>
  </si>
  <si>
    <t>5.1.03.03.02</t>
  </si>
  <si>
    <t>Prod. De papel y Carton consumidos</t>
  </si>
  <si>
    <t>Asiento No.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</si>
</sst>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_-* #,##0.00\ _€_-;\-* #,##0.00\ _€_-;_-* &quot;-&quot;??\ _€_-;_-@_-"/>
    <numFmt numFmtId="165" formatCode="_-* #,##0.00_-;\-* #,##0.00_-;_-* &quot;-&quot;??_-;_-@_-"/>
    <numFmt numFmtId="166" formatCode="dd/mm/yyyy;@"/>
    <numFmt numFmtId="167" formatCode="_(&quot;RD$&quot;* #,##0.00_);_(&quot;RD$&quot;* \(#,##0.00\);_(&quot;RD$&quot;* &quot;-&quot;??_);_(@_)"/>
    <numFmt numFmtId="168" formatCode="ddd\-dd\-mmm\-yy"/>
    <numFmt numFmtId="169" formatCode="ddd\-dd\-mmm\-yyyy"/>
    <numFmt numFmtId="170" formatCode="d\-mmm\-yyyy"/>
    <numFmt numFmtId="171" formatCode="dd\-mmmm\-yyyy"/>
    <numFmt numFmtId="172" formatCode="dd\-mmm\-yyyy"/>
    <numFmt numFmtId="173" formatCode="dd\/mm\/yyyy"/>
    <numFmt numFmtId="174" formatCode="_(* #,##0_);_(* \(#,##0\);_(* &quot;-&quot;??_);_(@_)"/>
    <numFmt numFmtId="175" formatCode="_-* #,##0\ _€_-;\-* #,##0\ _€_-;_-* &quot;-&quot;??\ _€_-;_-@_-"/>
    <numFmt numFmtId="176" formatCode="#,##0.000000000"/>
  </numFmts>
  <fonts count="131" x14ac:knownFonts="1">
    <font>
      <sz val="11"/>
      <color theme="1"/>
      <name val="Calibri"/>
      <family val="2"/>
      <scheme val="minor"/>
    </font>
    <font>
      <sz val="10"/>
      <name val="Arial"/>
      <family val="2"/>
    </font>
    <font>
      <sz val="10"/>
      <name val="Times New Roman"/>
      <family val="1"/>
    </font>
    <font>
      <b/>
      <sz val="10"/>
      <name val="Times New Roman"/>
      <family val="1"/>
    </font>
    <font>
      <sz val="16"/>
      <name val="Times New Roman"/>
      <family val="1"/>
    </font>
    <font>
      <b/>
      <u/>
      <sz val="16"/>
      <name val="Times New Roman"/>
      <family val="1"/>
    </font>
    <font>
      <b/>
      <sz val="16"/>
      <name val="Times New Roman"/>
      <family val="1"/>
    </font>
    <font>
      <b/>
      <sz val="15"/>
      <name val="Times New Roman"/>
      <family val="1"/>
    </font>
    <font>
      <b/>
      <sz val="14"/>
      <name val="Times New Roman"/>
      <family val="1"/>
    </font>
    <font>
      <b/>
      <sz val="16"/>
      <color theme="1"/>
      <name val="Times New Roman"/>
      <family val="1"/>
    </font>
    <font>
      <sz val="11"/>
      <color theme="1"/>
      <name val="Times New Roman"/>
      <family val="1"/>
    </font>
    <font>
      <b/>
      <sz val="11"/>
      <color theme="1"/>
      <name val="Times New Roman"/>
      <family val="1"/>
    </font>
    <font>
      <b/>
      <sz val="12"/>
      <name val="Times New Roman"/>
      <family val="1"/>
    </font>
    <font>
      <b/>
      <sz val="9"/>
      <name val="Times New Roman"/>
      <family val="1"/>
    </font>
    <font>
      <sz val="9"/>
      <name val="Times New Roman"/>
      <family val="1"/>
    </font>
    <font>
      <sz val="12"/>
      <name val="Times New Roman"/>
      <family val="1"/>
    </font>
    <font>
      <sz val="14"/>
      <name val="Times New Roman"/>
      <family val="1"/>
    </font>
    <font>
      <sz val="10"/>
      <name val="Arial"/>
      <family val="2"/>
    </font>
    <font>
      <sz val="10"/>
      <color indexed="10"/>
      <name val="Times New Roman"/>
      <family val="1"/>
    </font>
    <font>
      <b/>
      <sz val="8"/>
      <name val="Times New Roman"/>
      <family val="1"/>
    </font>
    <font>
      <b/>
      <sz val="11"/>
      <name val="Times New Roman"/>
      <family val="1"/>
    </font>
    <font>
      <sz val="8"/>
      <name val="Times New Roman"/>
      <family val="1"/>
    </font>
    <font>
      <sz val="11"/>
      <name val="Times New Roman"/>
      <family val="1"/>
    </font>
    <font>
      <b/>
      <i/>
      <sz val="12"/>
      <name val="Times New Roman"/>
      <family val="1"/>
    </font>
    <font>
      <b/>
      <u/>
      <sz val="12"/>
      <name val="Times New Roman"/>
      <family val="1"/>
    </font>
    <font>
      <b/>
      <sz val="14"/>
      <color theme="1"/>
      <name val="Times New Roman"/>
      <family val="1"/>
    </font>
    <font>
      <sz val="8"/>
      <color theme="1"/>
      <name val="Times New Roman"/>
      <family val="1"/>
    </font>
    <font>
      <b/>
      <sz val="12"/>
      <color theme="1"/>
      <name val="Times New Roman"/>
      <family val="1"/>
    </font>
    <font>
      <sz val="12"/>
      <color theme="1"/>
      <name val="Times New Roman"/>
      <family val="1"/>
    </font>
    <font>
      <b/>
      <u/>
      <sz val="11"/>
      <color theme="1"/>
      <name val="Calibri"/>
      <family val="2"/>
      <scheme val="minor"/>
    </font>
    <font>
      <b/>
      <u/>
      <sz val="10"/>
      <name val="Times New Roman"/>
      <family val="1"/>
    </font>
    <font>
      <sz val="8"/>
      <color theme="1"/>
      <name val="Calibri"/>
      <family val="2"/>
      <scheme val="minor"/>
    </font>
    <font>
      <sz val="11"/>
      <color theme="1"/>
      <name val="Calibri"/>
      <family val="2"/>
      <scheme val="minor"/>
    </font>
    <font>
      <sz val="10"/>
      <name val="Arial"/>
      <family val="2"/>
    </font>
    <font>
      <b/>
      <sz val="10"/>
      <color theme="1"/>
      <name val="Times New Roman"/>
      <family val="1"/>
    </font>
    <font>
      <sz val="9"/>
      <color indexed="81"/>
      <name val="Tahoma"/>
      <family val="2"/>
    </font>
    <font>
      <sz val="7.5"/>
      <name val="Times New Roman"/>
      <family val="1"/>
    </font>
    <font>
      <b/>
      <sz val="7.5"/>
      <name val="Times New Roman"/>
      <family val="1"/>
    </font>
    <font>
      <sz val="10"/>
      <name val="Arial"/>
      <family val="2"/>
    </font>
    <font>
      <sz val="7"/>
      <name val="Times New Roman"/>
      <family val="1"/>
    </font>
    <font>
      <b/>
      <sz val="8"/>
      <color theme="1"/>
      <name val="Times New Roman"/>
      <family val="1"/>
    </font>
    <font>
      <sz val="11"/>
      <color indexed="8"/>
      <name val="Calibri"/>
      <family val="2"/>
    </font>
    <font>
      <sz val="10"/>
      <color rgb="FF000000"/>
      <name val="Times New Roman"/>
      <family val="1"/>
    </font>
    <font>
      <sz val="10"/>
      <color theme="1"/>
      <name val="Times New Roman"/>
      <family val="1"/>
    </font>
    <font>
      <sz val="10"/>
      <name val="Arial"/>
      <family val="2"/>
    </font>
    <font>
      <b/>
      <sz val="20"/>
      <color rgb="FFFF0000"/>
      <name val="Times New Roman"/>
      <family val="1"/>
    </font>
    <font>
      <b/>
      <u/>
      <sz val="11"/>
      <name val="Times New Roman"/>
      <family val="1"/>
    </font>
    <font>
      <b/>
      <u/>
      <sz val="12"/>
      <color theme="1"/>
      <name val="Times New Roman"/>
      <family val="1"/>
    </font>
    <font>
      <sz val="9"/>
      <color theme="1"/>
      <name val="Calibri"/>
      <family val="2"/>
      <scheme val="minor"/>
    </font>
    <font>
      <u/>
      <sz val="11"/>
      <color theme="1"/>
      <name val="Times New Roman"/>
      <family val="1"/>
    </font>
    <font>
      <b/>
      <sz val="10.5"/>
      <name val="Times New Roman"/>
      <family val="1"/>
    </font>
    <font>
      <sz val="10.5"/>
      <name val="Times New Roman"/>
      <family val="1"/>
    </font>
    <font>
      <sz val="7"/>
      <color theme="1"/>
      <name val="Times New Roman"/>
      <family val="1"/>
    </font>
    <font>
      <sz val="11"/>
      <color indexed="8"/>
      <name val="Times New Roman"/>
      <family val="1"/>
    </font>
    <font>
      <b/>
      <u/>
      <sz val="9"/>
      <name val="Times New Roman"/>
      <family val="1"/>
    </font>
    <font>
      <b/>
      <u/>
      <sz val="10.5"/>
      <name val="Times New Roman"/>
      <family val="1"/>
    </font>
    <font>
      <sz val="10.5"/>
      <color theme="1"/>
      <name val="Times New Roman"/>
      <family val="1"/>
    </font>
    <font>
      <b/>
      <sz val="10.5"/>
      <color theme="1"/>
      <name val="Times New Roman"/>
      <family val="1"/>
    </font>
    <font>
      <sz val="13"/>
      <name val="Times New Roman"/>
      <family val="1"/>
    </font>
    <font>
      <b/>
      <sz val="13"/>
      <color theme="1"/>
      <name val="Times New Roman"/>
      <family val="1"/>
    </font>
    <font>
      <sz val="14"/>
      <color theme="1"/>
      <name val="Times New Roman"/>
      <family val="1"/>
    </font>
    <font>
      <sz val="9"/>
      <color rgb="FFFF0000"/>
      <name val="Times New Roman"/>
      <family val="1"/>
    </font>
    <font>
      <u/>
      <sz val="10"/>
      <name val="Times New Roman"/>
      <family val="1"/>
    </font>
    <font>
      <b/>
      <sz val="11"/>
      <color indexed="8"/>
      <name val="Times New Roman"/>
      <family val="1"/>
    </font>
    <font>
      <b/>
      <sz val="12"/>
      <color theme="0"/>
      <name val="Times New Roman"/>
      <family val="1"/>
    </font>
    <font>
      <b/>
      <sz val="11"/>
      <color theme="0"/>
      <name val="Times New Roman"/>
      <family val="1"/>
    </font>
    <font>
      <sz val="12"/>
      <color theme="0"/>
      <name val="Times New Roman"/>
      <family val="1"/>
    </font>
    <font>
      <b/>
      <sz val="14"/>
      <color theme="0"/>
      <name val="Times New Roman"/>
      <family val="1"/>
    </font>
    <font>
      <sz val="11"/>
      <color theme="0"/>
      <name val="Times New Roman"/>
      <family val="1"/>
    </font>
    <font>
      <b/>
      <sz val="11"/>
      <color indexed="81"/>
      <name val="Tahoma"/>
      <family val="2"/>
    </font>
    <font>
      <sz val="11"/>
      <color indexed="81"/>
      <name val="Tahoma"/>
      <family val="2"/>
    </font>
    <font>
      <sz val="11"/>
      <color rgb="FF000000"/>
      <name val="Times New Roman"/>
      <family val="1"/>
    </font>
    <font>
      <sz val="12"/>
      <color rgb="FF000000"/>
      <name val="Times New Roman"/>
      <family val="1"/>
    </font>
    <font>
      <sz val="12"/>
      <color indexed="8"/>
      <name val="Times New Roman"/>
      <family val="1"/>
    </font>
    <font>
      <b/>
      <u/>
      <sz val="12"/>
      <color theme="1"/>
      <name val="Calibri"/>
      <family val="2"/>
      <scheme val="minor"/>
    </font>
    <font>
      <b/>
      <sz val="11"/>
      <color theme="1"/>
      <name val="Calibri"/>
      <family val="2"/>
      <scheme val="minor"/>
    </font>
    <font>
      <b/>
      <sz val="10"/>
      <color theme="0"/>
      <name val="Times New Roman"/>
      <family val="1"/>
    </font>
    <font>
      <sz val="8"/>
      <color theme="0"/>
      <name val="Times New Roman"/>
      <family val="1"/>
    </font>
    <font>
      <sz val="9"/>
      <color theme="1"/>
      <name val="Arial"/>
      <family val="2"/>
    </font>
    <font>
      <sz val="12"/>
      <name val="Calibri"/>
      <family val="2"/>
      <scheme val="minor"/>
    </font>
    <font>
      <sz val="11"/>
      <color theme="1"/>
      <name val="Arial"/>
      <family val="2"/>
    </font>
    <font>
      <b/>
      <sz val="8"/>
      <color theme="0"/>
      <name val="Times New Roman"/>
      <family val="1"/>
    </font>
    <font>
      <b/>
      <sz val="8"/>
      <color theme="1"/>
      <name val="Calibri"/>
      <family val="2"/>
      <scheme val="minor"/>
    </font>
    <font>
      <b/>
      <sz val="8"/>
      <color indexed="8"/>
      <name val="Calibri"/>
      <family val="2"/>
    </font>
    <font>
      <sz val="8"/>
      <color theme="1"/>
      <name val="Calibri"/>
      <family val="2"/>
    </font>
    <font>
      <sz val="8"/>
      <name val="Calibri"/>
      <family val="2"/>
      <scheme val="minor"/>
    </font>
    <font>
      <sz val="9"/>
      <name val="Calibri"/>
      <family val="2"/>
      <scheme val="minor"/>
    </font>
    <font>
      <sz val="12"/>
      <name val="Arial"/>
      <family val="2"/>
    </font>
    <font>
      <sz val="12"/>
      <color theme="1"/>
      <name val="Arial"/>
      <family val="2"/>
    </font>
    <font>
      <sz val="11"/>
      <color rgb="FF000000"/>
      <name val="Arial"/>
      <family val="2"/>
    </font>
    <font>
      <sz val="9"/>
      <name val="Arial"/>
      <family val="2"/>
    </font>
    <font>
      <sz val="11"/>
      <color rgb="FFFF0000"/>
      <name val="Calibri"/>
      <family val="2"/>
      <scheme val="minor"/>
    </font>
    <font>
      <sz val="11"/>
      <name val="Calibri"/>
      <family val="2"/>
      <scheme val="minor"/>
    </font>
    <font>
      <b/>
      <sz val="11"/>
      <name val="Calibri"/>
      <family val="2"/>
      <scheme val="minor"/>
    </font>
    <font>
      <sz val="10"/>
      <name val="Calibri"/>
      <family val="2"/>
      <scheme val="minor"/>
    </font>
    <font>
      <sz val="12"/>
      <color rgb="FFFF0000"/>
      <name val="Times New Roman"/>
      <family val="1"/>
    </font>
    <font>
      <b/>
      <sz val="16"/>
      <name val="Arial"/>
      <family val="2"/>
    </font>
    <font>
      <b/>
      <sz val="10"/>
      <name val="Arial"/>
      <family val="2"/>
    </font>
    <font>
      <b/>
      <sz val="9"/>
      <name val="Arial"/>
      <family val="2"/>
    </font>
    <font>
      <sz val="8"/>
      <name val="Arial"/>
      <family val="2"/>
    </font>
    <font>
      <sz val="10"/>
      <color theme="1"/>
      <name val="Arial"/>
      <family val="2"/>
    </font>
    <font>
      <b/>
      <sz val="10"/>
      <color theme="1"/>
      <name val="Arial"/>
      <family val="2"/>
    </font>
    <font>
      <sz val="8"/>
      <color theme="1"/>
      <name val="Arial"/>
      <family val="2"/>
    </font>
    <font>
      <sz val="11"/>
      <color theme="4" tint="0.59999389629810485"/>
      <name val="Calibri"/>
      <family val="2"/>
      <scheme val="minor"/>
    </font>
    <font>
      <b/>
      <sz val="8"/>
      <name val="Arial"/>
      <family val="2"/>
    </font>
    <font>
      <b/>
      <sz val="11"/>
      <name val="Arial"/>
      <family val="2"/>
    </font>
    <font>
      <sz val="11"/>
      <name val="Arial"/>
      <family val="2"/>
    </font>
    <font>
      <b/>
      <sz val="12"/>
      <name val="Calibri"/>
      <family val="2"/>
      <scheme val="minor"/>
    </font>
    <font>
      <sz val="12"/>
      <color theme="1"/>
      <name val="Calibri"/>
      <family val="2"/>
      <scheme val="minor"/>
    </font>
    <font>
      <sz val="12"/>
      <color indexed="8"/>
      <name val="Calibri"/>
      <family val="2"/>
      <scheme val="minor"/>
    </font>
    <font>
      <sz val="12"/>
      <color rgb="FFFF0000"/>
      <name val="Calibri"/>
      <family val="2"/>
      <scheme val="minor"/>
    </font>
    <font>
      <sz val="10"/>
      <color theme="1"/>
      <name val="Calibri"/>
      <family val="2"/>
      <scheme val="minor"/>
    </font>
    <font>
      <b/>
      <u/>
      <sz val="14"/>
      <name val="Times New Roman"/>
      <family val="1"/>
    </font>
    <font>
      <sz val="16"/>
      <color theme="1"/>
      <name val="Times New Roman"/>
      <family val="1"/>
    </font>
    <font>
      <sz val="9"/>
      <color theme="1"/>
      <name val="Times New Roman"/>
      <family val="1"/>
    </font>
    <font>
      <sz val="9"/>
      <color rgb="FF000000"/>
      <name val="Times New Roman"/>
      <family val="1"/>
    </font>
    <font>
      <sz val="10"/>
      <color rgb="FFFF0000"/>
      <name val="Times New Roman"/>
      <family val="1"/>
    </font>
    <font>
      <b/>
      <sz val="12"/>
      <color theme="1"/>
      <name val="Arial"/>
      <family val="2"/>
    </font>
    <font>
      <sz val="11"/>
      <color theme="0"/>
      <name val="Calibri"/>
      <family val="2"/>
      <scheme val="minor"/>
    </font>
    <font>
      <b/>
      <sz val="14"/>
      <name val="Calibri"/>
      <family val="2"/>
      <scheme val="minor"/>
    </font>
    <font>
      <b/>
      <sz val="12"/>
      <color rgb="FF0070C0"/>
      <name val="Calibri"/>
      <family val="2"/>
      <scheme val="minor"/>
    </font>
    <font>
      <b/>
      <sz val="12"/>
      <color theme="1"/>
      <name val="Calibri"/>
      <family val="2"/>
      <scheme val="minor"/>
    </font>
    <font>
      <b/>
      <sz val="10"/>
      <color theme="0"/>
      <name val="Calibri"/>
      <family val="2"/>
      <scheme val="minor"/>
    </font>
    <font>
      <sz val="10"/>
      <color theme="0"/>
      <name val="Calibri"/>
      <family val="2"/>
      <scheme val="minor"/>
    </font>
    <font>
      <sz val="14"/>
      <color theme="1"/>
      <name val="Calibri"/>
      <family val="2"/>
      <scheme val="minor"/>
    </font>
    <font>
      <b/>
      <sz val="9"/>
      <name val="Calibri"/>
      <family val="2"/>
      <scheme val="minor"/>
    </font>
    <font>
      <b/>
      <sz val="16"/>
      <color theme="1"/>
      <name val="Calibri"/>
      <family val="2"/>
      <scheme val="minor"/>
    </font>
    <font>
      <sz val="20"/>
      <color theme="1"/>
      <name val="Calibri"/>
      <family val="2"/>
      <scheme val="minor"/>
    </font>
    <font>
      <b/>
      <u/>
      <sz val="14"/>
      <color theme="1"/>
      <name val="Calibri"/>
      <family val="2"/>
      <scheme val="minor"/>
    </font>
    <font>
      <u/>
      <sz val="11"/>
      <color theme="1"/>
      <name val="Calibri"/>
      <family val="2"/>
      <scheme val="minor"/>
    </font>
    <font>
      <b/>
      <sz val="10"/>
      <color rgb="FFFF0000"/>
      <name val="Times New Roman"/>
      <family val="1"/>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9"/>
        <bgColor indexed="31"/>
      </patternFill>
    </fill>
    <fill>
      <patternFill patternType="solid">
        <fgColor theme="0"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39997558519241921"/>
        <bgColor indexed="24"/>
      </patternFill>
    </fill>
    <fill>
      <patternFill patternType="solid">
        <fgColor theme="4" tint="0.39997558519241921"/>
        <bgColor indexed="31"/>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bgColor indexed="64"/>
      </patternFill>
    </fill>
    <fill>
      <patternFill patternType="solid">
        <fgColor rgb="FF0070C0"/>
        <bgColor indexed="64"/>
      </patternFill>
    </fill>
    <fill>
      <patternFill patternType="solid">
        <fgColor rgb="FF00B0F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8"/>
      </right>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indexed="64"/>
      </top>
      <bottom style="double">
        <color indexed="64"/>
      </bottom>
      <diagonal/>
    </border>
    <border>
      <left style="thin">
        <color auto="1"/>
      </left>
      <right style="thin">
        <color auto="1"/>
      </right>
      <top/>
      <bottom style="thin">
        <color auto="1"/>
      </bottom>
      <diagonal/>
    </border>
    <border>
      <left/>
      <right style="thin">
        <color rgb="FFD3D3D3"/>
      </right>
      <top style="thin">
        <color rgb="FFD3D3D3"/>
      </top>
      <bottom style="thin">
        <color rgb="FFD3D3D3"/>
      </bottom>
      <diagonal/>
    </border>
    <border>
      <left/>
      <right/>
      <top/>
      <bottom style="double">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s>
  <cellStyleXfs count="25">
    <xf numFmtId="0" fontId="0" fillId="0" borderId="0"/>
    <xf numFmtId="0" fontId="1" fillId="0" borderId="0"/>
    <xf numFmtId="43" fontId="1" fillId="0" borderId="0" applyFont="0" applyFill="0" applyBorder="0" applyAlignment="0" applyProtection="0"/>
    <xf numFmtId="0" fontId="17" fillId="0" borderId="0"/>
    <xf numFmtId="43" fontId="17" fillId="0" borderId="0" applyFont="0" applyFill="0" applyBorder="0" applyAlignment="0" applyProtection="0"/>
    <xf numFmtId="167" fontId="1" fillId="0" borderId="0" applyFont="0" applyFill="0" applyBorder="0" applyAlignment="0" applyProtection="0"/>
    <xf numFmtId="43" fontId="32" fillId="0" borderId="0" applyFont="0" applyFill="0" applyBorder="0" applyAlignment="0" applyProtection="0"/>
    <xf numFmtId="0" fontId="33" fillId="0" borderId="0"/>
    <xf numFmtId="0" fontId="1" fillId="0" borderId="0"/>
    <xf numFmtId="43" fontId="32" fillId="0" borderId="0" applyFont="0" applyFill="0" applyBorder="0" applyAlignment="0" applyProtection="0"/>
    <xf numFmtId="0" fontId="1" fillId="0" borderId="0"/>
    <xf numFmtId="0" fontId="38" fillId="0" borderId="0"/>
    <xf numFmtId="43" fontId="38" fillId="0" borderId="0" applyFont="0" applyFill="0" applyBorder="0" applyAlignment="0" applyProtection="0"/>
    <xf numFmtId="43" fontId="32" fillId="0" borderId="0" applyFont="0" applyFill="0" applyBorder="0" applyAlignment="0" applyProtection="0"/>
    <xf numFmtId="43" fontId="38" fillId="0" borderId="0" applyFont="0" applyFill="0" applyBorder="0" applyAlignment="0" applyProtection="0"/>
    <xf numFmtId="0" fontId="1" fillId="0" borderId="0"/>
    <xf numFmtId="43" fontId="1" fillId="0" borderId="0" applyFont="0" applyFill="0" applyBorder="0" applyAlignment="0" applyProtection="0"/>
    <xf numFmtId="43" fontId="41" fillId="0" borderId="0" applyFont="0" applyFill="0" applyBorder="0" applyAlignment="0" applyProtection="0"/>
    <xf numFmtId="0" fontId="1" fillId="0" borderId="0"/>
    <xf numFmtId="0" fontId="32" fillId="0" borderId="0"/>
    <xf numFmtId="0" fontId="44" fillId="0" borderId="0"/>
    <xf numFmtId="43" fontId="1" fillId="0" borderId="0" applyFont="0" applyFill="0" applyBorder="0" applyAlignment="0" applyProtection="0"/>
    <xf numFmtId="43" fontId="32" fillId="0" borderId="0" applyFont="0" applyFill="0" applyBorder="0" applyAlignment="0" applyProtection="0"/>
    <xf numFmtId="0" fontId="1" fillId="0" borderId="0"/>
    <xf numFmtId="0" fontId="32" fillId="0" borderId="0"/>
  </cellStyleXfs>
  <cellXfs count="2501">
    <xf numFmtId="0" fontId="0" fillId="0" borderId="0" xfId="0"/>
    <xf numFmtId="0" fontId="2" fillId="0" borderId="0" xfId="1" applyFont="1"/>
    <xf numFmtId="0" fontId="2" fillId="0" borderId="0" xfId="1" applyFont="1" applyAlignment="1">
      <alignment horizontal="center"/>
    </xf>
    <xf numFmtId="0" fontId="2" fillId="0" borderId="0" xfId="1" applyFont="1" applyBorder="1"/>
    <xf numFmtId="0" fontId="4" fillId="0" borderId="0" xfId="1" applyFont="1"/>
    <xf numFmtId="0" fontId="5" fillId="0" borderId="0" xfId="1" applyFont="1" applyBorder="1" applyAlignment="1">
      <alignment horizontal="center"/>
    </xf>
    <xf numFmtId="0" fontId="9" fillId="2" borderId="0" xfId="1" applyFont="1" applyFill="1" applyBorder="1" applyAlignment="1">
      <alignment horizontal="center"/>
    </xf>
    <xf numFmtId="0" fontId="14" fillId="0" borderId="0" xfId="1" applyFont="1" applyFill="1" applyBorder="1"/>
    <xf numFmtId="0" fontId="14" fillId="0" borderId="0" xfId="1" applyFont="1"/>
    <xf numFmtId="0" fontId="15" fillId="0" borderId="0" xfId="1" applyFont="1"/>
    <xf numFmtId="0" fontId="15" fillId="0" borderId="0" xfId="1" applyFont="1" applyBorder="1"/>
    <xf numFmtId="0" fontId="2" fillId="0" borderId="0" xfId="3" applyFont="1"/>
    <xf numFmtId="0" fontId="9" fillId="2" borderId="0" xfId="0" applyFont="1" applyFill="1" applyBorder="1" applyAlignment="1">
      <alignment horizontal="center"/>
    </xf>
    <xf numFmtId="0" fontId="11" fillId="2" borderId="0" xfId="0" applyFont="1" applyFill="1" applyBorder="1"/>
    <xf numFmtId="0" fontId="10" fillId="2" borderId="0" xfId="0" applyFont="1" applyFill="1" applyBorder="1"/>
    <xf numFmtId="0" fontId="15" fillId="0" borderId="0" xfId="3" applyFont="1"/>
    <xf numFmtId="0" fontId="10" fillId="2" borderId="0" xfId="0" applyFont="1" applyFill="1"/>
    <xf numFmtId="0" fontId="2" fillId="0" borderId="0" xfId="1" applyFont="1" applyFill="1"/>
    <xf numFmtId="0" fontId="2" fillId="0" borderId="0" xfId="1" applyFont="1" applyFill="1" applyBorder="1"/>
    <xf numFmtId="0" fontId="2" fillId="4" borderId="0" xfId="1" applyFont="1" applyFill="1" applyBorder="1"/>
    <xf numFmtId="0" fontId="22" fillId="0" borderId="0" xfId="1" applyFont="1"/>
    <xf numFmtId="0" fontId="2" fillId="4" borderId="0" xfId="1" applyFont="1" applyFill="1"/>
    <xf numFmtId="0" fontId="12" fillId="4" borderId="0" xfId="1" applyFont="1" applyFill="1" applyBorder="1" applyAlignment="1"/>
    <xf numFmtId="4" fontId="2" fillId="4" borderId="0" xfId="1" applyNumberFormat="1" applyFont="1" applyFill="1"/>
    <xf numFmtId="4" fontId="12" fillId="4" borderId="0" xfId="1" applyNumberFormat="1" applyFont="1" applyFill="1" applyBorder="1" applyAlignment="1">
      <alignment horizontal="right"/>
    </xf>
    <xf numFmtId="4" fontId="15" fillId="4" borderId="0" xfId="1" applyNumberFormat="1" applyFont="1" applyFill="1" applyBorder="1" applyAlignment="1" applyProtection="1">
      <alignment horizontal="center"/>
      <protection locked="0"/>
    </xf>
    <xf numFmtId="4" fontId="12" fillId="4" borderId="0" xfId="1" applyNumberFormat="1" applyFont="1" applyFill="1" applyBorder="1" applyAlignment="1">
      <alignment horizontal="left"/>
    </xf>
    <xf numFmtId="0" fontId="20" fillId="4" borderId="0" xfId="1" applyFont="1" applyFill="1" applyBorder="1" applyAlignment="1">
      <alignment horizontal="left"/>
    </xf>
    <xf numFmtId="0" fontId="19" fillId="0" borderId="9" xfId="1" applyFont="1" applyBorder="1"/>
    <xf numFmtId="0" fontId="10" fillId="2" borderId="9" xfId="0" applyFont="1" applyFill="1" applyBorder="1"/>
    <xf numFmtId="0" fontId="2" fillId="2" borderId="0" xfId="1" applyFont="1" applyFill="1"/>
    <xf numFmtId="0" fontId="2" fillId="2" borderId="0" xfId="1" applyFont="1" applyFill="1" applyBorder="1"/>
    <xf numFmtId="0" fontId="2" fillId="0" borderId="9" xfId="1" applyFont="1" applyBorder="1"/>
    <xf numFmtId="0" fontId="3" fillId="0" borderId="0" xfId="1" applyFont="1" applyBorder="1" applyAlignment="1">
      <alignment horizontal="center"/>
    </xf>
    <xf numFmtId="0" fontId="2" fillId="0" borderId="0" xfId="1" applyFont="1"/>
    <xf numFmtId="0" fontId="0" fillId="2" borderId="0" xfId="0" applyFill="1"/>
    <xf numFmtId="0" fontId="11" fillId="2" borderId="0" xfId="1" applyFont="1" applyFill="1" applyBorder="1" applyAlignment="1">
      <alignment horizontal="right"/>
    </xf>
    <xf numFmtId="0" fontId="2" fillId="2" borderId="0" xfId="1" applyFont="1" applyFill="1" applyAlignment="1">
      <alignment horizontal="center"/>
    </xf>
    <xf numFmtId="0" fontId="22" fillId="2" borderId="0" xfId="1" applyFont="1" applyFill="1" applyBorder="1"/>
    <xf numFmtId="0" fontId="22" fillId="2" borderId="9" xfId="1" applyFont="1" applyFill="1" applyBorder="1" applyAlignment="1">
      <alignment horizontal="center"/>
    </xf>
    <xf numFmtId="0" fontId="20" fillId="2" borderId="9" xfId="1" applyFont="1" applyFill="1" applyBorder="1" applyAlignment="1">
      <alignment horizontal="right"/>
    </xf>
    <xf numFmtId="0" fontId="9" fillId="2" borderId="0" xfId="0" applyFont="1" applyFill="1" applyBorder="1" applyAlignment="1">
      <alignment horizontal="right"/>
    </xf>
    <xf numFmtId="0" fontId="15" fillId="0" borderId="0" xfId="3" applyFont="1" applyBorder="1" applyAlignment="1" applyProtection="1">
      <alignment horizontal="right"/>
      <protection locked="0"/>
    </xf>
    <xf numFmtId="0" fontId="27" fillId="2" borderId="1" xfId="0" applyFont="1" applyFill="1" applyBorder="1" applyAlignment="1">
      <alignment horizontal="right"/>
    </xf>
    <xf numFmtId="0" fontId="2" fillId="0" borderId="0" xfId="1" applyFont="1" applyAlignment="1">
      <alignment wrapText="1"/>
    </xf>
    <xf numFmtId="0" fontId="2" fillId="4" borderId="0" xfId="1" applyFont="1" applyFill="1" applyAlignment="1">
      <alignment wrapText="1"/>
    </xf>
    <xf numFmtId="4" fontId="15" fillId="0" borderId="0" xfId="2" applyNumberFormat="1" applyFont="1" applyBorder="1" applyProtection="1">
      <protection locked="0"/>
    </xf>
    <xf numFmtId="4" fontId="15" fillId="0" borderId="0" xfId="1" applyNumberFormat="1" applyFont="1" applyBorder="1" applyProtection="1">
      <protection locked="0"/>
    </xf>
    <xf numFmtId="0" fontId="3" fillId="4" borderId="0" xfId="1" applyFont="1" applyFill="1" applyAlignment="1">
      <alignment horizontal="center" wrapText="1"/>
    </xf>
    <xf numFmtId="0" fontId="3" fillId="4" borderId="0" xfId="1" applyFont="1" applyFill="1" applyBorder="1" applyAlignment="1">
      <alignment horizontal="right"/>
    </xf>
    <xf numFmtId="0" fontId="12" fillId="4" borderId="0" xfId="1" applyFont="1" applyFill="1" applyBorder="1" applyAlignment="1">
      <alignment wrapText="1"/>
    </xf>
    <xf numFmtId="0" fontId="14" fillId="0" borderId="0" xfId="1" applyFont="1" applyFill="1" applyBorder="1" applyAlignment="1">
      <alignment horizontal="center" vertical="center" wrapText="1"/>
    </xf>
    <xf numFmtId="0" fontId="2" fillId="2" borderId="0" xfId="1" applyFont="1" applyFill="1" applyAlignment="1">
      <alignment wrapText="1"/>
    </xf>
    <xf numFmtId="0" fontId="22" fillId="2" borderId="9" xfId="1" applyFont="1" applyFill="1" applyBorder="1" applyAlignment="1">
      <alignment wrapText="1"/>
    </xf>
    <xf numFmtId="0" fontId="0" fillId="0" borderId="0" xfId="0" applyFill="1"/>
    <xf numFmtId="0" fontId="2" fillId="0" borderId="0" xfId="3" applyFont="1" applyFill="1"/>
    <xf numFmtId="169" fontId="0" fillId="0" borderId="0" xfId="0" applyNumberFormat="1"/>
    <xf numFmtId="169" fontId="2" fillId="0" borderId="0" xfId="3" applyNumberFormat="1" applyFont="1"/>
    <xf numFmtId="0" fontId="0" fillId="0" borderId="0" xfId="0" applyBorder="1"/>
    <xf numFmtId="4" fontId="2" fillId="2" borderId="0" xfId="1" applyNumberFormat="1" applyFont="1" applyFill="1"/>
    <xf numFmtId="0" fontId="30" fillId="2" borderId="0" xfId="1" applyFont="1" applyFill="1"/>
    <xf numFmtId="0" fontId="0" fillId="2" borderId="0" xfId="0" applyFill="1" applyAlignment="1">
      <alignment horizontal="center"/>
    </xf>
    <xf numFmtId="0" fontId="21" fillId="2" borderId="0" xfId="1" applyFont="1" applyFill="1" applyAlignment="1">
      <alignment horizontal="center"/>
    </xf>
    <xf numFmtId="0" fontId="21" fillId="2" borderId="0" xfId="1" applyFont="1" applyFill="1"/>
    <xf numFmtId="0" fontId="31" fillId="0" borderId="0" xfId="0" applyFont="1"/>
    <xf numFmtId="0" fontId="29" fillId="0" borderId="0" xfId="0" applyFont="1" applyAlignment="1">
      <alignment horizontal="center"/>
    </xf>
    <xf numFmtId="0" fontId="12" fillId="2" borderId="0" xfId="1" applyFont="1" applyFill="1" applyBorder="1" applyAlignment="1"/>
    <xf numFmtId="15" fontId="21" fillId="2" borderId="0" xfId="1" applyNumberFormat="1" applyFont="1" applyFill="1" applyBorder="1"/>
    <xf numFmtId="0" fontId="21" fillId="2" borderId="0" xfId="1" applyFont="1" applyFill="1" applyBorder="1"/>
    <xf numFmtId="0" fontId="10" fillId="0" borderId="0" xfId="0" applyFont="1" applyFill="1"/>
    <xf numFmtId="0" fontId="2" fillId="2" borderId="0" xfId="1" applyFont="1" applyFill="1" applyBorder="1" applyAlignment="1">
      <alignment wrapText="1"/>
    </xf>
    <xf numFmtId="0" fontId="22" fillId="2" borderId="0" xfId="1" applyFont="1" applyFill="1" applyBorder="1" applyAlignment="1">
      <alignment wrapText="1"/>
    </xf>
    <xf numFmtId="0" fontId="20" fillId="2" borderId="9" xfId="1" applyFont="1" applyFill="1" applyBorder="1" applyAlignment="1">
      <alignment horizontal="right" wrapText="1"/>
    </xf>
    <xf numFmtId="0" fontId="12" fillId="4" borderId="0" xfId="0" applyFont="1" applyFill="1" applyBorder="1" applyAlignment="1">
      <alignment horizontal="left"/>
    </xf>
    <xf numFmtId="4" fontId="11" fillId="2" borderId="0" xfId="1" applyNumberFormat="1" applyFont="1" applyFill="1" applyBorder="1"/>
    <xf numFmtId="0" fontId="2" fillId="0" borderId="0" xfId="20" applyFont="1"/>
    <xf numFmtId="0" fontId="2" fillId="0" borderId="0" xfId="20" applyFont="1" applyBorder="1"/>
    <xf numFmtId="0" fontId="12" fillId="0" borderId="0" xfId="20" applyFont="1" applyBorder="1" applyAlignment="1">
      <alignment horizontal="left"/>
    </xf>
    <xf numFmtId="0" fontId="12" fillId="0" borderId="0" xfId="20" applyFont="1" applyBorder="1" applyAlignment="1"/>
    <xf numFmtId="0" fontId="2" fillId="0" borderId="0" xfId="20" applyFont="1" applyBorder="1" applyAlignment="1">
      <alignment horizontal="left"/>
    </xf>
    <xf numFmtId="0" fontId="3" fillId="0" borderId="0" xfId="20" applyFont="1" applyBorder="1" applyAlignment="1">
      <alignment horizontal="center"/>
    </xf>
    <xf numFmtId="0" fontId="19" fillId="0" borderId="0" xfId="20" applyFont="1" applyFill="1" applyBorder="1" applyAlignment="1">
      <alignment horizontal="right"/>
    </xf>
    <xf numFmtId="0" fontId="19" fillId="0" borderId="0" xfId="20" applyFont="1" applyFill="1" applyBorder="1" applyAlignment="1"/>
    <xf numFmtId="0" fontId="2" fillId="0" borderId="0" xfId="20" applyFont="1" applyAlignment="1"/>
    <xf numFmtId="0" fontId="2" fillId="0" borderId="0" xfId="20" applyFont="1" applyAlignment="1">
      <alignment horizontal="center"/>
    </xf>
    <xf numFmtId="0" fontId="2" fillId="0" borderId="0" xfId="20" applyFont="1" applyBorder="1" applyAlignment="1">
      <alignment horizontal="center"/>
    </xf>
    <xf numFmtId="0" fontId="2" fillId="0" borderId="0" xfId="20" applyFont="1" applyAlignment="1">
      <alignment horizontal="left"/>
    </xf>
    <xf numFmtId="0" fontId="2" fillId="0" borderId="0" xfId="20" applyFont="1" applyFill="1"/>
    <xf numFmtId="0" fontId="2" fillId="0" borderId="0" xfId="20" applyFont="1" applyFill="1" applyBorder="1" applyAlignment="1">
      <alignment horizontal="center"/>
    </xf>
    <xf numFmtId="0" fontId="2" fillId="0" borderId="0" xfId="20" applyFont="1" applyFill="1" applyBorder="1"/>
    <xf numFmtId="0" fontId="2" fillId="0" borderId="0" xfId="20" applyFont="1" applyFill="1" applyAlignment="1">
      <alignment horizontal="center"/>
    </xf>
    <xf numFmtId="0" fontId="3" fillId="4" borderId="0" xfId="1" applyFont="1" applyFill="1" applyBorder="1" applyAlignment="1">
      <alignment horizontal="center"/>
    </xf>
    <xf numFmtId="4" fontId="3" fillId="4" borderId="0" xfId="5" applyNumberFormat="1" applyFont="1" applyFill="1" applyBorder="1" applyProtection="1">
      <protection locked="0"/>
    </xf>
    <xf numFmtId="0" fontId="11" fillId="2" borderId="0" xfId="1" applyFont="1" applyFill="1" applyBorder="1" applyAlignment="1">
      <alignment wrapText="1"/>
    </xf>
    <xf numFmtId="0" fontId="22" fillId="2" borderId="0" xfId="0" applyFont="1" applyFill="1"/>
    <xf numFmtId="0" fontId="12" fillId="2" borderId="0" xfId="0" applyFont="1" applyFill="1" applyBorder="1" applyAlignment="1">
      <alignment vertical="center"/>
    </xf>
    <xf numFmtId="0" fontId="2" fillId="0" borderId="9" xfId="1" applyFont="1" applyBorder="1" applyAlignment="1">
      <alignment horizontal="center"/>
    </xf>
    <xf numFmtId="0" fontId="2" fillId="0" borderId="0" xfId="1" applyFont="1" applyBorder="1" applyAlignment="1">
      <alignment horizontal="center"/>
    </xf>
    <xf numFmtId="0" fontId="30" fillId="0" borderId="0" xfId="1" applyFont="1" applyBorder="1" applyAlignment="1">
      <alignment horizontal="center"/>
    </xf>
    <xf numFmtId="0" fontId="6" fillId="0" borderId="0" xfId="1" applyFont="1" applyBorder="1" applyAlignment="1">
      <alignment horizontal="center"/>
    </xf>
    <xf numFmtId="0" fontId="2" fillId="0" borderId="11" xfId="1" applyFont="1" applyBorder="1"/>
    <xf numFmtId="0" fontId="2" fillId="0" borderId="15" xfId="1" applyFont="1" applyBorder="1"/>
    <xf numFmtId="0" fontId="0" fillId="0" borderId="3" xfId="0" applyBorder="1"/>
    <xf numFmtId="0" fontId="0" fillId="0" borderId="9" xfId="0" applyBorder="1"/>
    <xf numFmtId="0" fontId="0" fillId="0" borderId="4" xfId="0" applyBorder="1"/>
    <xf numFmtId="0" fontId="0" fillId="0" borderId="0" xfId="0" applyBorder="1" applyAlignment="1">
      <alignment horizontal="center"/>
    </xf>
    <xf numFmtId="43" fontId="2" fillId="0" borderId="0" xfId="6" applyFont="1" applyBorder="1"/>
    <xf numFmtId="0" fontId="10" fillId="2" borderId="1" xfId="0" applyFont="1" applyFill="1" applyBorder="1" applyAlignment="1">
      <alignment horizontal="right"/>
    </xf>
    <xf numFmtId="0" fontId="45" fillId="0" borderId="0" xfId="0" applyFont="1"/>
    <xf numFmtId="0" fontId="10" fillId="0" borderId="0" xfId="0" applyFont="1"/>
    <xf numFmtId="0" fontId="10" fillId="0" borderId="0" xfId="0" applyFont="1" applyAlignment="1">
      <alignment horizontal="right"/>
    </xf>
    <xf numFmtId="0" fontId="28" fillId="0" borderId="0" xfId="0" applyFont="1" applyAlignment="1">
      <alignment horizontal="right"/>
    </xf>
    <xf numFmtId="0" fontId="28" fillId="0" borderId="0" xfId="0" applyFont="1" applyAlignment="1">
      <alignment horizontal="left"/>
    </xf>
    <xf numFmtId="0" fontId="28" fillId="0" borderId="0" xfId="0" applyFont="1"/>
    <xf numFmtId="0" fontId="10" fillId="0" borderId="0" xfId="0" applyFont="1" applyAlignment="1">
      <alignment horizontal="center"/>
    </xf>
    <xf numFmtId="0" fontId="34" fillId="0" borderId="0" xfId="0" applyFont="1" applyAlignment="1">
      <alignment horizontal="center"/>
    </xf>
    <xf numFmtId="0" fontId="22" fillId="0" borderId="0" xfId="1" applyFont="1" applyBorder="1"/>
    <xf numFmtId="0" fontId="10" fillId="0" borderId="0" xfId="0" applyFont="1" applyBorder="1"/>
    <xf numFmtId="0" fontId="11" fillId="0" borderId="0" xfId="0" applyFont="1"/>
    <xf numFmtId="0" fontId="26" fillId="0" borderId="0" xfId="0" applyFont="1"/>
    <xf numFmtId="0" fontId="10" fillId="0" borderId="3" xfId="0" applyFont="1" applyBorder="1"/>
    <xf numFmtId="0" fontId="10" fillId="0" borderId="9" xfId="0" applyFont="1" applyBorder="1"/>
    <xf numFmtId="0" fontId="10" fillId="0" borderId="4" xfId="0" applyFont="1" applyBorder="1"/>
    <xf numFmtId="0" fontId="0" fillId="0" borderId="8" xfId="0" applyBorder="1"/>
    <xf numFmtId="0" fontId="0" fillId="0" borderId="13" xfId="0" applyBorder="1"/>
    <xf numFmtId="0" fontId="39" fillId="0" borderId="0" xfId="7" applyFont="1" applyBorder="1"/>
    <xf numFmtId="0" fontId="39" fillId="0" borderId="0" xfId="7" applyFont="1" applyFill="1" applyBorder="1"/>
    <xf numFmtId="49" fontId="39" fillId="0" borderId="0" xfId="7" applyNumberFormat="1" applyFont="1" applyFill="1" applyBorder="1"/>
    <xf numFmtId="49" fontId="12" fillId="2" borderId="0" xfId="7" applyNumberFormat="1" applyFont="1" applyFill="1" applyBorder="1" applyAlignment="1" applyProtection="1">
      <protection locked="0"/>
    </xf>
    <xf numFmtId="0" fontId="2" fillId="0" borderId="0" xfId="7" applyFont="1" applyBorder="1"/>
    <xf numFmtId="0" fontId="49" fillId="2" borderId="0" xfId="0" applyFont="1" applyFill="1" applyBorder="1"/>
    <xf numFmtId="0" fontId="10" fillId="4" borderId="0" xfId="0" applyFont="1" applyFill="1"/>
    <xf numFmtId="0" fontId="2" fillId="4" borderId="0" xfId="0" applyFont="1" applyFill="1" applyBorder="1" applyAlignment="1" applyProtection="1">
      <alignment horizontal="center"/>
      <protection locked="0"/>
    </xf>
    <xf numFmtId="0" fontId="21" fillId="4" borderId="0" xfId="1" applyFont="1" applyFill="1" applyBorder="1"/>
    <xf numFmtId="43" fontId="3" fillId="2" borderId="0" xfId="6" applyFont="1" applyFill="1" applyBorder="1" applyAlignment="1">
      <alignment horizontal="left"/>
    </xf>
    <xf numFmtId="0" fontId="10" fillId="0" borderId="16" xfId="0" applyFont="1" applyBorder="1"/>
    <xf numFmtId="0" fontId="2" fillId="0" borderId="9" xfId="7" applyFont="1" applyBorder="1"/>
    <xf numFmtId="43" fontId="10" fillId="2" borderId="0" xfId="6" applyFont="1" applyFill="1" applyBorder="1"/>
    <xf numFmtId="0" fontId="51" fillId="2" borderId="0" xfId="1" applyFont="1" applyFill="1" applyBorder="1"/>
    <xf numFmtId="0" fontId="51" fillId="2" borderId="0" xfId="7" applyFont="1" applyFill="1" applyBorder="1"/>
    <xf numFmtId="0" fontId="11" fillId="0" borderId="0" xfId="0" applyFont="1" applyFill="1" applyAlignment="1">
      <alignment horizontal="center"/>
    </xf>
    <xf numFmtId="0" fontId="2" fillId="4" borderId="15" xfId="1" applyFont="1" applyFill="1" applyBorder="1"/>
    <xf numFmtId="0" fontId="2" fillId="4" borderId="16" xfId="1" applyFont="1" applyFill="1" applyBorder="1"/>
    <xf numFmtId="0" fontId="10" fillId="2" borderId="16" xfId="0" applyFont="1" applyFill="1" applyBorder="1"/>
    <xf numFmtId="169" fontId="10" fillId="0" borderId="0" xfId="0" applyNumberFormat="1" applyFont="1" applyAlignment="1">
      <alignment horizontal="center"/>
    </xf>
    <xf numFmtId="0" fontId="2" fillId="0" borderId="15" xfId="1" applyFont="1" applyFill="1" applyBorder="1"/>
    <xf numFmtId="0" fontId="2" fillId="0" borderId="16" xfId="1" applyFont="1" applyFill="1" applyBorder="1"/>
    <xf numFmtId="0" fontId="22" fillId="0" borderId="15" xfId="1" applyFont="1" applyBorder="1"/>
    <xf numFmtId="0" fontId="28" fillId="0" borderId="0" xfId="0" applyFont="1" applyBorder="1"/>
    <xf numFmtId="0" fontId="2" fillId="0" borderId="3" xfId="1" applyFont="1" applyBorder="1"/>
    <xf numFmtId="0" fontId="10" fillId="0" borderId="0" xfId="0" applyFont="1" applyAlignment="1">
      <alignment wrapText="1"/>
    </xf>
    <xf numFmtId="43" fontId="19" fillId="0" borderId="0" xfId="6" applyFont="1" applyFill="1" applyBorder="1"/>
    <xf numFmtId="4" fontId="19" fillId="0" borderId="0" xfId="6" applyNumberFormat="1" applyFont="1" applyFill="1" applyBorder="1"/>
    <xf numFmtId="0" fontId="21" fillId="0" borderId="0" xfId="0" applyFont="1"/>
    <xf numFmtId="43" fontId="21" fillId="0" borderId="0" xfId="6" applyFont="1" applyBorder="1"/>
    <xf numFmtId="0" fontId="10" fillId="0" borderId="0" xfId="0" applyFont="1" applyAlignment="1">
      <alignment vertical="center"/>
    </xf>
    <xf numFmtId="0" fontId="22" fillId="0" borderId="0" xfId="0" applyFont="1" applyAlignment="1">
      <alignment horizontal="center"/>
    </xf>
    <xf numFmtId="170" fontId="10" fillId="0" borderId="0" xfId="0" applyNumberFormat="1" applyFont="1" applyBorder="1" applyAlignment="1"/>
    <xf numFmtId="0" fontId="10" fillId="0" borderId="15" xfId="0" applyFont="1" applyBorder="1"/>
    <xf numFmtId="0" fontId="10" fillId="0" borderId="16" xfId="0" applyFont="1" applyBorder="1" applyAlignment="1">
      <alignment vertical="center"/>
    </xf>
    <xf numFmtId="0" fontId="10" fillId="0" borderId="15" xfId="0" applyFont="1" applyFill="1" applyBorder="1"/>
    <xf numFmtId="0" fontId="10" fillId="0" borderId="16" xfId="0" applyFont="1" applyFill="1" applyBorder="1"/>
    <xf numFmtId="0" fontId="10" fillId="0" borderId="0" xfId="0" applyFont="1" applyFill="1" applyBorder="1" applyAlignment="1"/>
    <xf numFmtId="0" fontId="10" fillId="0" borderId="9" xfId="0" applyFont="1" applyBorder="1" applyAlignment="1">
      <alignment wrapText="1"/>
    </xf>
    <xf numFmtId="0" fontId="22" fillId="0" borderId="0" xfId="0" applyFont="1"/>
    <xf numFmtId="0" fontId="14" fillId="0" borderId="0" xfId="0" applyFont="1"/>
    <xf numFmtId="0" fontId="22" fillId="0" borderId="0" xfId="0" applyFont="1" applyAlignment="1">
      <alignment wrapText="1"/>
    </xf>
    <xf numFmtId="0" fontId="22" fillId="2" borderId="15" xfId="0" applyFont="1" applyFill="1" applyBorder="1"/>
    <xf numFmtId="0" fontId="22" fillId="0" borderId="15" xfId="0" applyFont="1" applyBorder="1"/>
    <xf numFmtId="0" fontId="14" fillId="0" borderId="15" xfId="0" applyFont="1" applyBorder="1"/>
    <xf numFmtId="0" fontId="14" fillId="0" borderId="0" xfId="0" applyFont="1" applyBorder="1"/>
    <xf numFmtId="0" fontId="22" fillId="2" borderId="16" xfId="0" applyFont="1" applyFill="1" applyBorder="1"/>
    <xf numFmtId="0" fontId="22" fillId="0" borderId="16" xfId="0" applyFont="1" applyBorder="1"/>
    <xf numFmtId="0" fontId="14" fillId="0" borderId="16" xfId="0" applyFont="1" applyBorder="1"/>
    <xf numFmtId="0" fontId="47" fillId="0" borderId="0" xfId="0" applyFont="1" applyAlignment="1">
      <alignment horizontal="center"/>
    </xf>
    <xf numFmtId="0" fontId="9" fillId="2" borderId="0" xfId="0" applyFont="1" applyFill="1" applyBorder="1" applyAlignment="1">
      <alignment horizontal="left"/>
    </xf>
    <xf numFmtId="0" fontId="47" fillId="0" borderId="16" xfId="0" applyFont="1" applyBorder="1" applyAlignment="1">
      <alignment horizontal="center"/>
    </xf>
    <xf numFmtId="0" fontId="26" fillId="0" borderId="16" xfId="0" applyFont="1" applyBorder="1"/>
    <xf numFmtId="0" fontId="2" fillId="0" borderId="9" xfId="3" applyFont="1" applyBorder="1"/>
    <xf numFmtId="0" fontId="11" fillId="2" borderId="0" xfId="0" applyFont="1" applyFill="1" applyBorder="1" applyAlignment="1">
      <alignment horizontal="left"/>
    </xf>
    <xf numFmtId="168" fontId="10" fillId="2" borderId="0" xfId="0" applyNumberFormat="1" applyFont="1" applyFill="1" applyBorder="1" applyAlignment="1">
      <alignment horizontal="left"/>
    </xf>
    <xf numFmtId="0" fontId="10" fillId="0" borderId="0" xfId="0" applyFont="1" applyFill="1" applyBorder="1"/>
    <xf numFmtId="0" fontId="4" fillId="0" borderId="0" xfId="1" applyFont="1" applyBorder="1"/>
    <xf numFmtId="0" fontId="2" fillId="0" borderId="11" xfId="1" applyFont="1" applyBorder="1" applyAlignment="1">
      <alignment horizontal="center"/>
    </xf>
    <xf numFmtId="0" fontId="4" fillId="0" borderId="15" xfId="1" applyFont="1" applyBorder="1"/>
    <xf numFmtId="0" fontId="4" fillId="0" borderId="0" xfId="1" applyFont="1" applyBorder="1" applyAlignment="1">
      <alignment horizontal="center"/>
    </xf>
    <xf numFmtId="0" fontId="0" fillId="0" borderId="16" xfId="0" applyBorder="1"/>
    <xf numFmtId="0" fontId="14" fillId="0" borderId="15" xfId="1" applyFont="1" applyFill="1" applyBorder="1" applyAlignment="1">
      <alignment horizontal="center" vertical="center" wrapText="1"/>
    </xf>
    <xf numFmtId="0" fontId="14" fillId="0" borderId="15" xfId="1" applyFont="1" applyFill="1" applyBorder="1"/>
    <xf numFmtId="0" fontId="14" fillId="0" borderId="15" xfId="1" applyFont="1" applyBorder="1"/>
    <xf numFmtId="0" fontId="0" fillId="0" borderId="15" xfId="0" applyBorder="1"/>
    <xf numFmtId="0" fontId="22" fillId="0" borderId="9" xfId="1" applyFont="1" applyBorder="1"/>
    <xf numFmtId="0" fontId="22" fillId="0" borderId="0" xfId="1" applyFont="1" applyBorder="1" applyAlignment="1">
      <alignment horizontal="right"/>
    </xf>
    <xf numFmtId="0" fontId="10" fillId="2" borderId="0" xfId="1" applyFont="1" applyFill="1" applyBorder="1"/>
    <xf numFmtId="0" fontId="31" fillId="0" borderId="15" xfId="0" applyFont="1" applyBorder="1"/>
    <xf numFmtId="0" fontId="31" fillId="0" borderId="16" xfId="0" applyFont="1" applyBorder="1"/>
    <xf numFmtId="0" fontId="29" fillId="0" borderId="15" xfId="0" applyFont="1" applyBorder="1" applyAlignment="1">
      <alignment horizontal="center"/>
    </xf>
    <xf numFmtId="0" fontId="29" fillId="0" borderId="0" xfId="0" applyFont="1" applyBorder="1" applyAlignment="1">
      <alignment horizontal="center"/>
    </xf>
    <xf numFmtId="0" fontId="29" fillId="0" borderId="16" xfId="0" applyFont="1" applyBorder="1" applyAlignment="1">
      <alignment horizontal="center"/>
    </xf>
    <xf numFmtId="0" fontId="31" fillId="0" borderId="0" xfId="0" applyFont="1" applyBorder="1"/>
    <xf numFmtId="0" fontId="2" fillId="0" borderId="16" xfId="1" applyFont="1" applyBorder="1"/>
    <xf numFmtId="0" fontId="2" fillId="0" borderId="0" xfId="1" applyFont="1" applyBorder="1"/>
    <xf numFmtId="43" fontId="13" fillId="2" borderId="0" xfId="6" applyNumberFormat="1" applyFont="1" applyFill="1" applyBorder="1" applyAlignment="1">
      <alignment horizontal="center" vertical="center"/>
    </xf>
    <xf numFmtId="0" fontId="2" fillId="0" borderId="22" xfId="1" applyFont="1" applyBorder="1"/>
    <xf numFmtId="0" fontId="2" fillId="0" borderId="23" xfId="1" applyFont="1" applyBorder="1"/>
    <xf numFmtId="0" fontId="2" fillId="0" borderId="24" xfId="1" applyFont="1" applyBorder="1"/>
    <xf numFmtId="0" fontId="2" fillId="4" borderId="0" xfId="1" applyFont="1" applyFill="1" applyBorder="1" applyAlignment="1">
      <alignment wrapText="1"/>
    </xf>
    <xf numFmtId="0" fontId="20" fillId="4" borderId="0" xfId="1" applyFont="1" applyFill="1" applyBorder="1" applyAlignment="1">
      <alignment horizontal="right"/>
    </xf>
    <xf numFmtId="43" fontId="22" fillId="4" borderId="20" xfId="6" applyFont="1" applyFill="1" applyBorder="1" applyAlignment="1" applyProtection="1">
      <alignment horizontal="left"/>
    </xf>
    <xf numFmtId="4" fontId="20" fillId="4" borderId="0" xfId="1" applyNumberFormat="1" applyFont="1" applyFill="1" applyBorder="1" applyAlignment="1"/>
    <xf numFmtId="43" fontId="20" fillId="4" borderId="20" xfId="6" applyFont="1" applyFill="1" applyBorder="1" applyAlignment="1">
      <alignment horizontal="right"/>
    </xf>
    <xf numFmtId="0" fontId="2" fillId="4" borderId="22" xfId="1" applyFont="1" applyFill="1" applyBorder="1"/>
    <xf numFmtId="0" fontId="2" fillId="4" borderId="23" xfId="1" applyFont="1" applyFill="1" applyBorder="1"/>
    <xf numFmtId="0" fontId="2" fillId="4" borderId="23" xfId="1" applyFont="1" applyFill="1" applyBorder="1" applyAlignment="1">
      <alignment wrapText="1"/>
    </xf>
    <xf numFmtId="4" fontId="2" fillId="4" borderId="23" xfId="1" applyNumberFormat="1" applyFont="1" applyFill="1" applyBorder="1"/>
    <xf numFmtId="0" fontId="2" fillId="4" borderId="24" xfId="1" applyFont="1" applyFill="1" applyBorder="1"/>
    <xf numFmtId="4" fontId="2" fillId="4" borderId="0" xfId="1" applyNumberFormat="1" applyFont="1" applyFill="1" applyBorder="1"/>
    <xf numFmtId="0" fontId="3" fillId="4" borderId="15" xfId="1" applyFont="1" applyFill="1" applyBorder="1" applyAlignment="1">
      <alignment horizontal="center" wrapText="1"/>
    </xf>
    <xf numFmtId="0" fontId="3" fillId="4" borderId="16" xfId="1" applyFont="1" applyFill="1" applyBorder="1" applyAlignment="1">
      <alignment horizontal="center" wrapText="1"/>
    </xf>
    <xf numFmtId="0" fontId="2" fillId="4" borderId="20" xfId="1" applyFont="1" applyFill="1" applyBorder="1" applyAlignment="1" applyProtection="1">
      <alignment horizontal="center"/>
      <protection locked="0"/>
    </xf>
    <xf numFmtId="0" fontId="2" fillId="4" borderId="25" xfId="1" applyFont="1" applyFill="1" applyBorder="1" applyAlignment="1" applyProtection="1">
      <alignment horizontal="center"/>
      <protection locked="0"/>
    </xf>
    <xf numFmtId="0" fontId="2" fillId="4" borderId="25" xfId="1" applyFont="1" applyFill="1" applyBorder="1" applyAlignment="1" applyProtection="1">
      <alignment wrapText="1"/>
      <protection locked="0"/>
    </xf>
    <xf numFmtId="4" fontId="2" fillId="4" borderId="20" xfId="1" applyNumberFormat="1" applyFont="1" applyFill="1" applyBorder="1" applyProtection="1">
      <protection locked="0"/>
    </xf>
    <xf numFmtId="4" fontId="2" fillId="4" borderId="20" xfId="1" applyNumberFormat="1" applyFont="1" applyFill="1" applyBorder="1"/>
    <xf numFmtId="0" fontId="2" fillId="4" borderId="20" xfId="1" applyFont="1" applyFill="1" applyBorder="1"/>
    <xf numFmtId="0" fontId="2" fillId="4" borderId="27" xfId="1" applyFont="1" applyFill="1" applyBorder="1" applyAlignment="1" applyProtection="1">
      <alignment horizontal="center"/>
      <protection locked="0"/>
    </xf>
    <xf numFmtId="0" fontId="2" fillId="4" borderId="22" xfId="1" applyFont="1" applyFill="1" applyBorder="1" applyAlignment="1" applyProtection="1">
      <alignment horizontal="center"/>
      <protection locked="0"/>
    </xf>
    <xf numFmtId="0" fontId="2" fillId="4" borderId="22" xfId="1" applyFont="1" applyFill="1" applyBorder="1" applyAlignment="1" applyProtection="1">
      <alignment wrapText="1"/>
      <protection locked="0"/>
    </xf>
    <xf numFmtId="4" fontId="3" fillId="4" borderId="20" xfId="5" applyNumberFormat="1" applyFont="1" applyFill="1" applyBorder="1" applyProtection="1"/>
    <xf numFmtId="4" fontId="2" fillId="2" borderId="0" xfId="1" applyNumberFormat="1" applyFont="1" applyFill="1" applyBorder="1"/>
    <xf numFmtId="0" fontId="19" fillId="2" borderId="0" xfId="1" applyFont="1" applyFill="1" applyBorder="1" applyAlignment="1">
      <alignment horizontal="right"/>
    </xf>
    <xf numFmtId="0" fontId="2" fillId="2" borderId="16" xfId="1" applyFont="1" applyFill="1" applyBorder="1"/>
    <xf numFmtId="0" fontId="30" fillId="2" borderId="15" xfId="1" applyFont="1" applyFill="1" applyBorder="1"/>
    <xf numFmtId="0" fontId="30" fillId="2" borderId="16" xfId="1" applyFont="1" applyFill="1" applyBorder="1"/>
    <xf numFmtId="0" fontId="2" fillId="2" borderId="15" xfId="1" applyFont="1" applyFill="1" applyBorder="1" applyAlignment="1">
      <alignment horizontal="center"/>
    </xf>
    <xf numFmtId="0" fontId="0" fillId="2" borderId="16" xfId="0" applyFill="1" applyBorder="1" applyAlignment="1">
      <alignment horizontal="center"/>
    </xf>
    <xf numFmtId="0" fontId="21" fillId="2" borderId="15" xfId="1" applyFont="1" applyFill="1" applyBorder="1" applyAlignment="1">
      <alignment horizontal="center"/>
    </xf>
    <xf numFmtId="0" fontId="21" fillId="2" borderId="16" xfId="1" applyFont="1" applyFill="1" applyBorder="1" applyAlignment="1">
      <alignment horizontal="center"/>
    </xf>
    <xf numFmtId="0" fontId="21" fillId="2" borderId="15" xfId="1" applyFont="1" applyFill="1" applyBorder="1"/>
    <xf numFmtId="0" fontId="21" fillId="2" borderId="16" xfId="1" applyFont="1" applyFill="1" applyBorder="1"/>
    <xf numFmtId="0" fontId="0" fillId="2" borderId="3" xfId="0" applyFill="1" applyBorder="1"/>
    <xf numFmtId="0" fontId="0" fillId="2" borderId="9" xfId="0" applyFill="1" applyBorder="1"/>
    <xf numFmtId="0" fontId="0" fillId="2" borderId="4" xfId="0" applyFill="1" applyBorder="1"/>
    <xf numFmtId="0" fontId="10" fillId="2" borderId="23" xfId="0" applyFont="1" applyFill="1" applyBorder="1"/>
    <xf numFmtId="0" fontId="34" fillId="2" borderId="0" xfId="0" applyFont="1" applyFill="1" applyBorder="1" applyAlignment="1">
      <alignment horizontal="right"/>
    </xf>
    <xf numFmtId="0" fontId="10" fillId="2" borderId="4" xfId="0" applyFont="1" applyFill="1" applyBorder="1"/>
    <xf numFmtId="171" fontId="2" fillId="0" borderId="0" xfId="1" applyNumberFormat="1" applyFont="1"/>
    <xf numFmtId="0" fontId="12" fillId="4" borderId="0" xfId="1" applyFont="1" applyFill="1" applyBorder="1" applyAlignment="1">
      <alignment horizontal="right"/>
    </xf>
    <xf numFmtId="0" fontId="3" fillId="2" borderId="0" xfId="1" applyFont="1" applyFill="1" applyBorder="1" applyAlignment="1">
      <alignment horizontal="right"/>
    </xf>
    <xf numFmtId="0" fontId="8" fillId="4" borderId="0" xfId="1" applyFont="1" applyFill="1" applyBorder="1" applyAlignment="1"/>
    <xf numFmtId="0" fontId="23" fillId="2" borderId="0" xfId="1" applyFont="1" applyFill="1" applyBorder="1" applyAlignment="1"/>
    <xf numFmtId="169" fontId="2" fillId="2" borderId="0" xfId="1" applyNumberFormat="1" applyFont="1" applyFill="1" applyBorder="1"/>
    <xf numFmtId="0" fontId="2" fillId="0" borderId="0" xfId="1" applyFont="1" applyAlignment="1">
      <alignment horizontal="center" vertical="center"/>
    </xf>
    <xf numFmtId="0" fontId="10" fillId="0" borderId="22" xfId="0" applyFont="1" applyBorder="1"/>
    <xf numFmtId="0" fontId="10" fillId="2" borderId="23" xfId="0" applyFont="1" applyFill="1" applyBorder="1" applyAlignment="1">
      <alignment wrapText="1"/>
    </xf>
    <xf numFmtId="0" fontId="10" fillId="0" borderId="24" xfId="0" applyFont="1" applyBorder="1"/>
    <xf numFmtId="4" fontId="2" fillId="2" borderId="0" xfId="1" applyNumberFormat="1" applyFont="1" applyFill="1" applyBorder="1" applyAlignment="1">
      <alignment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49" fontId="2" fillId="2" borderId="20" xfId="19" applyNumberFormat="1" applyFont="1" applyFill="1" applyBorder="1" applyAlignment="1">
      <alignment horizontal="center" wrapText="1"/>
    </xf>
    <xf numFmtId="49" fontId="42" fillId="2" borderId="20" xfId="10" applyNumberFormat="1" applyFont="1" applyFill="1" applyBorder="1" applyAlignment="1">
      <alignment horizontal="right"/>
    </xf>
    <xf numFmtId="0" fontId="3" fillId="0" borderId="0" xfId="15" applyFont="1" applyBorder="1" applyAlignment="1">
      <alignment horizontal="right"/>
    </xf>
    <xf numFmtId="0" fontId="2" fillId="2" borderId="9" xfId="1" applyFont="1" applyFill="1" applyBorder="1"/>
    <xf numFmtId="0" fontId="2" fillId="2" borderId="9" xfId="1" applyFont="1" applyFill="1" applyBorder="1" applyAlignment="1">
      <alignment wrapText="1"/>
    </xf>
    <xf numFmtId="0" fontId="2" fillId="0" borderId="24" xfId="20" applyFont="1" applyBorder="1"/>
    <xf numFmtId="0" fontId="2" fillId="0" borderId="16" xfId="20" applyFont="1" applyBorder="1"/>
    <xf numFmtId="0" fontId="2" fillId="0" borderId="16" xfId="20" applyFont="1" applyFill="1" applyBorder="1"/>
    <xf numFmtId="0" fontId="2" fillId="0" borderId="9" xfId="20" applyFont="1" applyFill="1" applyBorder="1"/>
    <xf numFmtId="0" fontId="2" fillId="0" borderId="4" xfId="20" applyFont="1" applyFill="1" applyBorder="1"/>
    <xf numFmtId="0" fontId="2" fillId="0" borderId="16" xfId="20" applyFont="1" applyBorder="1" applyAlignment="1">
      <alignment horizontal="center"/>
    </xf>
    <xf numFmtId="0" fontId="14" fillId="0" borderId="0" xfId="0" applyFont="1" applyFill="1"/>
    <xf numFmtId="0" fontId="2" fillId="0" borderId="22" xfId="20" applyFont="1" applyBorder="1"/>
    <xf numFmtId="0" fontId="2" fillId="0" borderId="15" xfId="20" applyFont="1" applyBorder="1"/>
    <xf numFmtId="0" fontId="6" fillId="2" borderId="0" xfId="8" applyFont="1" applyFill="1" applyBorder="1" applyAlignment="1">
      <alignment horizontal="center"/>
    </xf>
    <xf numFmtId="0" fontId="4" fillId="2" borderId="0" xfId="8" applyFont="1" applyFill="1" applyBorder="1"/>
    <xf numFmtId="0" fontId="2" fillId="0" borderId="15" xfId="20" applyFont="1" applyFill="1" applyBorder="1"/>
    <xf numFmtId="0" fontId="2" fillId="0" borderId="3" xfId="20" applyFont="1" applyBorder="1"/>
    <xf numFmtId="0" fontId="2" fillId="0" borderId="9" xfId="20" applyFont="1" applyBorder="1"/>
    <xf numFmtId="0" fontId="2" fillId="0" borderId="4" xfId="20" applyFont="1" applyBorder="1"/>
    <xf numFmtId="0" fontId="2" fillId="0" borderId="23" xfId="20" applyFont="1" applyBorder="1" applyAlignment="1">
      <alignment horizontal="center"/>
    </xf>
    <xf numFmtId="0" fontId="2" fillId="0" borderId="9" xfId="20" applyFont="1" applyBorder="1" applyAlignment="1">
      <alignment horizontal="center"/>
    </xf>
    <xf numFmtId="170" fontId="22" fillId="0" borderId="0" xfId="0" applyNumberFormat="1" applyFont="1" applyBorder="1" applyAlignment="1"/>
    <xf numFmtId="0" fontId="14" fillId="0" borderId="0" xfId="0" applyFont="1" applyAlignment="1">
      <alignment horizontal="center"/>
    </xf>
    <xf numFmtId="0" fontId="14" fillId="2" borderId="0" xfId="0" applyFont="1" applyFill="1" applyBorder="1" applyAlignment="1">
      <alignment wrapText="1"/>
    </xf>
    <xf numFmtId="0" fontId="14" fillId="2" borderId="0" xfId="0" applyFont="1" applyFill="1" applyBorder="1"/>
    <xf numFmtId="43" fontId="14" fillId="2" borderId="0" xfId="6" applyFont="1" applyFill="1" applyBorder="1"/>
    <xf numFmtId="0" fontId="14" fillId="2" borderId="0" xfId="0" applyFont="1" applyFill="1" applyBorder="1" applyAlignment="1">
      <alignment horizontal="center"/>
    </xf>
    <xf numFmtId="0" fontId="14" fillId="0" borderId="0" xfId="0" applyFont="1" applyAlignment="1">
      <alignment wrapText="1"/>
    </xf>
    <xf numFmtId="43" fontId="14" fillId="0" borderId="0" xfId="6" applyFont="1"/>
    <xf numFmtId="0" fontId="11" fillId="2" borderId="0" xfId="0" applyFont="1" applyFill="1" applyBorder="1" applyAlignment="1"/>
    <xf numFmtId="0" fontId="2" fillId="0" borderId="0" xfId="0" applyFont="1" applyFill="1"/>
    <xf numFmtId="0" fontId="2" fillId="0" borderId="0" xfId="0" applyFont="1"/>
    <xf numFmtId="0" fontId="14" fillId="0" borderId="23" xfId="0" applyFont="1" applyBorder="1" applyAlignment="1">
      <alignment wrapText="1"/>
    </xf>
    <xf numFmtId="0" fontId="14" fillId="0" borderId="23" xfId="0" applyFont="1" applyBorder="1"/>
    <xf numFmtId="43" fontId="14" fillId="0" borderId="23" xfId="6" applyFont="1" applyBorder="1"/>
    <xf numFmtId="0" fontId="14" fillId="0" borderId="23" xfId="0" applyFont="1" applyBorder="1" applyAlignment="1">
      <alignment horizontal="center"/>
    </xf>
    <xf numFmtId="0" fontId="14" fillId="0" borderId="24" xfId="0" applyFont="1" applyBorder="1"/>
    <xf numFmtId="4" fontId="14" fillId="2" borderId="0" xfId="0" applyNumberFormat="1" applyFont="1" applyFill="1" applyBorder="1"/>
    <xf numFmtId="0" fontId="2" fillId="0" borderId="16" xfId="0" applyFont="1" applyFill="1" applyBorder="1"/>
    <xf numFmtId="0" fontId="2" fillId="0" borderId="15" xfId="0" applyFont="1" applyBorder="1"/>
    <xf numFmtId="0" fontId="2" fillId="0" borderId="16" xfId="0" applyFont="1" applyBorder="1"/>
    <xf numFmtId="0" fontId="14" fillId="0" borderId="15" xfId="0" applyFont="1" applyFill="1" applyBorder="1"/>
    <xf numFmtId="0" fontId="14" fillId="0" borderId="16" xfId="0" applyFont="1" applyFill="1" applyBorder="1"/>
    <xf numFmtId="165" fontId="14" fillId="0" borderId="16" xfId="0" applyNumberFormat="1" applyFont="1" applyBorder="1"/>
    <xf numFmtId="0" fontId="14" fillId="0" borderId="3" xfId="0" applyFont="1" applyBorder="1"/>
    <xf numFmtId="0" fontId="14" fillId="2" borderId="9" xfId="0" applyFont="1" applyFill="1" applyBorder="1" applyAlignment="1">
      <alignment wrapText="1"/>
    </xf>
    <xf numFmtId="0" fontId="14" fillId="2" borderId="9" xfId="0" applyFont="1" applyFill="1" applyBorder="1"/>
    <xf numFmtId="43" fontId="14" fillId="2" borderId="9" xfId="6" applyFont="1" applyFill="1" applyBorder="1"/>
    <xf numFmtId="0" fontId="10" fillId="2" borderId="9" xfId="0" applyFont="1" applyFill="1" applyBorder="1" applyAlignment="1">
      <alignment wrapText="1"/>
    </xf>
    <xf numFmtId="0" fontId="12" fillId="0" borderId="0" xfId="20" applyFont="1" applyBorder="1" applyAlignment="1">
      <alignment horizontal="right"/>
    </xf>
    <xf numFmtId="0" fontId="3" fillId="0" borderId="0" xfId="20" applyFont="1" applyBorder="1" applyAlignment="1">
      <alignment horizontal="right"/>
    </xf>
    <xf numFmtId="0" fontId="2" fillId="0" borderId="23" xfId="20" applyFont="1" applyBorder="1" applyAlignment="1"/>
    <xf numFmtId="0" fontId="2" fillId="0" borderId="15" xfId="20" applyFont="1" applyBorder="1" applyAlignment="1">
      <alignment horizontal="center"/>
    </xf>
    <xf numFmtId="0" fontId="2" fillId="0" borderId="15" xfId="20" applyFont="1" applyBorder="1" applyAlignment="1">
      <alignment horizontal="left"/>
    </xf>
    <xf numFmtId="0" fontId="2" fillId="0" borderId="16" xfId="20" applyFont="1" applyBorder="1" applyAlignment="1">
      <alignment horizontal="left"/>
    </xf>
    <xf numFmtId="0" fontId="2" fillId="0" borderId="3" xfId="20" applyFont="1" applyFill="1" applyBorder="1"/>
    <xf numFmtId="0" fontId="2" fillId="0" borderId="9" xfId="20" applyFont="1" applyFill="1" applyBorder="1" applyAlignment="1">
      <alignment horizontal="center"/>
    </xf>
    <xf numFmtId="43" fontId="36" fillId="0" borderId="16" xfId="21" applyFont="1" applyBorder="1" applyProtection="1">
      <protection locked="0"/>
    </xf>
    <xf numFmtId="0" fontId="37" fillId="0" borderId="16" xfId="20" applyFont="1" applyBorder="1" applyAlignment="1" applyProtection="1">
      <alignment horizontal="left"/>
      <protection locked="0"/>
    </xf>
    <xf numFmtId="0" fontId="36" fillId="0" borderId="16" xfId="20" applyFont="1" applyBorder="1" applyAlignment="1" applyProtection="1">
      <alignment horizontal="left"/>
      <protection locked="0"/>
    </xf>
    <xf numFmtId="0" fontId="28" fillId="2" borderId="0" xfId="0" applyFont="1" applyFill="1" applyBorder="1" applyAlignment="1"/>
    <xf numFmtId="0" fontId="28" fillId="0" borderId="16" xfId="0" applyFont="1" applyBorder="1"/>
    <xf numFmtId="0" fontId="15" fillId="2" borderId="0" xfId="0" applyFont="1" applyFill="1" applyBorder="1" applyAlignment="1"/>
    <xf numFmtId="0" fontId="15" fillId="0" borderId="4" xfId="1" applyFont="1" applyBorder="1"/>
    <xf numFmtId="0" fontId="3" fillId="0" borderId="0" xfId="1" applyFont="1" applyBorder="1" applyAlignment="1" applyProtection="1">
      <alignment horizontal="right"/>
    </xf>
    <xf numFmtId="0" fontId="3" fillId="0" borderId="9" xfId="1" applyFont="1" applyFill="1" applyBorder="1" applyAlignment="1">
      <alignment horizontal="right"/>
    </xf>
    <xf numFmtId="0" fontId="20" fillId="0" borderId="15" xfId="1" applyFont="1" applyFill="1" applyBorder="1" applyAlignment="1">
      <alignment horizontal="center"/>
    </xf>
    <xf numFmtId="0" fontId="20" fillId="0" borderId="0" xfId="1" applyFont="1" applyFill="1" applyBorder="1" applyAlignment="1">
      <alignment horizontal="center"/>
    </xf>
    <xf numFmtId="0" fontId="12" fillId="0" borderId="0" xfId="1" applyFont="1" applyFill="1" applyBorder="1" applyAlignment="1" applyProtection="1"/>
    <xf numFmtId="0" fontId="20" fillId="0" borderId="0" xfId="1" applyFont="1" applyFill="1" applyBorder="1" applyAlignment="1" applyProtection="1">
      <alignment horizontal="center"/>
    </xf>
    <xf numFmtId="0" fontId="20" fillId="0" borderId="0" xfId="1" applyFont="1" applyFill="1" applyBorder="1" applyAlignment="1" applyProtection="1">
      <alignment horizontal="right"/>
    </xf>
    <xf numFmtId="0" fontId="2" fillId="0" borderId="0" xfId="1" applyFont="1" applyFill="1" applyBorder="1" applyAlignment="1" applyProtection="1"/>
    <xf numFmtId="0" fontId="12" fillId="0" borderId="0" xfId="1" applyFont="1" applyFill="1" applyBorder="1" applyAlignment="1" applyProtection="1">
      <alignment horizontal="center"/>
      <protection locked="0"/>
    </xf>
    <xf numFmtId="0" fontId="30" fillId="0" borderId="15" xfId="1" applyFont="1" applyFill="1" applyBorder="1"/>
    <xf numFmtId="0" fontId="46" fillId="0" borderId="0" xfId="1" applyFont="1" applyFill="1" applyBorder="1" applyAlignment="1" applyProtection="1">
      <alignment horizontal="center"/>
      <protection locked="0"/>
    </xf>
    <xf numFmtId="0" fontId="30" fillId="0" borderId="0" xfId="1" applyFont="1" applyFill="1"/>
    <xf numFmtId="0" fontId="22" fillId="0" borderId="0" xfId="1" applyFont="1" applyFill="1" applyBorder="1"/>
    <xf numFmtId="0" fontId="20" fillId="0" borderId="0" xfId="1" applyFont="1" applyFill="1" applyBorder="1" applyAlignment="1"/>
    <xf numFmtId="0" fontId="20" fillId="0" borderId="0" xfId="1" applyFont="1" applyFill="1" applyBorder="1" applyAlignment="1">
      <alignment horizontal="left"/>
    </xf>
    <xf numFmtId="170" fontId="43" fillId="0" borderId="0" xfId="0" applyNumberFormat="1" applyFont="1" applyFill="1" applyBorder="1" applyAlignment="1"/>
    <xf numFmtId="0" fontId="2" fillId="0" borderId="3" xfId="1" applyFont="1" applyFill="1" applyBorder="1"/>
    <xf numFmtId="0" fontId="2" fillId="0" borderId="9" xfId="1" applyFont="1" applyFill="1" applyBorder="1" applyAlignment="1"/>
    <xf numFmtId="0" fontId="30" fillId="0" borderId="0" xfId="1" applyFont="1" applyFill="1" applyBorder="1"/>
    <xf numFmtId="0" fontId="30" fillId="0" borderId="16" xfId="1" applyFont="1" applyFill="1" applyBorder="1"/>
    <xf numFmtId="0" fontId="2" fillId="0" borderId="4" xfId="1" applyFont="1" applyFill="1" applyBorder="1"/>
    <xf numFmtId="0" fontId="2" fillId="0" borderId="14" xfId="1" applyFont="1" applyFill="1" applyBorder="1"/>
    <xf numFmtId="0" fontId="15" fillId="0" borderId="0" xfId="3" applyFont="1" applyBorder="1" applyAlignment="1"/>
    <xf numFmtId="0" fontId="2" fillId="0" borderId="0" xfId="1" applyFont="1" applyFill="1" applyBorder="1"/>
    <xf numFmtId="0" fontId="20" fillId="0" borderId="15" xfId="1" applyFont="1" applyBorder="1"/>
    <xf numFmtId="0" fontId="20" fillId="0" borderId="0" xfId="1" applyFont="1" applyBorder="1"/>
    <xf numFmtId="0" fontId="20" fillId="0" borderId="16" xfId="1" applyFont="1" applyBorder="1"/>
    <xf numFmtId="0" fontId="20" fillId="0" borderId="0" xfId="1" applyFont="1" applyBorder="1" applyAlignment="1" applyProtection="1">
      <alignment horizontal="left"/>
    </xf>
    <xf numFmtId="0" fontId="22" fillId="0" borderId="0" xfId="1" applyFont="1" applyBorder="1" applyAlignment="1"/>
    <xf numFmtId="0" fontId="50" fillId="2" borderId="0" xfId="1" applyFont="1" applyFill="1" applyBorder="1"/>
    <xf numFmtId="0" fontId="50" fillId="2" borderId="0" xfId="7" applyFont="1" applyFill="1" applyBorder="1"/>
    <xf numFmtId="0" fontId="55" fillId="4" borderId="0" xfId="1" applyFont="1" applyFill="1" applyBorder="1"/>
    <xf numFmtId="0" fontId="56" fillId="0" borderId="0" xfId="0" applyFont="1"/>
    <xf numFmtId="0" fontId="51" fillId="4" borderId="0" xfId="1" applyFont="1" applyFill="1" applyBorder="1"/>
    <xf numFmtId="170" fontId="56" fillId="0" borderId="0" xfId="0" applyNumberFormat="1" applyFont="1" applyBorder="1" applyAlignment="1"/>
    <xf numFmtId="0" fontId="50" fillId="4" borderId="0" xfId="1" applyFont="1" applyFill="1" applyBorder="1"/>
    <xf numFmtId="0" fontId="57" fillId="0" borderId="0" xfId="0" applyFont="1"/>
    <xf numFmtId="0" fontId="28" fillId="0" borderId="0" xfId="0" applyFont="1" applyBorder="1" applyAlignment="1"/>
    <xf numFmtId="0" fontId="20" fillId="0" borderId="0" xfId="3" applyFont="1" applyFill="1" applyBorder="1" applyAlignment="1"/>
    <xf numFmtId="0" fontId="11" fillId="0" borderId="0" xfId="0" applyFont="1" applyFill="1" applyBorder="1" applyAlignment="1"/>
    <xf numFmtId="0" fontId="11" fillId="0" borderId="0" xfId="0" applyFont="1" applyBorder="1" applyAlignment="1"/>
    <xf numFmtId="0" fontId="11" fillId="0" borderId="15" xfId="0" applyFont="1" applyBorder="1"/>
    <xf numFmtId="0" fontId="11" fillId="0" borderId="0" xfId="0" applyFont="1" applyBorder="1"/>
    <xf numFmtId="0" fontId="11" fillId="0" borderId="0" xfId="0" applyFont="1" applyBorder="1" applyAlignment="1">
      <alignment wrapText="1"/>
    </xf>
    <xf numFmtId="0" fontId="11" fillId="0" borderId="16" xfId="0" applyFont="1" applyBorder="1"/>
    <xf numFmtId="0" fontId="11" fillId="0" borderId="15" xfId="0" applyFont="1" applyFill="1" applyBorder="1"/>
    <xf numFmtId="0" fontId="11" fillId="0" borderId="0" xfId="0" applyFont="1" applyFill="1" applyBorder="1"/>
    <xf numFmtId="0" fontId="11" fillId="0" borderId="0" xfId="0" applyFont="1" applyFill="1" applyBorder="1" applyAlignment="1">
      <alignment wrapText="1"/>
    </xf>
    <xf numFmtId="0" fontId="11" fillId="0" borderId="16" xfId="0" applyFont="1" applyFill="1" applyBorder="1"/>
    <xf numFmtId="0" fontId="11" fillId="0" borderId="0" xfId="0" applyFont="1" applyFill="1"/>
    <xf numFmtId="169" fontId="11" fillId="0" borderId="15" xfId="0" applyNumberFormat="1" applyFont="1" applyBorder="1"/>
    <xf numFmtId="169" fontId="11" fillId="0" borderId="0" xfId="0" applyNumberFormat="1" applyFont="1" applyBorder="1"/>
    <xf numFmtId="169" fontId="11" fillId="0" borderId="0" xfId="0" applyNumberFormat="1" applyFont="1" applyBorder="1" applyAlignment="1">
      <alignment wrapText="1"/>
    </xf>
    <xf numFmtId="169" fontId="11" fillId="0" borderId="16" xfId="0" applyNumberFormat="1" applyFont="1" applyBorder="1"/>
    <xf numFmtId="169" fontId="11" fillId="0" borderId="0" xfId="0" applyNumberFormat="1" applyFont="1"/>
    <xf numFmtId="0" fontId="20" fillId="0" borderId="0" xfId="1" applyFont="1"/>
    <xf numFmtId="0" fontId="20" fillId="0" borderId="0" xfId="3" applyFont="1" applyFill="1" applyBorder="1" applyAlignment="1">
      <alignment horizontal="center"/>
    </xf>
    <xf numFmtId="170" fontId="10" fillId="0" borderId="0" xfId="0" applyNumberFormat="1" applyFont="1" applyFill="1" applyBorder="1" applyAlignment="1"/>
    <xf numFmtId="0" fontId="22" fillId="0" borderId="0" xfId="3" applyFont="1" applyFill="1" applyBorder="1" applyAlignment="1"/>
    <xf numFmtId="0" fontId="2" fillId="0" borderId="0" xfId="1" applyFont="1" applyFill="1" applyBorder="1"/>
    <xf numFmtId="0" fontId="12" fillId="0" borderId="0" xfId="1" applyFont="1" applyFill="1" applyBorder="1" applyAlignment="1">
      <alignment horizontal="center"/>
    </xf>
    <xf numFmtId="0" fontId="2" fillId="0" borderId="23" xfId="1" applyFont="1" applyBorder="1" applyAlignment="1">
      <alignment horizontal="center"/>
    </xf>
    <xf numFmtId="0" fontId="0" fillId="0" borderId="24" xfId="0" applyBorder="1"/>
    <xf numFmtId="0" fontId="11" fillId="0" borderId="9" xfId="0" applyFont="1" applyFill="1" applyBorder="1" applyAlignment="1"/>
    <xf numFmtId="0" fontId="20" fillId="0" borderId="9" xfId="1" applyFont="1" applyFill="1" applyBorder="1" applyAlignment="1"/>
    <xf numFmtId="170" fontId="10" fillId="0" borderId="9" xfId="0" applyNumberFormat="1" applyFont="1" applyFill="1" applyBorder="1" applyAlignment="1"/>
    <xf numFmtId="0" fontId="2" fillId="2" borderId="0" xfId="1" applyFont="1" applyFill="1" applyBorder="1" applyAlignment="1">
      <alignment horizontal="center"/>
    </xf>
    <xf numFmtId="0" fontId="21" fillId="2" borderId="0" xfId="1" applyFont="1" applyFill="1" applyBorder="1" applyAlignment="1">
      <alignment horizontal="center"/>
    </xf>
    <xf numFmtId="0" fontId="10" fillId="2" borderId="0" xfId="0" applyFont="1" applyFill="1" applyBorder="1" applyAlignment="1"/>
    <xf numFmtId="0" fontId="2" fillId="0" borderId="0" xfId="20" applyFont="1" applyBorder="1" applyAlignment="1"/>
    <xf numFmtId="0" fontId="2" fillId="0" borderId="0" xfId="8" applyFont="1" applyBorder="1"/>
    <xf numFmtId="0" fontId="2" fillId="0" borderId="0" xfId="8" applyFont="1"/>
    <xf numFmtId="0" fontId="15" fillId="2" borderId="0" xfId="8" applyFont="1" applyFill="1" applyBorder="1" applyAlignment="1" applyProtection="1">
      <protection locked="0"/>
    </xf>
    <xf numFmtId="0" fontId="6" fillId="2" borderId="0" xfId="8" applyFont="1" applyFill="1" applyBorder="1" applyAlignment="1"/>
    <xf numFmtId="0" fontId="2" fillId="0" borderId="0" xfId="8" applyFont="1" applyBorder="1" applyAlignment="1">
      <alignment horizontal="center"/>
    </xf>
    <xf numFmtId="0" fontId="12" fillId="2" borderId="0" xfId="8" applyFont="1" applyFill="1" applyBorder="1" applyAlignment="1" applyProtection="1">
      <alignment horizontal="center"/>
      <protection locked="0"/>
    </xf>
    <xf numFmtId="0" fontId="15" fillId="0" borderId="0" xfId="0" applyFont="1" applyBorder="1"/>
    <xf numFmtId="0" fontId="12" fillId="2" borderId="0" xfId="8" applyFont="1" applyFill="1" applyBorder="1" applyAlignment="1" applyProtection="1">
      <protection locked="0"/>
    </xf>
    <xf numFmtId="0" fontId="15" fillId="0" borderId="0" xfId="0" applyFont="1"/>
    <xf numFmtId="0" fontId="15" fillId="2" borderId="0" xfId="8" applyFont="1" applyFill="1" applyBorder="1"/>
    <xf numFmtId="0" fontId="15" fillId="0" borderId="0" xfId="8" applyFont="1" applyBorder="1"/>
    <xf numFmtId="0" fontId="15" fillId="0" borderId="0" xfId="8" applyFont="1" applyBorder="1" applyAlignment="1" applyProtection="1">
      <protection locked="0"/>
    </xf>
    <xf numFmtId="0" fontId="8" fillId="0" borderId="0" xfId="8" applyFont="1" applyBorder="1" applyAlignment="1"/>
    <xf numFmtId="0" fontId="6" fillId="2" borderId="0" xfId="8" applyFont="1" applyFill="1" applyBorder="1"/>
    <xf numFmtId="0" fontId="8" fillId="2" borderId="9" xfId="8" applyFont="1" applyFill="1" applyBorder="1" applyAlignment="1"/>
    <xf numFmtId="0" fontId="8" fillId="2" borderId="9" xfId="8" applyFont="1" applyFill="1" applyBorder="1" applyAlignment="1">
      <alignment horizontal="center"/>
    </xf>
    <xf numFmtId="0" fontId="54" fillId="2" borderId="0" xfId="0" applyFont="1" applyFill="1" applyBorder="1" applyAlignment="1"/>
    <xf numFmtId="0" fontId="14" fillId="2" borderId="0" xfId="0" applyFont="1" applyFill="1" applyBorder="1" applyAlignment="1"/>
    <xf numFmtId="165" fontId="14" fillId="2" borderId="0" xfId="0" applyNumberFormat="1" applyFont="1" applyFill="1" applyBorder="1" applyAlignment="1"/>
    <xf numFmtId="0" fontId="14" fillId="0" borderId="0" xfId="0" applyFont="1" applyBorder="1" applyAlignment="1"/>
    <xf numFmtId="0" fontId="14" fillId="0" borderId="0" xfId="0" applyFont="1" applyAlignment="1">
      <alignment vertical="center"/>
    </xf>
    <xf numFmtId="0" fontId="2" fillId="2" borderId="23" xfId="1" applyFont="1" applyFill="1" applyBorder="1"/>
    <xf numFmtId="0" fontId="2" fillId="0" borderId="0" xfId="1" applyFont="1" applyFill="1" applyBorder="1"/>
    <xf numFmtId="171" fontId="22" fillId="0" borderId="15" xfId="1" applyNumberFormat="1" applyFont="1" applyFill="1" applyBorder="1" applyAlignment="1">
      <alignment horizontal="center"/>
    </xf>
    <xf numFmtId="171" fontId="22" fillId="0" borderId="0" xfId="1" applyNumberFormat="1" applyFont="1" applyFill="1" applyBorder="1" applyAlignment="1">
      <alignment horizontal="center"/>
    </xf>
    <xf numFmtId="0" fontId="20" fillId="4" borderId="0" xfId="1" applyFont="1" applyFill="1" applyBorder="1" applyAlignment="1">
      <alignment horizontal="right"/>
    </xf>
    <xf numFmtId="0" fontId="20" fillId="0" borderId="0" xfId="1" applyFont="1" applyFill="1" applyBorder="1" applyAlignment="1">
      <alignment horizontal="center"/>
    </xf>
    <xf numFmtId="170" fontId="22" fillId="0" borderId="15" xfId="0" applyNumberFormat="1" applyFont="1" applyBorder="1" applyAlignment="1">
      <alignment horizontal="center"/>
    </xf>
    <xf numFmtId="170" fontId="22" fillId="0" borderId="0" xfId="0" applyNumberFormat="1" applyFont="1" applyBorder="1" applyAlignment="1">
      <alignment horizontal="center"/>
    </xf>
    <xf numFmtId="170" fontId="22" fillId="0" borderId="16" xfId="0" applyNumberFormat="1" applyFont="1" applyBorder="1" applyAlignment="1">
      <alignment horizontal="center"/>
    </xf>
    <xf numFmtId="0" fontId="2" fillId="0" borderId="0" xfId="8" applyFont="1" applyAlignment="1">
      <alignment horizontal="center"/>
    </xf>
    <xf numFmtId="0" fontId="14" fillId="2" borderId="15" xfId="0" applyFont="1" applyFill="1" applyBorder="1" applyAlignment="1">
      <alignment horizontal="center"/>
    </xf>
    <xf numFmtId="0" fontId="14" fillId="0" borderId="15" xfId="0" applyFont="1" applyBorder="1" applyAlignment="1">
      <alignment horizontal="center"/>
    </xf>
    <xf numFmtId="0" fontId="14" fillId="0" borderId="15" xfId="0" applyFont="1" applyFill="1" applyBorder="1" applyAlignment="1">
      <alignment horizontal="center"/>
    </xf>
    <xf numFmtId="0" fontId="14" fillId="0" borderId="3" xfId="0" applyFont="1" applyBorder="1" applyAlignment="1">
      <alignment horizontal="center"/>
    </xf>
    <xf numFmtId="0" fontId="14" fillId="0" borderId="22" xfId="0" applyFont="1" applyBorder="1" applyAlignment="1">
      <alignment horizontal="center"/>
    </xf>
    <xf numFmtId="0" fontId="14" fillId="2" borderId="0" xfId="1" applyFont="1" applyFill="1" applyBorder="1" applyAlignment="1">
      <alignment horizontal="center" vertical="center" wrapText="1"/>
    </xf>
    <xf numFmtId="0" fontId="2" fillId="2" borderId="23" xfId="1" applyFont="1" applyFill="1" applyBorder="1" applyAlignment="1">
      <alignment horizontal="center"/>
    </xf>
    <xf numFmtId="0" fontId="2" fillId="2" borderId="9" xfId="1" applyFont="1" applyFill="1" applyBorder="1" applyAlignment="1">
      <alignment horizontal="center"/>
    </xf>
    <xf numFmtId="0" fontId="22" fillId="2" borderId="9" xfId="1" applyFont="1" applyFill="1" applyBorder="1"/>
    <xf numFmtId="0" fontId="22" fillId="0" borderId="9" xfId="1" applyFont="1" applyBorder="1" applyAlignment="1">
      <alignment horizontal="center"/>
    </xf>
    <xf numFmtId="0" fontId="3" fillId="0" borderId="0" xfId="1" applyFont="1" applyAlignment="1">
      <alignment horizontal="center"/>
    </xf>
    <xf numFmtId="169" fontId="3" fillId="0" borderId="0" xfId="3" applyNumberFormat="1" applyFont="1" applyAlignment="1">
      <alignment horizontal="center"/>
    </xf>
    <xf numFmtId="0" fontId="4" fillId="0" borderId="16" xfId="1" applyFont="1" applyBorder="1"/>
    <xf numFmtId="0" fontId="6" fillId="0" borderId="16" xfId="1" applyFont="1" applyBorder="1" applyAlignment="1">
      <alignment horizontal="center"/>
    </xf>
    <xf numFmtId="0" fontId="14" fillId="0" borderId="16" xfId="1" applyFont="1" applyFill="1" applyBorder="1"/>
    <xf numFmtId="0" fontId="14" fillId="0" borderId="16" xfId="1" applyFont="1" applyBorder="1"/>
    <xf numFmtId="169" fontId="10" fillId="0" borderId="0" xfId="0" applyNumberFormat="1" applyFont="1" applyBorder="1" applyAlignment="1"/>
    <xf numFmtId="0" fontId="2" fillId="3" borderId="0" xfId="1" applyFont="1" applyFill="1"/>
    <xf numFmtId="4" fontId="2" fillId="0" borderId="20" xfId="1" applyNumberFormat="1" applyFont="1" applyFill="1" applyBorder="1"/>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16" fillId="0" borderId="0" xfId="1" applyFont="1"/>
    <xf numFmtId="169" fontId="10" fillId="0" borderId="27" xfId="0" applyNumberFormat="1" applyFont="1" applyBorder="1" applyAlignment="1"/>
    <xf numFmtId="43" fontId="20" fillId="4" borderId="2" xfId="6" applyFont="1" applyFill="1" applyBorder="1" applyAlignment="1">
      <alignment horizontal="right"/>
    </xf>
    <xf numFmtId="0" fontId="10" fillId="0" borderId="0" xfId="0" applyFont="1" applyFill="1" applyBorder="1" applyAlignment="1">
      <alignment wrapText="1"/>
    </xf>
    <xf numFmtId="0" fontId="12" fillId="0" borderId="15" xfId="20" applyFont="1" applyBorder="1" applyAlignment="1"/>
    <xf numFmtId="0" fontId="12" fillId="0" borderId="16" xfId="20" applyFont="1" applyBorder="1" applyAlignment="1"/>
    <xf numFmtId="43" fontId="2" fillId="0" borderId="20" xfId="2" applyFont="1" applyBorder="1" applyProtection="1">
      <protection locked="0"/>
    </xf>
    <xf numFmtId="0" fontId="22" fillId="0" borderId="14" xfId="0" applyFont="1" applyBorder="1"/>
    <xf numFmtId="0" fontId="3" fillId="6" borderId="20" xfId="1" applyFont="1" applyFill="1" applyBorder="1" applyAlignment="1">
      <alignment horizontal="center" vertical="center"/>
    </xf>
    <xf numFmtId="0" fontId="3" fillId="6" borderId="20" xfId="1" applyFont="1" applyFill="1" applyBorder="1" applyAlignment="1">
      <alignment horizontal="center" vertical="center" wrapText="1"/>
    </xf>
    <xf numFmtId="0" fontId="3" fillId="6" borderId="27"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2" fillId="0" borderId="0" xfId="20" applyFont="1" applyFill="1" applyBorder="1" applyAlignment="1">
      <alignment horizontal="left"/>
    </xf>
    <xf numFmtId="0" fontId="12" fillId="0" borderId="0" xfId="20" applyFont="1" applyFill="1" applyBorder="1" applyAlignment="1"/>
    <xf numFmtId="0" fontId="12" fillId="0" borderId="0" xfId="20" applyFont="1" applyFill="1" applyBorder="1" applyAlignment="1">
      <alignment horizontal="left"/>
    </xf>
    <xf numFmtId="0" fontId="22" fillId="2" borderId="22" xfId="0" applyFont="1" applyFill="1" applyBorder="1"/>
    <xf numFmtId="0" fontId="2" fillId="2" borderId="23" xfId="1" applyFont="1" applyFill="1" applyBorder="1" applyAlignment="1">
      <alignment wrapText="1"/>
    </xf>
    <xf numFmtId="0" fontId="22" fillId="2" borderId="24" xfId="0" applyFont="1" applyFill="1" applyBorder="1"/>
    <xf numFmtId="0" fontId="3" fillId="0" borderId="15" xfId="0" applyFont="1" applyBorder="1"/>
    <xf numFmtId="0" fontId="3" fillId="0" borderId="16" xfId="0" applyFont="1" applyBorder="1"/>
    <xf numFmtId="0" fontId="3" fillId="0" borderId="0" xfId="0" applyFont="1"/>
    <xf numFmtId="168" fontId="62" fillId="0" borderId="15" xfId="0" applyNumberFormat="1" applyFont="1" applyBorder="1"/>
    <xf numFmtId="168" fontId="62" fillId="0" borderId="16" xfId="0" applyNumberFormat="1" applyFont="1" applyBorder="1"/>
    <xf numFmtId="168" fontId="62" fillId="0" borderId="0" xfId="0" applyNumberFormat="1" applyFont="1"/>
    <xf numFmtId="0" fontId="2" fillId="0" borderId="3" xfId="0" applyFont="1" applyBorder="1"/>
    <xf numFmtId="0" fontId="2" fillId="0" borderId="9" xfId="0" applyFont="1" applyBorder="1"/>
    <xf numFmtId="0" fontId="2" fillId="0" borderId="9" xfId="0" applyFont="1" applyBorder="1" applyAlignment="1">
      <alignment wrapText="1"/>
    </xf>
    <xf numFmtId="0" fontId="2" fillId="0" borderId="4" xfId="0" applyFont="1" applyBorder="1"/>
    <xf numFmtId="0" fontId="2" fillId="0" borderId="0" xfId="8" applyFont="1" applyAlignment="1">
      <alignment wrapText="1"/>
    </xf>
    <xf numFmtId="0" fontId="2" fillId="0" borderId="0" xfId="8" applyFont="1" applyBorder="1" applyAlignment="1">
      <alignment wrapText="1"/>
    </xf>
    <xf numFmtId="0" fontId="2" fillId="0" borderId="22" xfId="8" applyFont="1" applyBorder="1"/>
    <xf numFmtId="0" fontId="2" fillId="0" borderId="23" xfId="8" applyFont="1" applyBorder="1"/>
    <xf numFmtId="0" fontId="2" fillId="0" borderId="23" xfId="8" applyFont="1" applyBorder="1" applyAlignment="1">
      <alignment horizontal="center"/>
    </xf>
    <xf numFmtId="0" fontId="2" fillId="0" borderId="23" xfId="8" applyFont="1" applyBorder="1" applyAlignment="1">
      <alignment wrapText="1"/>
    </xf>
    <xf numFmtId="0" fontId="2" fillId="0" borderId="24" xfId="8" applyFont="1" applyBorder="1"/>
    <xf numFmtId="0" fontId="2" fillId="0" borderId="15" xfId="8" applyFont="1" applyBorder="1"/>
    <xf numFmtId="0" fontId="2" fillId="0" borderId="16" xfId="8" applyFont="1" applyBorder="1"/>
    <xf numFmtId="0" fontId="4" fillId="0" borderId="15" xfId="8" applyFont="1" applyBorder="1"/>
    <xf numFmtId="0" fontId="4" fillId="0" borderId="0" xfId="8" applyFont="1" applyBorder="1"/>
    <xf numFmtId="0" fontId="4" fillId="0" borderId="0" xfId="8" applyFont="1" applyBorder="1" applyAlignment="1">
      <alignment horizontal="center"/>
    </xf>
    <xf numFmtId="0" fontId="4" fillId="0" borderId="0" xfId="8" applyFont="1" applyBorder="1" applyAlignment="1">
      <alignment wrapText="1"/>
    </xf>
    <xf numFmtId="0" fontId="5" fillId="0" borderId="0" xfId="8" applyFont="1" applyBorder="1" applyAlignment="1">
      <alignment horizontal="center" wrapText="1"/>
    </xf>
    <xf numFmtId="0" fontId="4" fillId="0" borderId="16" xfId="8" applyFont="1" applyBorder="1"/>
    <xf numFmtId="0" fontId="4" fillId="0" borderId="0" xfId="8" applyFont="1"/>
    <xf numFmtId="0" fontId="4" fillId="0" borderId="0" xfId="8" applyFont="1" applyBorder="1" applyAlignment="1"/>
    <xf numFmtId="0" fontId="4" fillId="0" borderId="0" xfId="8" applyFont="1" applyBorder="1" applyAlignment="1">
      <alignment horizontal="right"/>
    </xf>
    <xf numFmtId="0" fontId="4" fillId="0" borderId="0" xfId="8" applyFont="1" applyBorder="1" applyAlignment="1" applyProtection="1">
      <alignment wrapText="1"/>
      <protection locked="0"/>
    </xf>
    <xf numFmtId="0" fontId="6" fillId="0" borderId="0" xfId="8" applyFont="1" applyBorder="1"/>
    <xf numFmtId="43" fontId="10" fillId="2" borderId="0" xfId="6" applyFont="1" applyFill="1" applyBorder="1" applyAlignment="1">
      <alignment horizontal="left"/>
    </xf>
    <xf numFmtId="0" fontId="13" fillId="0" borderId="15" xfId="8" applyFont="1" applyFill="1" applyBorder="1" applyAlignment="1">
      <alignment horizontal="center" vertical="center" wrapText="1"/>
    </xf>
    <xf numFmtId="0" fontId="13" fillId="0" borderId="0" xfId="8" applyFont="1" applyFill="1" applyBorder="1" applyAlignment="1">
      <alignment horizontal="center" vertical="center" wrapText="1"/>
    </xf>
    <xf numFmtId="0" fontId="14" fillId="0" borderId="15" xfId="8" applyFont="1" applyFill="1" applyBorder="1"/>
    <xf numFmtId="0" fontId="14" fillId="0" borderId="0" xfId="8" applyFont="1" applyFill="1" applyBorder="1"/>
    <xf numFmtId="0" fontId="14" fillId="0" borderId="16" xfId="8" applyFont="1" applyFill="1" applyBorder="1"/>
    <xf numFmtId="0" fontId="14" fillId="0" borderId="15" xfId="8" applyFont="1" applyBorder="1"/>
    <xf numFmtId="0" fontId="14" fillId="0" borderId="16" xfId="8" applyFont="1" applyBorder="1"/>
    <xf numFmtId="0" fontId="14" fillId="0" borderId="0" xfId="8" applyFont="1"/>
    <xf numFmtId="0" fontId="3" fillId="0" borderId="0" xfId="8" applyFont="1" applyBorder="1" applyAlignment="1">
      <alignment horizontal="right" wrapText="1"/>
    </xf>
    <xf numFmtId="0" fontId="20" fillId="0" borderId="0" xfId="8" applyFont="1" applyBorder="1"/>
    <xf numFmtId="0" fontId="20" fillId="0" borderId="0" xfId="8" applyFont="1" applyFill="1" applyBorder="1"/>
    <xf numFmtId="0" fontId="15" fillId="0" borderId="0" xfId="8" applyFont="1" applyBorder="1" applyAlignment="1" applyProtection="1">
      <alignment horizontal="center"/>
      <protection locked="0"/>
    </xf>
    <xf numFmtId="0" fontId="25" fillId="2" borderId="0" xfId="0" applyFont="1" applyFill="1" applyBorder="1" applyAlignment="1">
      <alignment horizontal="right"/>
    </xf>
    <xf numFmtId="0" fontId="15" fillId="2" borderId="0" xfId="8" applyFont="1" applyFill="1" applyBorder="1" applyAlignment="1" applyProtection="1">
      <alignment horizontal="center"/>
      <protection locked="0"/>
    </xf>
    <xf numFmtId="43" fontId="20" fillId="4" borderId="0" xfId="6" applyFont="1" applyFill="1" applyBorder="1" applyAlignment="1" applyProtection="1">
      <alignment horizontal="center"/>
    </xf>
    <xf numFmtId="169" fontId="10" fillId="0" borderId="0" xfId="0" applyNumberFormat="1" applyFont="1" applyBorder="1" applyAlignment="1" applyProtection="1">
      <protection locked="0"/>
    </xf>
    <xf numFmtId="43" fontId="22" fillId="4" borderId="0" xfId="6" applyFont="1" applyFill="1" applyBorder="1" applyAlignment="1" applyProtection="1">
      <alignment horizontal="left"/>
      <protection locked="0"/>
    </xf>
    <xf numFmtId="0" fontId="11" fillId="0" borderId="0" xfId="0" applyFont="1" applyFill="1" applyBorder="1" applyAlignment="1" applyProtection="1">
      <protection locked="0"/>
    </xf>
    <xf numFmtId="0" fontId="0" fillId="2" borderId="16" xfId="0" applyFill="1" applyBorder="1" applyAlignment="1" applyProtection="1">
      <alignment horizontal="center"/>
      <protection locked="0"/>
    </xf>
    <xf numFmtId="170" fontId="10" fillId="0" borderId="0" xfId="0" applyNumberFormat="1" applyFont="1" applyFill="1" applyBorder="1" applyAlignment="1" applyProtection="1">
      <protection locked="0"/>
    </xf>
    <xf numFmtId="0" fontId="22" fillId="0" borderId="0" xfId="8" applyFont="1" applyFill="1" applyBorder="1" applyAlignment="1" applyProtection="1">
      <protection locked="0"/>
    </xf>
    <xf numFmtId="0" fontId="0" fillId="2" borderId="3" xfId="0" applyFill="1" applyBorder="1" applyProtection="1">
      <protection locked="0"/>
    </xf>
    <xf numFmtId="0" fontId="0" fillId="2" borderId="9" xfId="0" applyFill="1" applyBorder="1" applyProtection="1">
      <protection locked="0"/>
    </xf>
    <xf numFmtId="0" fontId="10" fillId="2" borderId="9" xfId="0" applyFont="1" applyFill="1" applyBorder="1" applyProtection="1">
      <protection locked="0"/>
    </xf>
    <xf numFmtId="0" fontId="0" fillId="2" borderId="4" xfId="0" applyFill="1" applyBorder="1" applyProtection="1">
      <protection locked="0"/>
    </xf>
    <xf numFmtId="0" fontId="22" fillId="2" borderId="0" xfId="1" applyFont="1" applyFill="1" applyBorder="1" applyAlignment="1">
      <alignment horizontal="center" wrapText="1"/>
    </xf>
    <xf numFmtId="0" fontId="20" fillId="2" borderId="0" xfId="1" applyFont="1" applyFill="1" applyBorder="1" applyAlignment="1">
      <alignment wrapText="1"/>
    </xf>
    <xf numFmtId="0" fontId="10" fillId="2" borderId="0" xfId="1" applyFont="1" applyFill="1" applyBorder="1" applyAlignment="1">
      <alignment wrapText="1"/>
    </xf>
    <xf numFmtId="0" fontId="8" fillId="2" borderId="0" xfId="1" applyFont="1" applyFill="1" applyBorder="1" applyAlignment="1"/>
    <xf numFmtId="1" fontId="63" fillId="2" borderId="0" xfId="18" applyNumberFormat="1" applyFont="1" applyFill="1" applyBorder="1" applyAlignment="1">
      <alignment horizontal="right" wrapText="1"/>
    </xf>
    <xf numFmtId="43" fontId="10" fillId="2" borderId="0" xfId="6" applyFont="1" applyFill="1" applyBorder="1" applyAlignment="1">
      <alignment horizontal="center"/>
    </xf>
    <xf numFmtId="170" fontId="10" fillId="0" borderId="0" xfId="0" applyNumberFormat="1" applyFont="1" applyBorder="1" applyAlignment="1">
      <alignment horizontal="left"/>
    </xf>
    <xf numFmtId="49" fontId="43" fillId="2" borderId="20" xfId="1" applyNumberFormat="1" applyFont="1" applyFill="1" applyBorder="1" applyAlignment="1">
      <alignment horizontal="center" vertical="top"/>
    </xf>
    <xf numFmtId="49" fontId="34" fillId="2" borderId="20" xfId="1" applyNumberFormat="1" applyFont="1" applyFill="1" applyBorder="1" applyAlignment="1">
      <alignment vertical="top" wrapText="1"/>
    </xf>
    <xf numFmtId="0" fontId="2" fillId="0" borderId="0" xfId="1" applyFont="1" applyProtection="1">
      <protection locked="0"/>
    </xf>
    <xf numFmtId="4" fontId="28" fillId="2" borderId="20" xfId="9" applyNumberFormat="1" applyFont="1" applyFill="1" applyBorder="1" applyAlignment="1" applyProtection="1">
      <alignment wrapText="1"/>
      <protection locked="0"/>
    </xf>
    <xf numFmtId="4" fontId="43" fillId="2" borderId="20" xfId="9" applyNumberFormat="1" applyFont="1" applyFill="1" applyBorder="1" applyAlignment="1" applyProtection="1">
      <alignment wrapText="1"/>
      <protection locked="0"/>
    </xf>
    <xf numFmtId="49" fontId="19" fillId="2" borderId="20" xfId="8" applyNumberFormat="1" applyFont="1" applyFill="1" applyBorder="1" applyAlignment="1" applyProtection="1">
      <alignment horizontal="center" wrapText="1"/>
      <protection locked="0"/>
    </xf>
    <xf numFmtId="49" fontId="22" fillId="2" borderId="20" xfId="0" applyNumberFormat="1" applyFont="1" applyFill="1" applyBorder="1" applyAlignment="1" applyProtection="1">
      <alignment horizontal="left"/>
      <protection locked="0"/>
    </xf>
    <xf numFmtId="0" fontId="22" fillId="2" borderId="0" xfId="8" applyFont="1" applyFill="1" applyBorder="1" applyAlignment="1"/>
    <xf numFmtId="170" fontId="10" fillId="0" borderId="20" xfId="0" applyNumberFormat="1" applyFont="1" applyBorder="1" applyAlignment="1" applyProtection="1">
      <alignment horizontal="center" vertical="center"/>
    </xf>
    <xf numFmtId="0" fontId="2" fillId="2" borderId="0" xfId="7" applyFont="1" applyFill="1" applyBorder="1"/>
    <xf numFmtId="0" fontId="20" fillId="2" borderId="0" xfId="7" applyFont="1" applyFill="1" applyBorder="1" applyAlignment="1">
      <alignment horizontal="center"/>
    </xf>
    <xf numFmtId="0" fontId="50" fillId="2" borderId="0" xfId="1" applyFont="1" applyFill="1" applyBorder="1" applyAlignment="1">
      <alignment horizontal="center"/>
    </xf>
    <xf numFmtId="0" fontId="2" fillId="0" borderId="0" xfId="1" applyFont="1" applyFill="1" applyBorder="1"/>
    <xf numFmtId="0" fontId="27" fillId="2" borderId="0" xfId="0" applyFont="1" applyFill="1" applyBorder="1" applyAlignment="1">
      <alignment horizontal="right"/>
    </xf>
    <xf numFmtId="0" fontId="12" fillId="2" borderId="0" xfId="0" applyFont="1" applyFill="1" applyBorder="1" applyAlignment="1">
      <alignment horizontal="right"/>
    </xf>
    <xf numFmtId="0" fontId="14" fillId="0" borderId="0" xfId="0" applyFont="1" applyFill="1" applyBorder="1"/>
    <xf numFmtId="0" fontId="14" fillId="0" borderId="9" xfId="0" applyFont="1" applyBorder="1"/>
    <xf numFmtId="0" fontId="15" fillId="0" borderId="15" xfId="0" applyFont="1" applyBorder="1" applyAlignment="1">
      <alignment horizontal="center"/>
    </xf>
    <xf numFmtId="43" fontId="64" fillId="7" borderId="25" xfId="9" applyFont="1" applyFill="1" applyBorder="1" applyAlignment="1">
      <alignment horizontal="center" vertical="center" wrapText="1"/>
    </xf>
    <xf numFmtId="0" fontId="12" fillId="0" borderId="0" xfId="1" applyFont="1" applyFill="1" applyBorder="1" applyAlignment="1" applyProtection="1">
      <alignment horizontal="right"/>
    </xf>
    <xf numFmtId="0" fontId="15" fillId="0" borderId="0" xfId="1" applyFont="1" applyBorder="1" applyAlignment="1" applyProtection="1">
      <alignment horizontal="center"/>
    </xf>
    <xf numFmtId="0" fontId="3" fillId="0" borderId="0" xfId="20" applyFont="1" applyAlignment="1">
      <alignment horizontal="left"/>
    </xf>
    <xf numFmtId="0" fontId="3" fillId="0" borderId="0" xfId="20" applyFont="1" applyBorder="1" applyAlignment="1">
      <alignment horizontal="center" vertical="center" wrapText="1"/>
    </xf>
    <xf numFmtId="0" fontId="10" fillId="2" borderId="23" xfId="0" applyFont="1" applyFill="1" applyBorder="1" applyAlignment="1">
      <alignment horizontal="center"/>
    </xf>
    <xf numFmtId="43" fontId="60" fillId="2" borderId="0" xfId="6" applyFont="1" applyFill="1" applyBorder="1" applyAlignment="1"/>
    <xf numFmtId="170" fontId="60" fillId="0" borderId="0" xfId="0" applyNumberFormat="1" applyFont="1" applyBorder="1" applyAlignment="1">
      <alignment horizontal="center"/>
    </xf>
    <xf numFmtId="43" fontId="25" fillId="2" borderId="0" xfId="6" applyFont="1" applyFill="1" applyBorder="1"/>
    <xf numFmtId="43" fontId="60" fillId="2" borderId="0" xfId="6" applyFont="1" applyFill="1" applyBorder="1" applyAlignment="1">
      <alignment horizontal="left"/>
    </xf>
    <xf numFmtId="43" fontId="25" fillId="2" borderId="0" xfId="6" applyFont="1" applyFill="1" applyBorder="1" applyAlignment="1">
      <alignment horizontal="left"/>
    </xf>
    <xf numFmtId="43" fontId="11" fillId="2" borderId="0" xfId="6" applyFont="1" applyFill="1" applyBorder="1"/>
    <xf numFmtId="0" fontId="13" fillId="0" borderId="0" xfId="8" applyFont="1" applyFill="1" applyBorder="1"/>
    <xf numFmtId="0" fontId="61" fillId="2" borderId="0" xfId="16" applyNumberFormat="1" applyFont="1" applyFill="1" applyBorder="1" applyAlignment="1" applyProtection="1">
      <alignment wrapText="1"/>
      <protection locked="0"/>
    </xf>
    <xf numFmtId="43" fontId="28" fillId="2" borderId="20" xfId="6" applyFont="1" applyFill="1" applyBorder="1"/>
    <xf numFmtId="0" fontId="65" fillId="7" borderId="20" xfId="1" applyFont="1" applyFill="1" applyBorder="1" applyAlignment="1">
      <alignment horizontal="center" vertical="center"/>
    </xf>
    <xf numFmtId="49" fontId="20" fillId="2" borderId="0" xfId="7" applyNumberFormat="1" applyFont="1" applyFill="1" applyBorder="1" applyAlignment="1">
      <alignment horizontal="right"/>
    </xf>
    <xf numFmtId="49" fontId="20" fillId="2" borderId="0" xfId="7" applyNumberFormat="1" applyFont="1" applyFill="1" applyBorder="1" applyAlignment="1"/>
    <xf numFmtId="0" fontId="20" fillId="2" borderId="0" xfId="7" applyFont="1" applyFill="1" applyBorder="1" applyAlignment="1">
      <alignment vertical="center"/>
    </xf>
    <xf numFmtId="170" fontId="56" fillId="0" borderId="0" xfId="0" applyNumberFormat="1" applyFont="1" applyBorder="1" applyAlignment="1">
      <alignment horizontal="center"/>
    </xf>
    <xf numFmtId="4" fontId="2" fillId="2" borderId="0" xfId="7" applyNumberFormat="1" applyFont="1" applyFill="1" applyBorder="1"/>
    <xf numFmtId="0" fontId="3" fillId="4" borderId="9" xfId="1" applyFont="1" applyFill="1" applyBorder="1" applyAlignment="1">
      <alignment horizontal="right"/>
    </xf>
    <xf numFmtId="0" fontId="56" fillId="0" borderId="0" xfId="0" applyFont="1" applyBorder="1"/>
    <xf numFmtId="0" fontId="57" fillId="0" borderId="0" xfId="0" applyFont="1" applyBorder="1"/>
    <xf numFmtId="0" fontId="65" fillId="7" borderId="20" xfId="7" applyFont="1" applyFill="1" applyBorder="1" applyAlignment="1">
      <alignment horizontal="center"/>
    </xf>
    <xf numFmtId="43" fontId="20" fillId="2" borderId="0" xfId="6" applyFont="1" applyFill="1" applyBorder="1" applyAlignment="1">
      <alignment horizontal="right"/>
    </xf>
    <xf numFmtId="0" fontId="3" fillId="2" borderId="0" xfId="7" applyFont="1" applyFill="1" applyBorder="1" applyAlignment="1">
      <alignment horizontal="left" wrapText="1"/>
    </xf>
    <xf numFmtId="0" fontId="39" fillId="0" borderId="22" xfId="7" applyFont="1" applyBorder="1"/>
    <xf numFmtId="0" fontId="2" fillId="0" borderId="23" xfId="7" applyFont="1" applyBorder="1"/>
    <xf numFmtId="0" fontId="39" fillId="0" borderId="15" xfId="7" applyFont="1" applyBorder="1"/>
    <xf numFmtId="0" fontId="39" fillId="0" borderId="15" xfId="7" applyFont="1" applyFill="1" applyBorder="1"/>
    <xf numFmtId="49" fontId="39" fillId="0" borderId="15" xfId="7" applyNumberFormat="1" applyFont="1" applyFill="1" applyBorder="1"/>
    <xf numFmtId="0" fontId="10" fillId="4" borderId="15" xfId="0" applyFont="1" applyFill="1" applyBorder="1"/>
    <xf numFmtId="0" fontId="55" fillId="4" borderId="15" xfId="1" applyFont="1" applyFill="1" applyBorder="1"/>
    <xf numFmtId="0" fontId="56" fillId="0" borderId="16" xfId="0" applyFont="1" applyBorder="1"/>
    <xf numFmtId="0" fontId="51" fillId="4" borderId="15" xfId="1" applyFont="1" applyFill="1" applyBorder="1"/>
    <xf numFmtId="0" fontId="50" fillId="4" borderId="15" xfId="1" applyFont="1" applyFill="1" applyBorder="1"/>
    <xf numFmtId="0" fontId="57" fillId="0" borderId="16" xfId="0" applyFont="1" applyBorder="1"/>
    <xf numFmtId="0" fontId="21" fillId="4" borderId="15" xfId="1" applyFont="1" applyFill="1" applyBorder="1"/>
    <xf numFmtId="0" fontId="39" fillId="0" borderId="3" xfId="7" applyFont="1" applyBorder="1"/>
    <xf numFmtId="0" fontId="20" fillId="4" borderId="0" xfId="0" applyFont="1" applyFill="1" applyBorder="1" applyAlignment="1">
      <alignment horizontal="right"/>
    </xf>
    <xf numFmtId="0" fontId="2" fillId="0" borderId="20" xfId="1" applyFont="1" applyBorder="1" applyAlignment="1" applyProtection="1">
      <protection locked="0"/>
    </xf>
    <xf numFmtId="0" fontId="2" fillId="0" borderId="23" xfId="1" applyFont="1" applyBorder="1" applyAlignment="1" applyProtection="1">
      <alignment horizontal="center"/>
      <protection locked="0"/>
    </xf>
    <xf numFmtId="0" fontId="2" fillId="0" borderId="23" xfId="1" applyFont="1" applyBorder="1" applyAlignment="1" applyProtection="1">
      <alignment horizontal="center" wrapText="1"/>
      <protection locked="0"/>
    </xf>
    <xf numFmtId="0" fontId="3" fillId="0" borderId="23" xfId="1" applyFont="1" applyBorder="1" applyAlignment="1" applyProtection="1">
      <alignment horizontal="center"/>
      <protection locked="0"/>
    </xf>
    <xf numFmtId="43" fontId="2" fillId="0" borderId="23" xfId="2" applyFont="1" applyBorder="1" applyProtection="1">
      <protection locked="0"/>
    </xf>
    <xf numFmtId="0" fontId="65" fillId="7" borderId="20" xfId="1" applyFont="1" applyFill="1" applyBorder="1" applyAlignment="1">
      <alignment horizontal="center"/>
    </xf>
    <xf numFmtId="171" fontId="27" fillId="0" borderId="1" xfId="0" applyNumberFormat="1" applyFont="1" applyFill="1" applyBorder="1" applyAlignment="1">
      <alignment horizontal="left"/>
    </xf>
    <xf numFmtId="169" fontId="65" fillId="7" borderId="20" xfId="1" applyNumberFormat="1" applyFont="1" applyFill="1" applyBorder="1" applyAlignment="1">
      <alignment horizontal="center" vertical="center" wrapText="1"/>
    </xf>
    <xf numFmtId="0" fontId="65" fillId="7" borderId="20" xfId="1" applyFont="1" applyFill="1" applyBorder="1" applyAlignment="1">
      <alignment horizontal="center" vertical="center" textRotation="90"/>
    </xf>
    <xf numFmtId="0" fontId="20" fillId="0" borderId="0" xfId="1" applyFont="1" applyBorder="1" applyAlignment="1" applyProtection="1">
      <alignment horizontal="center"/>
    </xf>
    <xf numFmtId="0" fontId="19" fillId="0" borderId="9" xfId="1" applyFont="1" applyFill="1" applyBorder="1" applyAlignment="1">
      <alignment horizontal="right"/>
    </xf>
    <xf numFmtId="0" fontId="12" fillId="0" borderId="0" xfId="1" applyFont="1" applyBorder="1" applyAlignment="1" applyProtection="1">
      <alignment horizontal="center"/>
    </xf>
    <xf numFmtId="0" fontId="2" fillId="0" borderId="0" xfId="1" applyFont="1" applyFill="1" applyBorder="1"/>
    <xf numFmtId="0" fontId="12" fillId="0" borderId="0" xfId="1" applyFont="1" applyFill="1" applyBorder="1" applyAlignment="1" applyProtection="1">
      <alignment horizontal="right"/>
    </xf>
    <xf numFmtId="0" fontId="11" fillId="0" borderId="0" xfId="0" applyFont="1" applyBorder="1" applyAlignment="1">
      <alignment horizontal="center"/>
    </xf>
    <xf numFmtId="0" fontId="15" fillId="0" borderId="0" xfId="20" applyFont="1" applyBorder="1" applyAlignment="1">
      <alignment horizontal="center"/>
    </xf>
    <xf numFmtId="170" fontId="10" fillId="0" borderId="20" xfId="0" applyNumberFormat="1" applyFont="1" applyBorder="1" applyAlignment="1">
      <alignment horizontal="center"/>
    </xf>
    <xf numFmtId="0" fontId="22" fillId="0" borderId="0" xfId="1" applyFont="1" applyBorder="1" applyProtection="1">
      <protection locked="0"/>
    </xf>
    <xf numFmtId="43" fontId="12" fillId="0" borderId="23" xfId="6" applyFont="1" applyBorder="1" applyProtection="1">
      <protection locked="0"/>
    </xf>
    <xf numFmtId="43" fontId="64" fillId="7" borderId="12" xfId="6" applyFont="1" applyFill="1" applyBorder="1" applyProtection="1">
      <protection locked="0"/>
    </xf>
    <xf numFmtId="0" fontId="20" fillId="0" borderId="0" xfId="1" applyFont="1" applyBorder="1" applyProtection="1">
      <protection locked="0"/>
    </xf>
    <xf numFmtId="0" fontId="22" fillId="0" borderId="0" xfId="1" applyFont="1" applyBorder="1" applyAlignment="1" applyProtection="1">
      <protection locked="0"/>
    </xf>
    <xf numFmtId="0" fontId="15" fillId="0" borderId="0" xfId="1" applyFont="1" applyProtection="1"/>
    <xf numFmtId="0" fontId="15" fillId="0" borderId="0" xfId="1" applyFont="1" applyBorder="1" applyProtection="1"/>
    <xf numFmtId="4" fontId="15" fillId="0" borderId="0" xfId="2" applyNumberFormat="1" applyFont="1" applyBorder="1" applyProtection="1"/>
    <xf numFmtId="0" fontId="15" fillId="0" borderId="22" xfId="1" applyFont="1" applyBorder="1" applyProtection="1"/>
    <xf numFmtId="0" fontId="15" fillId="0" borderId="23" xfId="1" applyFont="1" applyBorder="1" applyProtection="1"/>
    <xf numFmtId="4" fontId="15" fillId="0" borderId="23" xfId="2" applyNumberFormat="1" applyFont="1" applyBorder="1" applyProtection="1"/>
    <xf numFmtId="0" fontId="15" fillId="0" borderId="24" xfId="1" applyFont="1" applyBorder="1" applyProtection="1"/>
    <xf numFmtId="0" fontId="15" fillId="4" borderId="15" xfId="1" applyFont="1" applyFill="1" applyBorder="1" applyAlignment="1" applyProtection="1"/>
    <xf numFmtId="0" fontId="15" fillId="4" borderId="0" xfId="1" applyFont="1" applyFill="1" applyBorder="1" applyAlignment="1" applyProtection="1"/>
    <xf numFmtId="0" fontId="15" fillId="0" borderId="16" xfId="1" applyFont="1" applyBorder="1" applyProtection="1"/>
    <xf numFmtId="0" fontId="23" fillId="4" borderId="15" xfId="1" applyFont="1" applyFill="1" applyBorder="1" applyAlignment="1" applyProtection="1">
      <alignment horizontal="center"/>
    </xf>
    <xf numFmtId="0" fontId="23" fillId="4" borderId="0" xfId="1" applyFont="1" applyFill="1" applyBorder="1" applyAlignment="1" applyProtection="1">
      <alignment horizontal="center"/>
    </xf>
    <xf numFmtId="4" fontId="23" fillId="4" borderId="0" xfId="1" applyNumberFormat="1" applyFont="1" applyFill="1" applyBorder="1" applyAlignment="1" applyProtection="1">
      <alignment horizontal="center"/>
    </xf>
    <xf numFmtId="0" fontId="15" fillId="0" borderId="15" xfId="1" applyFont="1" applyBorder="1" applyProtection="1"/>
    <xf numFmtId="0" fontId="22" fillId="0" borderId="0" xfId="1" applyFont="1" applyBorder="1" applyProtection="1"/>
    <xf numFmtId="0" fontId="20" fillId="0" borderId="0" xfId="0" applyFont="1" applyBorder="1" applyAlignment="1" applyProtection="1">
      <alignment horizontal="right"/>
    </xf>
    <xf numFmtId="0" fontId="20" fillId="0" borderId="0" xfId="1" applyFont="1" applyBorder="1" applyAlignment="1" applyProtection="1">
      <alignment horizontal="right"/>
    </xf>
    <xf numFmtId="0" fontId="20" fillId="0" borderId="0" xfId="1" applyFont="1" applyBorder="1" applyAlignment="1" applyProtection="1"/>
    <xf numFmtId="0" fontId="20" fillId="4" borderId="0" xfId="1" applyFont="1" applyFill="1" applyBorder="1" applyAlignment="1" applyProtection="1">
      <alignment horizontal="right"/>
    </xf>
    <xf numFmtId="0" fontId="10" fillId="0" borderId="0" xfId="0" applyFont="1" applyProtection="1"/>
    <xf numFmtId="0" fontId="20" fillId="4" borderId="0" xfId="0" applyFont="1" applyFill="1" applyBorder="1" applyAlignment="1" applyProtection="1">
      <alignment horizontal="left"/>
    </xf>
    <xf numFmtId="0" fontId="20" fillId="4" borderId="0" xfId="1" applyFont="1" applyFill="1" applyBorder="1" applyAlignment="1" applyProtection="1">
      <alignment horizontal="left"/>
    </xf>
    <xf numFmtId="4" fontId="20" fillId="4" borderId="0" xfId="1" applyNumberFormat="1" applyFont="1" applyFill="1" applyBorder="1" applyAlignment="1" applyProtection="1">
      <alignment horizontal="left"/>
    </xf>
    <xf numFmtId="0" fontId="15" fillId="0" borderId="9" xfId="1" applyFont="1" applyBorder="1" applyProtection="1"/>
    <xf numFmtId="0" fontId="20" fillId="0" borderId="9" xfId="1" applyFont="1" applyBorder="1" applyAlignment="1" applyProtection="1">
      <alignment horizontal="right"/>
    </xf>
    <xf numFmtId="0" fontId="3" fillId="0" borderId="9" xfId="1" applyFont="1" applyBorder="1" applyAlignment="1" applyProtection="1">
      <alignment horizontal="left"/>
    </xf>
    <xf numFmtId="4" fontId="15" fillId="0" borderId="9" xfId="2" applyNumberFormat="1" applyFont="1" applyBorder="1" applyProtection="1"/>
    <xf numFmtId="4" fontId="64" fillId="7" borderId="0" xfId="2" applyNumberFormat="1" applyFont="1" applyFill="1" applyBorder="1" applyAlignment="1" applyProtection="1">
      <alignment horizontal="center"/>
    </xf>
    <xf numFmtId="0" fontId="12" fillId="0" borderId="0" xfId="1" applyFont="1" applyBorder="1" applyProtection="1"/>
    <xf numFmtId="0" fontId="15" fillId="0" borderId="4" xfId="1" applyFont="1" applyBorder="1" applyProtection="1"/>
    <xf numFmtId="0" fontId="22" fillId="0" borderId="0" xfId="1" applyFont="1" applyBorder="1" applyAlignment="1" applyProtection="1">
      <alignment horizontal="left"/>
    </xf>
    <xf numFmtId="0" fontId="19" fillId="0" borderId="0" xfId="1" applyFont="1" applyBorder="1" applyAlignment="1" applyProtection="1">
      <alignment horizontal="right"/>
    </xf>
    <xf numFmtId="0" fontId="22" fillId="0" borderId="16" xfId="1" applyFont="1" applyBorder="1" applyAlignment="1" applyProtection="1">
      <alignment horizontal="left"/>
    </xf>
    <xf numFmtId="0" fontId="22" fillId="0" borderId="0" xfId="1" applyFont="1" applyAlignment="1" applyProtection="1">
      <alignment horizontal="left"/>
    </xf>
    <xf numFmtId="0" fontId="22" fillId="0" borderId="15" xfId="1" applyFont="1" applyBorder="1" applyAlignment="1" applyProtection="1">
      <alignment horizontal="left"/>
    </xf>
    <xf numFmtId="0" fontId="22" fillId="0" borderId="16" xfId="1" applyFont="1" applyBorder="1" applyProtection="1"/>
    <xf numFmtId="0" fontId="22" fillId="0" borderId="0" xfId="1" applyFont="1" applyProtection="1"/>
    <xf numFmtId="0" fontId="22" fillId="0" borderId="15" xfId="1" applyFont="1" applyBorder="1" applyProtection="1"/>
    <xf numFmtId="0" fontId="20" fillId="0" borderId="0" xfId="1" applyFont="1" applyBorder="1" applyProtection="1"/>
    <xf numFmtId="0" fontId="22" fillId="0" borderId="0" xfId="1" applyFont="1" applyBorder="1" applyAlignment="1" applyProtection="1">
      <alignment horizontal="center"/>
    </xf>
    <xf numFmtId="0" fontId="22" fillId="0" borderId="0" xfId="1" applyFont="1" applyBorder="1" applyAlignment="1" applyProtection="1"/>
    <xf numFmtId="0" fontId="15" fillId="0" borderId="0" xfId="1" applyFont="1" applyBorder="1" applyAlignment="1" applyProtection="1"/>
    <xf numFmtId="169" fontId="28" fillId="0" borderId="0" xfId="0" applyNumberFormat="1" applyFont="1" applyBorder="1" applyAlignment="1" applyProtection="1">
      <alignment horizontal="center"/>
    </xf>
    <xf numFmtId="0" fontId="15" fillId="0" borderId="3" xfId="1" applyFont="1" applyBorder="1" applyProtection="1"/>
    <xf numFmtId="0" fontId="19" fillId="0" borderId="9" xfId="1" applyFont="1" applyBorder="1" applyProtection="1"/>
    <xf numFmtId="0" fontId="19" fillId="0" borderId="9" xfId="1" applyFont="1" applyBorder="1" applyAlignment="1" applyProtection="1">
      <alignment horizontal="center"/>
    </xf>
    <xf numFmtId="4" fontId="15" fillId="0" borderId="0" xfId="1" applyNumberFormat="1" applyFont="1" applyBorder="1" applyAlignment="1" applyProtection="1">
      <alignment horizontal="center"/>
    </xf>
    <xf numFmtId="0" fontId="10" fillId="0" borderId="0" xfId="0" applyFont="1" applyBorder="1" applyProtection="1"/>
    <xf numFmtId="4" fontId="15" fillId="0" borderId="0" xfId="2" applyNumberFormat="1" applyFont="1" applyProtection="1"/>
    <xf numFmtId="0" fontId="22" fillId="0" borderId="26" xfId="1" applyFont="1" applyBorder="1" applyAlignment="1" applyProtection="1">
      <alignment horizontal="center"/>
      <protection locked="0"/>
    </xf>
    <xf numFmtId="0" fontId="3" fillId="0" borderId="0" xfId="1" applyFont="1" applyBorder="1" applyProtection="1"/>
    <xf numFmtId="0" fontId="2" fillId="0" borderId="0" xfId="1" applyFont="1" applyBorder="1" applyProtection="1"/>
    <xf numFmtId="43" fontId="10" fillId="2" borderId="0" xfId="6" applyFont="1" applyFill="1" applyBorder="1" applyProtection="1">
      <protection locked="0"/>
    </xf>
    <xf numFmtId="0" fontId="49" fillId="2" borderId="0" xfId="0" applyFont="1" applyFill="1" applyBorder="1" applyProtection="1">
      <protection locked="0"/>
    </xf>
    <xf numFmtId="0" fontId="22" fillId="2" borderId="20" xfId="7" applyFont="1" applyFill="1" applyBorder="1" applyAlignment="1" applyProtection="1">
      <alignment horizontal="center"/>
      <protection locked="0"/>
    </xf>
    <xf numFmtId="0" fontId="2" fillId="0" borderId="0" xfId="7" applyFont="1" applyBorder="1" applyProtection="1">
      <protection locked="0"/>
    </xf>
    <xf numFmtId="0" fontId="2" fillId="2" borderId="0" xfId="7" applyFont="1" applyFill="1" applyBorder="1" applyProtection="1">
      <protection locked="0"/>
    </xf>
    <xf numFmtId="0" fontId="14" fillId="2" borderId="0" xfId="7" applyFont="1" applyFill="1" applyBorder="1" applyProtection="1">
      <protection locked="0"/>
    </xf>
    <xf numFmtId="4" fontId="3" fillId="2" borderId="0" xfId="7" applyNumberFormat="1" applyFont="1" applyFill="1" applyBorder="1" applyProtection="1">
      <protection locked="0"/>
    </xf>
    <xf numFmtId="0" fontId="3" fillId="2" borderId="0" xfId="7" applyFont="1" applyFill="1" applyBorder="1" applyProtection="1">
      <protection locked="0"/>
    </xf>
    <xf numFmtId="0" fontId="12" fillId="2" borderId="0" xfId="7" applyFont="1" applyFill="1" applyBorder="1" applyAlignment="1" applyProtection="1">
      <alignment horizontal="right"/>
      <protection locked="0"/>
    </xf>
    <xf numFmtId="4" fontId="2" fillId="2" borderId="0" xfId="7" applyNumberFormat="1" applyFont="1" applyFill="1" applyBorder="1" applyProtection="1">
      <protection locked="0"/>
    </xf>
    <xf numFmtId="0" fontId="12" fillId="2" borderId="0" xfId="7" applyFont="1" applyFill="1" applyBorder="1" applyProtection="1">
      <protection locked="0"/>
    </xf>
    <xf numFmtId="0" fontId="51" fillId="2" borderId="9" xfId="1" applyFont="1" applyFill="1" applyBorder="1" applyAlignment="1" applyProtection="1">
      <alignment horizontal="center" vertical="center"/>
      <protection locked="0"/>
    </xf>
    <xf numFmtId="170" fontId="56" fillId="0" borderId="9" xfId="0" applyNumberFormat="1" applyFont="1" applyBorder="1" applyAlignment="1" applyProtection="1">
      <alignment horizontal="center" vertical="center"/>
      <protection locked="0"/>
    </xf>
    <xf numFmtId="49" fontId="12" fillId="2" borderId="0" xfId="7" applyNumberFormat="1" applyFont="1" applyFill="1" applyBorder="1" applyAlignment="1" applyProtection="1">
      <alignment horizontal="right"/>
    </xf>
    <xf numFmtId="49" fontId="20" fillId="2" borderId="0" xfId="7" applyNumberFormat="1" applyFont="1" applyFill="1" applyBorder="1" applyAlignment="1" applyProtection="1">
      <alignment horizontal="right"/>
    </xf>
    <xf numFmtId="43" fontId="22" fillId="0" borderId="20" xfId="6" applyFont="1" applyFill="1" applyBorder="1" applyAlignment="1" applyProtection="1"/>
    <xf numFmtId="0" fontId="2" fillId="0" borderId="14" xfId="1" applyFont="1" applyFill="1" applyBorder="1" applyAlignment="1" applyProtection="1">
      <protection locked="0"/>
    </xf>
    <xf numFmtId="4" fontId="2" fillId="0" borderId="14" xfId="1" applyNumberFormat="1" applyFont="1" applyFill="1" applyBorder="1" applyAlignment="1" applyProtection="1">
      <protection locked="0"/>
    </xf>
    <xf numFmtId="0" fontId="2" fillId="0" borderId="2" xfId="1" applyFont="1" applyFill="1" applyBorder="1" applyAlignment="1" applyProtection="1">
      <protection locked="0"/>
    </xf>
    <xf numFmtId="0" fontId="22" fillId="0" borderId="20" xfId="1" applyFont="1" applyBorder="1" applyProtection="1">
      <protection locked="0"/>
    </xf>
    <xf numFmtId="49" fontId="22" fillId="0" borderId="4" xfId="1" applyNumberFormat="1" applyFont="1" applyBorder="1" applyAlignment="1" applyProtection="1">
      <alignment horizontal="center"/>
      <protection locked="0"/>
    </xf>
    <xf numFmtId="43" fontId="22" fillId="0" borderId="20" xfId="2" applyFont="1" applyBorder="1" applyAlignment="1" applyProtection="1">
      <alignment horizontal="right"/>
      <protection locked="0"/>
    </xf>
    <xf numFmtId="0" fontId="68" fillId="7" borderId="26" xfId="1" applyFont="1" applyFill="1" applyBorder="1" applyProtection="1">
      <protection locked="0"/>
    </xf>
    <xf numFmtId="0" fontId="65" fillId="7" borderId="21" xfId="1" applyFont="1" applyFill="1" applyBorder="1" applyAlignment="1" applyProtection="1">
      <alignment horizontal="center"/>
      <protection locked="0"/>
    </xf>
    <xf numFmtId="4" fontId="65" fillId="7" borderId="20" xfId="1" applyNumberFormat="1" applyFont="1" applyFill="1" applyBorder="1" applyAlignment="1" applyProtection="1">
      <alignment wrapText="1"/>
      <protection locked="0"/>
    </xf>
    <xf numFmtId="0" fontId="68" fillId="7" borderId="21" xfId="1" applyFont="1" applyFill="1" applyBorder="1" applyProtection="1">
      <protection locked="0"/>
    </xf>
    <xf numFmtId="0" fontId="22" fillId="0" borderId="0" xfId="8" applyFont="1"/>
    <xf numFmtId="2" fontId="22" fillId="0" borderId="0" xfId="1" applyNumberFormat="1" applyFont="1" applyBorder="1"/>
    <xf numFmtId="0" fontId="22" fillId="0" borderId="0" xfId="1" applyFont="1" applyBorder="1" applyAlignment="1" applyProtection="1">
      <alignment horizontal="center"/>
      <protection locked="0"/>
    </xf>
    <xf numFmtId="0" fontId="65" fillId="7" borderId="26" xfId="1" applyFont="1" applyFill="1" applyBorder="1" applyAlignment="1" applyProtection="1">
      <alignment horizontal="center"/>
      <protection locked="0"/>
    </xf>
    <xf numFmtId="0" fontId="20" fillId="0" borderId="0" xfId="1" applyFont="1" applyBorder="1" applyAlignment="1">
      <alignment horizontal="right" vertical="center"/>
    </xf>
    <xf numFmtId="0" fontId="0" fillId="0" borderId="15" xfId="0" applyBorder="1" applyAlignment="1">
      <alignment vertical="center"/>
    </xf>
    <xf numFmtId="0" fontId="2" fillId="0" borderId="0" xfId="1" applyFont="1" applyAlignment="1">
      <alignment vertical="center"/>
    </xf>
    <xf numFmtId="0" fontId="4" fillId="0" borderId="0" xfId="1" applyFont="1" applyBorder="1" applyAlignment="1">
      <alignment vertical="center"/>
    </xf>
    <xf numFmtId="0" fontId="10" fillId="2" borderId="0" xfId="1" applyFont="1" applyFill="1" applyBorder="1" applyAlignment="1">
      <alignment vertical="center"/>
    </xf>
    <xf numFmtId="43" fontId="28" fillId="2" borderId="20" xfId="6" applyFont="1" applyFill="1" applyBorder="1" applyAlignment="1">
      <alignment vertical="center"/>
    </xf>
    <xf numFmtId="43" fontId="28" fillId="2" borderId="20" xfId="6" applyFont="1" applyFill="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27" fillId="2" borderId="0" xfId="0" applyFont="1" applyFill="1" applyBorder="1" applyAlignment="1">
      <alignment horizontal="right" vertical="center"/>
    </xf>
    <xf numFmtId="0" fontId="15" fillId="0" borderId="0" xfId="1" applyFont="1" applyAlignment="1">
      <alignment vertical="center"/>
    </xf>
    <xf numFmtId="0" fontId="10" fillId="0" borderId="0" xfId="0" applyFont="1" applyFill="1" applyBorder="1" applyAlignment="1" applyProtection="1">
      <alignment horizontal="center"/>
      <protection locked="0"/>
    </xf>
    <xf numFmtId="1" fontId="65" fillId="7" borderId="27" xfId="1" applyNumberFormat="1" applyFont="1" applyFill="1" applyBorder="1" applyAlignment="1">
      <alignment horizontal="center" vertical="center"/>
    </xf>
    <xf numFmtId="49" fontId="65" fillId="7" borderId="20" xfId="8" applyNumberFormat="1" applyFont="1" applyFill="1" applyBorder="1" applyAlignment="1">
      <alignment horizontal="center" vertical="center" wrapText="1"/>
    </xf>
    <xf numFmtId="49" fontId="65" fillId="7" borderId="20" xfId="1" applyNumberFormat="1" applyFont="1" applyFill="1" applyBorder="1" applyAlignment="1">
      <alignment horizontal="center" vertical="center" wrapText="1"/>
    </xf>
    <xf numFmtId="49" fontId="65" fillId="7" borderId="22" xfId="8" applyNumberFormat="1" applyFont="1" applyFill="1" applyBorder="1" applyAlignment="1">
      <alignment horizontal="center" vertical="center" wrapText="1"/>
    </xf>
    <xf numFmtId="4" fontId="65" fillId="7" borderId="27" xfId="8" applyNumberFormat="1" applyFont="1" applyFill="1" applyBorder="1" applyAlignment="1">
      <alignment horizontal="center" vertical="center"/>
    </xf>
    <xf numFmtId="4" fontId="65" fillId="7" borderId="27" xfId="8" applyNumberFormat="1" applyFont="1" applyFill="1" applyBorder="1" applyAlignment="1">
      <alignment horizontal="center" vertical="center" wrapText="1"/>
    </xf>
    <xf numFmtId="49" fontId="65" fillId="7" borderId="27" xfId="8" applyNumberFormat="1" applyFont="1" applyFill="1" applyBorder="1" applyAlignment="1">
      <alignment horizontal="center" vertical="center" wrapText="1"/>
    </xf>
    <xf numFmtId="170" fontId="10" fillId="0" borderId="27" xfId="0" applyNumberFormat="1" applyFont="1" applyBorder="1" applyAlignment="1">
      <alignment horizontal="left"/>
    </xf>
    <xf numFmtId="43" fontId="22" fillId="2" borderId="2" xfId="6" applyFont="1" applyFill="1" applyBorder="1" applyAlignment="1">
      <alignment horizontal="left"/>
    </xf>
    <xf numFmtId="0" fontId="20" fillId="2" borderId="0" xfId="1" applyFont="1" applyFill="1" applyBorder="1" applyAlignment="1">
      <alignment horizontal="left"/>
    </xf>
    <xf numFmtId="43" fontId="22" fillId="2" borderId="20" xfId="6" applyFont="1" applyFill="1" applyBorder="1" applyAlignment="1"/>
    <xf numFmtId="43" fontId="22" fillId="0" borderId="20" xfId="6" applyFont="1" applyBorder="1"/>
    <xf numFmtId="43" fontId="22" fillId="4" borderId="20" xfId="6" applyFont="1" applyFill="1" applyBorder="1" applyAlignment="1" applyProtection="1">
      <alignment horizontal="right"/>
    </xf>
    <xf numFmtId="0" fontId="22" fillId="0" borderId="20" xfId="1" applyFont="1" applyBorder="1" applyAlignment="1" applyProtection="1">
      <protection locked="0"/>
    </xf>
    <xf numFmtId="0" fontId="23" fillId="4" borderId="23" xfId="1" applyFont="1" applyFill="1" applyBorder="1" applyAlignment="1" applyProtection="1">
      <alignment horizontal="center"/>
    </xf>
    <xf numFmtId="0" fontId="23" fillId="4" borderId="9" xfId="1" applyFont="1" applyFill="1" applyBorder="1" applyAlignment="1" applyProtection="1">
      <alignment horizontal="center"/>
    </xf>
    <xf numFmtId="0" fontId="15" fillId="4" borderId="26" xfId="1" applyFont="1" applyFill="1" applyBorder="1" applyAlignment="1" applyProtection="1">
      <alignment horizontal="center"/>
    </xf>
    <xf numFmtId="0" fontId="15" fillId="4" borderId="23" xfId="1" applyFont="1" applyFill="1" applyBorder="1" applyAlignment="1" applyProtection="1">
      <alignment horizontal="center"/>
    </xf>
    <xf numFmtId="1" fontId="22" fillId="0" borderId="0" xfId="6" applyNumberFormat="1" applyFont="1" applyBorder="1" applyProtection="1"/>
    <xf numFmtId="1" fontId="22" fillId="0" borderId="23" xfId="6" applyNumberFormat="1" applyFont="1" applyBorder="1" applyProtection="1"/>
    <xf numFmtId="0" fontId="22" fillId="0" borderId="26" xfId="1" applyFont="1" applyBorder="1" applyAlignment="1" applyProtection="1">
      <protection locked="0"/>
    </xf>
    <xf numFmtId="4" fontId="22" fillId="4" borderId="20" xfId="1" applyNumberFormat="1" applyFont="1" applyFill="1" applyBorder="1" applyAlignment="1" applyProtection="1">
      <alignment horizontal="left"/>
      <protection locked="0"/>
    </xf>
    <xf numFmtId="4" fontId="22" fillId="4" borderId="0" xfId="1" applyNumberFormat="1" applyFont="1" applyFill="1" applyBorder="1" applyAlignment="1" applyProtection="1">
      <alignment horizontal="left"/>
      <protection locked="0"/>
    </xf>
    <xf numFmtId="43" fontId="22" fillId="0" borderId="20" xfId="6" applyFont="1" applyBorder="1" applyAlignment="1" applyProtection="1">
      <alignment vertical="center"/>
    </xf>
    <xf numFmtId="43" fontId="10" fillId="2" borderId="2" xfId="6" applyFont="1" applyFill="1" applyBorder="1" applyProtection="1"/>
    <xf numFmtId="43" fontId="22" fillId="2" borderId="20" xfId="6" applyFont="1" applyFill="1" applyBorder="1" applyAlignment="1" applyProtection="1"/>
    <xf numFmtId="43" fontId="22" fillId="2" borderId="20" xfId="6" applyFont="1" applyFill="1" applyBorder="1" applyAlignment="1" applyProtection="1">
      <alignment horizontal="left"/>
    </xf>
    <xf numFmtId="0" fontId="12" fillId="0" borderId="0" xfId="1" applyFont="1" applyFill="1" applyBorder="1" applyAlignment="1" applyProtection="1">
      <alignment horizontal="center"/>
    </xf>
    <xf numFmtId="0" fontId="3" fillId="0" borderId="23" xfId="1" applyFont="1" applyBorder="1" applyAlignment="1">
      <alignment horizontal="right"/>
    </xf>
    <xf numFmtId="0" fontId="12" fillId="0" borderId="0" xfId="20" applyFont="1" applyFill="1" applyBorder="1" applyAlignment="1">
      <alignment wrapText="1"/>
    </xf>
    <xf numFmtId="0" fontId="20" fillId="0" borderId="20" xfId="20" applyFont="1" applyBorder="1" applyAlignment="1">
      <alignment horizontal="center"/>
    </xf>
    <xf numFmtId="0" fontId="15" fillId="0" borderId="0" xfId="20" applyFont="1" applyAlignment="1">
      <alignment horizontal="left"/>
    </xf>
    <xf numFmtId="0" fontId="20" fillId="0" borderId="0" xfId="1" applyFont="1" applyBorder="1" applyAlignment="1" applyProtection="1">
      <alignment horizontal="right"/>
    </xf>
    <xf numFmtId="0" fontId="22" fillId="0" borderId="20" xfId="1" applyFont="1" applyBorder="1" applyAlignment="1" applyProtection="1">
      <alignment horizontal="center"/>
      <protection locked="0"/>
    </xf>
    <xf numFmtId="0" fontId="8" fillId="0" borderId="0" xfId="1" applyFont="1" applyBorder="1" applyAlignment="1">
      <alignment horizontal="center"/>
    </xf>
    <xf numFmtId="0" fontId="20" fillId="0" borderId="0" xfId="1" applyFont="1" applyBorder="1" applyAlignment="1">
      <alignment horizontal="center"/>
    </xf>
    <xf numFmtId="0" fontId="20" fillId="0" borderId="0" xfId="1" applyFont="1" applyBorder="1" applyAlignment="1">
      <alignment horizontal="right"/>
    </xf>
    <xf numFmtId="43" fontId="12" fillId="2" borderId="0" xfId="6" applyNumberFormat="1" applyFont="1" applyFill="1" applyBorder="1" applyAlignment="1">
      <alignment horizontal="center" vertical="center"/>
    </xf>
    <xf numFmtId="0" fontId="64" fillId="7" borderId="20" xfId="0" applyFont="1" applyFill="1" applyBorder="1" applyAlignment="1">
      <alignment horizontal="center" vertical="center" wrapText="1"/>
    </xf>
    <xf numFmtId="43" fontId="64" fillId="7" borderId="20" xfId="9" applyFont="1" applyFill="1" applyBorder="1" applyAlignment="1">
      <alignment horizontal="center" vertical="center" wrapText="1"/>
    </xf>
    <xf numFmtId="0" fontId="15" fillId="2" borderId="0" xfId="8" applyFont="1" applyFill="1" applyBorder="1" applyAlignment="1" applyProtection="1">
      <alignment horizontal="center"/>
      <protection locked="0"/>
    </xf>
    <xf numFmtId="0" fontId="2" fillId="0" borderId="0" xfId="1" applyFont="1" applyBorder="1" applyAlignment="1">
      <alignment horizontal="center"/>
    </xf>
    <xf numFmtId="43" fontId="65" fillId="7" borderId="20" xfId="6" applyFont="1" applyFill="1" applyBorder="1" applyAlignment="1" applyProtection="1">
      <alignment horizontal="center"/>
      <protection locked="0"/>
    </xf>
    <xf numFmtId="0" fontId="12" fillId="0" borderId="0" xfId="1" applyFont="1" applyBorder="1" applyAlignment="1">
      <alignment horizontal="center"/>
    </xf>
    <xf numFmtId="0" fontId="13" fillId="0" borderId="0" xfId="1" applyFont="1" applyFill="1" applyBorder="1" applyAlignment="1">
      <alignment horizontal="right"/>
    </xf>
    <xf numFmtId="172" fontId="28" fillId="2" borderId="20" xfId="0" applyNumberFormat="1" applyFont="1" applyFill="1" applyBorder="1" applyProtection="1">
      <protection locked="0"/>
    </xf>
    <xf numFmtId="0" fontId="72" fillId="2" borderId="20" xfId="0" applyFont="1" applyFill="1" applyBorder="1" applyAlignment="1" applyProtection="1">
      <alignment horizontal="left"/>
      <protection locked="0"/>
    </xf>
    <xf numFmtId="0" fontId="28" fillId="2" borderId="20" xfId="0" applyFont="1" applyFill="1" applyBorder="1" applyAlignment="1" applyProtection="1">
      <alignment wrapText="1"/>
      <protection locked="0"/>
    </xf>
    <xf numFmtId="0" fontId="64" fillId="7" borderId="4" xfId="8" applyFont="1" applyFill="1" applyBorder="1" applyAlignment="1">
      <alignment horizontal="center" vertical="center" wrapText="1"/>
    </xf>
    <xf numFmtId="49" fontId="53" fillId="0" borderId="20" xfId="8" applyNumberFormat="1" applyFont="1" applyBorder="1" applyAlignment="1" applyProtection="1">
      <alignment horizontal="center"/>
      <protection locked="0"/>
    </xf>
    <xf numFmtId="0" fontId="22" fillId="0" borderId="20" xfId="8" applyFont="1" applyBorder="1" applyAlignment="1" applyProtection="1">
      <alignment wrapText="1"/>
      <protection locked="0"/>
    </xf>
    <xf numFmtId="0" fontId="22" fillId="0" borderId="20" xfId="8" applyFont="1" applyBorder="1" applyAlignment="1" applyProtection="1">
      <protection locked="0"/>
    </xf>
    <xf numFmtId="14" fontId="22" fillId="0" borderId="20" xfId="8" applyNumberFormat="1" applyFont="1" applyBorder="1" applyAlignment="1" applyProtection="1">
      <protection locked="0"/>
    </xf>
    <xf numFmtId="43" fontId="22" fillId="0" borderId="20" xfId="16" applyFont="1" applyBorder="1" applyAlignment="1" applyProtection="1">
      <protection locked="0"/>
    </xf>
    <xf numFmtId="43" fontId="22" fillId="0" borderId="20" xfId="16" applyFont="1" applyBorder="1" applyAlignment="1" applyProtection="1">
      <alignment horizontal="right"/>
      <protection locked="0"/>
    </xf>
    <xf numFmtId="43" fontId="22" fillId="0" borderId="20" xfId="16" applyFont="1" applyBorder="1" applyAlignment="1" applyProtection="1">
      <alignment horizontal="left" vertical="center" wrapText="1"/>
      <protection locked="0"/>
    </xf>
    <xf numFmtId="43" fontId="53" fillId="0" borderId="20" xfId="16" applyFont="1" applyBorder="1" applyAlignment="1" applyProtection="1">
      <alignment horizontal="right" wrapText="1"/>
      <protection locked="0"/>
    </xf>
    <xf numFmtId="43" fontId="22" fillId="0" borderId="20" xfId="16" applyFont="1" applyBorder="1" applyAlignment="1" applyProtection="1">
      <alignment horizontal="right" wrapText="1"/>
      <protection locked="0"/>
    </xf>
    <xf numFmtId="0" fontId="22" fillId="0" borderId="0" xfId="8" applyFont="1" applyFill="1" applyBorder="1"/>
    <xf numFmtId="0" fontId="66" fillId="7" borderId="3" xfId="8" applyFont="1" applyFill="1" applyBorder="1" applyProtection="1">
      <protection locked="0"/>
    </xf>
    <xf numFmtId="0" fontId="66" fillId="7" borderId="9" xfId="8" applyFont="1" applyFill="1" applyBorder="1" applyProtection="1">
      <protection locked="0"/>
    </xf>
    <xf numFmtId="0" fontId="66" fillId="7" borderId="9" xfId="8" applyFont="1" applyFill="1" applyBorder="1" applyAlignment="1" applyProtection="1">
      <alignment horizontal="center"/>
      <protection locked="0"/>
    </xf>
    <xf numFmtId="0" fontId="64" fillId="7" borderId="9" xfId="8" applyFont="1" applyFill="1" applyBorder="1" applyAlignment="1" applyProtection="1">
      <protection locked="0"/>
    </xf>
    <xf numFmtId="0" fontId="64" fillId="7" borderId="4" xfId="8" applyFont="1" applyFill="1" applyBorder="1" applyAlignment="1" applyProtection="1">
      <protection locked="0"/>
    </xf>
    <xf numFmtId="0" fontId="64" fillId="7" borderId="3" xfId="8" applyFont="1" applyFill="1" applyBorder="1" applyAlignment="1" applyProtection="1">
      <alignment wrapText="1"/>
      <protection locked="0"/>
    </xf>
    <xf numFmtId="0" fontId="64" fillId="7" borderId="9" xfId="8" applyFont="1" applyFill="1" applyBorder="1" applyAlignment="1" applyProtection="1">
      <alignment horizontal="center"/>
      <protection locked="0"/>
    </xf>
    <xf numFmtId="43" fontId="64" fillId="7" borderId="9" xfId="16" applyFont="1" applyFill="1" applyBorder="1" applyAlignment="1" applyProtection="1">
      <alignment horizontal="center"/>
      <protection locked="0"/>
    </xf>
    <xf numFmtId="0" fontId="22" fillId="0" borderId="9" xfId="1" applyFont="1" applyBorder="1" applyAlignment="1" applyProtection="1">
      <protection locked="0"/>
    </xf>
    <xf numFmtId="0" fontId="15" fillId="0" borderId="0" xfId="1" applyFont="1" applyBorder="1" applyAlignment="1" applyProtection="1">
      <alignment horizontal="center"/>
      <protection locked="0"/>
    </xf>
    <xf numFmtId="0" fontId="12" fillId="0" borderId="0" xfId="8" applyFont="1" applyBorder="1" applyAlignment="1"/>
    <xf numFmtId="0" fontId="15" fillId="0" borderId="3" xfId="1" applyFont="1" applyBorder="1" applyAlignment="1" applyProtection="1">
      <alignment horizontal="center"/>
      <protection locked="0"/>
    </xf>
    <xf numFmtId="0" fontId="15" fillId="0" borderId="3" xfId="1" applyFont="1" applyBorder="1" applyProtection="1">
      <protection locked="0"/>
    </xf>
    <xf numFmtId="0" fontId="66" fillId="7" borderId="26" xfId="1" applyFont="1" applyFill="1" applyBorder="1" applyAlignment="1" applyProtection="1">
      <alignment horizontal="center"/>
      <protection locked="0"/>
    </xf>
    <xf numFmtId="0" fontId="64" fillId="7" borderId="26" xfId="1" applyFont="1" applyFill="1" applyBorder="1" applyAlignment="1" applyProtection="1">
      <protection locked="0"/>
    </xf>
    <xf numFmtId="0" fontId="64" fillId="7" borderId="2" xfId="1" applyFont="1" applyFill="1" applyBorder="1" applyAlignment="1">
      <alignment horizontal="center" vertical="center" wrapText="1"/>
    </xf>
    <xf numFmtId="0" fontId="27" fillId="2" borderId="0" xfId="0" applyFont="1" applyFill="1" applyBorder="1" applyAlignment="1"/>
    <xf numFmtId="0" fontId="27" fillId="0" borderId="0" xfId="0" applyFont="1" applyFill="1" applyBorder="1" applyAlignment="1">
      <alignment horizontal="center"/>
    </xf>
    <xf numFmtId="0" fontId="64" fillId="7" borderId="1" xfId="1" applyFont="1" applyFill="1" applyBorder="1" applyAlignment="1" applyProtection="1">
      <alignment horizontal="center" vertical="center" wrapText="1"/>
    </xf>
    <xf numFmtId="0" fontId="64" fillId="7" borderId="3" xfId="1" applyFont="1" applyFill="1" applyBorder="1" applyAlignment="1">
      <alignment horizontal="center" vertical="center" wrapText="1"/>
    </xf>
    <xf numFmtId="49" fontId="73" fillId="0" borderId="2" xfId="1" applyNumberFormat="1" applyFont="1" applyBorder="1" applyAlignment="1" applyProtection="1">
      <alignment wrapText="1"/>
      <protection locked="0"/>
    </xf>
    <xf numFmtId="49" fontId="73" fillId="2" borderId="2" xfId="1" applyNumberFormat="1" applyFont="1" applyFill="1" applyBorder="1" applyAlignment="1" applyProtection="1">
      <alignment wrapText="1"/>
      <protection locked="0"/>
    </xf>
    <xf numFmtId="0" fontId="15" fillId="0" borderId="4" xfId="1" applyFont="1" applyBorder="1" applyAlignment="1" applyProtection="1">
      <alignment wrapText="1"/>
      <protection locked="0"/>
    </xf>
    <xf numFmtId="14" fontId="15" fillId="0" borderId="4" xfId="1" applyNumberFormat="1" applyFont="1" applyBorder="1" applyAlignment="1" applyProtection="1">
      <alignment wrapText="1"/>
      <protection locked="0"/>
    </xf>
    <xf numFmtId="43" fontId="15" fillId="0" borderId="2" xfId="2" applyFont="1" applyBorder="1" applyAlignment="1" applyProtection="1">
      <alignment wrapText="1"/>
      <protection locked="0"/>
    </xf>
    <xf numFmtId="43" fontId="15" fillId="0" borderId="4" xfId="2" applyFont="1" applyBorder="1" applyAlignment="1" applyProtection="1">
      <alignment wrapText="1"/>
      <protection locked="0"/>
    </xf>
    <xf numFmtId="43" fontId="73" fillId="0" borderId="4" xfId="2" applyFont="1" applyBorder="1" applyAlignment="1" applyProtection="1">
      <alignment wrapText="1"/>
      <protection locked="0"/>
    </xf>
    <xf numFmtId="43" fontId="73" fillId="0" borderId="6" xfId="2" applyFont="1" applyBorder="1" applyAlignment="1" applyProtection="1">
      <alignment wrapText="1"/>
      <protection locked="0"/>
    </xf>
    <xf numFmtId="43" fontId="15" fillId="0" borderId="6" xfId="2" applyFont="1" applyBorder="1" applyAlignment="1" applyProtection="1">
      <alignment wrapText="1"/>
      <protection locked="0"/>
    </xf>
    <xf numFmtId="0" fontId="66" fillId="7" borderId="5" xfId="1" applyFont="1" applyFill="1" applyBorder="1" applyProtection="1">
      <protection locked="0"/>
    </xf>
    <xf numFmtId="0" fontId="66" fillId="7" borderId="10" xfId="1" applyFont="1" applyFill="1" applyBorder="1" applyAlignment="1" applyProtection="1">
      <alignment horizontal="center"/>
      <protection locked="0"/>
    </xf>
    <xf numFmtId="0" fontId="64" fillId="7" borderId="10" xfId="1" applyFont="1" applyFill="1" applyBorder="1" applyAlignment="1" applyProtection="1">
      <protection locked="0"/>
    </xf>
    <xf numFmtId="0" fontId="66" fillId="7" borderId="10" xfId="1" applyFont="1" applyFill="1" applyBorder="1" applyProtection="1">
      <protection locked="0"/>
    </xf>
    <xf numFmtId="0" fontId="64" fillId="7" borderId="10" xfId="1" applyFont="1" applyFill="1" applyBorder="1" applyAlignment="1" applyProtection="1">
      <alignment horizontal="center"/>
      <protection locked="0"/>
    </xf>
    <xf numFmtId="0" fontId="64" fillId="7" borderId="6" xfId="1" applyFont="1" applyFill="1" applyBorder="1" applyAlignment="1" applyProtection="1">
      <alignment horizontal="center"/>
      <protection locked="0"/>
    </xf>
    <xf numFmtId="39" fontId="64" fillId="7" borderId="1" xfId="2" applyNumberFormat="1" applyFont="1" applyFill="1" applyBorder="1" applyAlignment="1" applyProtection="1">
      <alignment horizontal="right"/>
      <protection locked="0"/>
    </xf>
    <xf numFmtId="39" fontId="64" fillId="7" borderId="1" xfId="2" applyNumberFormat="1" applyFont="1" applyFill="1" applyBorder="1" applyProtection="1">
      <protection locked="0"/>
    </xf>
    <xf numFmtId="0" fontId="74" fillId="0" borderId="0" xfId="0" applyFont="1" applyAlignment="1">
      <alignment horizontal="center"/>
    </xf>
    <xf numFmtId="0" fontId="74" fillId="0" borderId="0" xfId="0" applyFont="1" applyBorder="1" applyAlignment="1">
      <alignment horizontal="center"/>
    </xf>
    <xf numFmtId="4" fontId="64" fillId="7" borderId="20" xfId="5" applyNumberFormat="1" applyFont="1" applyFill="1" applyBorder="1" applyProtection="1">
      <protection locked="0"/>
    </xf>
    <xf numFmtId="0" fontId="27" fillId="0" borderId="0" xfId="0" applyFont="1" applyFill="1" applyBorder="1" applyAlignment="1" applyProtection="1">
      <protection locked="0"/>
    </xf>
    <xf numFmtId="0" fontId="28" fillId="0" borderId="9" xfId="0" applyFont="1" applyFill="1" applyBorder="1" applyAlignment="1" applyProtection="1">
      <alignment horizontal="center"/>
      <protection locked="0"/>
    </xf>
    <xf numFmtId="170" fontId="28" fillId="0" borderId="0" xfId="0" applyNumberFormat="1" applyFont="1" applyFill="1" applyBorder="1" applyAlignment="1" applyProtection="1">
      <protection locked="0"/>
    </xf>
    <xf numFmtId="0" fontId="12" fillId="0" borderId="0" xfId="8" applyFont="1" applyFill="1" applyBorder="1" applyAlignment="1" applyProtection="1">
      <protection locked="0"/>
    </xf>
    <xf numFmtId="0" fontId="12" fillId="0" borderId="0" xfId="8" applyFont="1" applyFill="1" applyBorder="1" applyAlignment="1" applyProtection="1">
      <alignment horizontal="center"/>
      <protection locked="0"/>
    </xf>
    <xf numFmtId="169" fontId="28" fillId="0" borderId="9" xfId="0" applyNumberFormat="1" applyFont="1" applyBorder="1" applyAlignment="1" applyProtection="1">
      <alignment horizontal="center"/>
      <protection locked="0"/>
    </xf>
    <xf numFmtId="4" fontId="65" fillId="7" borderId="20" xfId="1" applyNumberFormat="1" applyFont="1" applyFill="1" applyBorder="1" applyAlignment="1" applyProtection="1">
      <alignment vertical="center" wrapText="1"/>
      <protection locked="0"/>
    </xf>
    <xf numFmtId="0" fontId="25" fillId="2" borderId="0" xfId="1" applyFont="1" applyFill="1" applyBorder="1" applyAlignment="1">
      <alignment horizontal="center"/>
    </xf>
    <xf numFmtId="0" fontId="21" fillId="2" borderId="20" xfId="8" applyNumberFormat="1" applyFont="1" applyFill="1" applyBorder="1" applyAlignment="1">
      <alignment horizontal="center" wrapText="1"/>
    </xf>
    <xf numFmtId="0" fontId="10" fillId="2" borderId="0" xfId="1" applyFont="1" applyFill="1" applyBorder="1" applyAlignment="1">
      <alignment horizontal="center"/>
    </xf>
    <xf numFmtId="0" fontId="0" fillId="0" borderId="0" xfId="0" applyAlignment="1">
      <alignment horizontal="center"/>
    </xf>
    <xf numFmtId="43" fontId="10" fillId="2" borderId="20" xfId="6" applyFont="1" applyFill="1" applyBorder="1" applyAlignment="1" applyProtection="1">
      <alignment horizontal="left" vertical="center"/>
    </xf>
    <xf numFmtId="4" fontId="65" fillId="7" borderId="20" xfId="1" applyNumberFormat="1" applyFont="1" applyFill="1" applyBorder="1" applyProtection="1">
      <protection locked="0"/>
    </xf>
    <xf numFmtId="49" fontId="65" fillId="7" borderId="20" xfId="8" applyNumberFormat="1" applyFont="1" applyFill="1" applyBorder="1" applyAlignment="1" applyProtection="1">
      <alignment horizontal="left" vertical="top" wrapText="1"/>
      <protection locked="0"/>
    </xf>
    <xf numFmtId="0" fontId="22" fillId="2" borderId="20" xfId="8" applyNumberFormat="1" applyFont="1" applyFill="1" applyBorder="1" applyAlignment="1">
      <alignment horizontal="center" wrapText="1"/>
    </xf>
    <xf numFmtId="49" fontId="22" fillId="2" borderId="20" xfId="19" applyNumberFormat="1" applyFont="1" applyFill="1" applyBorder="1" applyAlignment="1" applyProtection="1">
      <alignment horizontal="center" wrapText="1"/>
      <protection locked="0"/>
    </xf>
    <xf numFmtId="49" fontId="71" fillId="2" borderId="20" xfId="10" applyNumberFormat="1" applyFont="1" applyFill="1" applyBorder="1" applyAlignment="1" applyProtection="1">
      <alignment horizontal="right"/>
      <protection locked="0"/>
    </xf>
    <xf numFmtId="49" fontId="10" fillId="2" borderId="20" xfId="1" applyNumberFormat="1" applyFont="1" applyFill="1" applyBorder="1" applyAlignment="1" applyProtection="1">
      <alignment horizontal="center" vertical="center"/>
      <protection locked="0"/>
    </xf>
    <xf numFmtId="49" fontId="10" fillId="2" borderId="20" xfId="1" applyNumberFormat="1" applyFont="1" applyFill="1" applyBorder="1" applyAlignment="1" applyProtection="1">
      <alignment wrapText="1"/>
      <protection locked="0"/>
    </xf>
    <xf numFmtId="4" fontId="10" fillId="2" borderId="20" xfId="9" applyNumberFormat="1" applyFont="1" applyFill="1" applyBorder="1" applyAlignment="1" applyProtection="1">
      <alignment wrapText="1"/>
      <protection locked="0"/>
    </xf>
    <xf numFmtId="49" fontId="20" fillId="2" borderId="20" xfId="8" applyNumberFormat="1" applyFont="1" applyFill="1" applyBorder="1" applyAlignment="1" applyProtection="1">
      <alignment horizontal="center" wrapText="1"/>
      <protection locked="0"/>
    </xf>
    <xf numFmtId="49" fontId="22" fillId="2" borderId="20" xfId="19" applyNumberFormat="1" applyFont="1" applyFill="1" applyBorder="1" applyAlignment="1">
      <alignment horizontal="center" wrapText="1"/>
    </xf>
    <xf numFmtId="49" fontId="71" fillId="2" borderId="20" xfId="10" applyNumberFormat="1" applyFont="1" applyFill="1" applyBorder="1" applyAlignment="1">
      <alignment horizontal="right"/>
    </xf>
    <xf numFmtId="170" fontId="15" fillId="0" borderId="20" xfId="0" applyNumberFormat="1" applyFont="1" applyBorder="1" applyAlignment="1">
      <alignment horizontal="center"/>
    </xf>
    <xf numFmtId="0" fontId="12" fillId="2" borderId="0" xfId="0" applyFont="1" applyFill="1" applyBorder="1" applyAlignment="1">
      <alignment horizontal="right" vertical="center"/>
    </xf>
    <xf numFmtId="0" fontId="12" fillId="2" borderId="0" xfId="0" applyFont="1" applyFill="1" applyBorder="1" applyAlignment="1">
      <alignment wrapText="1"/>
    </xf>
    <xf numFmtId="43" fontId="15" fillId="2" borderId="20" xfId="6" applyFont="1" applyFill="1" applyBorder="1" applyAlignment="1">
      <alignment vertical="center"/>
    </xf>
    <xf numFmtId="43" fontId="15" fillId="2" borderId="20" xfId="6" applyFont="1" applyFill="1" applyBorder="1"/>
    <xf numFmtId="0" fontId="15" fillId="0" borderId="15" xfId="0" applyFont="1" applyBorder="1"/>
    <xf numFmtId="43" fontId="15" fillId="0" borderId="0" xfId="6" applyFont="1"/>
    <xf numFmtId="0" fontId="15" fillId="0" borderId="0" xfId="0" applyFont="1" applyFill="1"/>
    <xf numFmtId="0" fontId="15" fillId="0" borderId="0" xfId="0" applyFont="1" applyAlignment="1">
      <alignment horizontal="center"/>
    </xf>
    <xf numFmtId="0" fontId="15" fillId="0" borderId="15" xfId="0" applyFont="1" applyFill="1" applyBorder="1"/>
    <xf numFmtId="0" fontId="15" fillId="0" borderId="0" xfId="0" applyFont="1" applyFill="1" applyBorder="1"/>
    <xf numFmtId="0" fontId="28" fillId="0" borderId="16" xfId="0" applyFont="1" applyFill="1" applyBorder="1"/>
    <xf numFmtId="170" fontId="15" fillId="0" borderId="0" xfId="0" applyNumberFormat="1" applyFont="1" applyBorder="1" applyAlignment="1"/>
    <xf numFmtId="0" fontId="15" fillId="0" borderId="0" xfId="0" applyFont="1" applyBorder="1" applyAlignment="1">
      <alignment horizontal="center"/>
    </xf>
    <xf numFmtId="43" fontId="15" fillId="0" borderId="0" xfId="6" applyFont="1" applyAlignment="1">
      <alignment horizontal="center"/>
    </xf>
    <xf numFmtId="165" fontId="15" fillId="2" borderId="0" xfId="0" applyNumberFormat="1" applyFont="1" applyFill="1" applyBorder="1" applyAlignment="1">
      <alignment horizontal="center"/>
    </xf>
    <xf numFmtId="165" fontId="15" fillId="0" borderId="16" xfId="0" applyNumberFormat="1" applyFont="1" applyBorder="1" applyAlignment="1">
      <alignment horizontal="center"/>
    </xf>
    <xf numFmtId="0" fontId="15" fillId="0" borderId="0" xfId="0" applyFont="1" applyFill="1" applyAlignment="1">
      <alignment horizontal="center"/>
    </xf>
    <xf numFmtId="0" fontId="15" fillId="0" borderId="0" xfId="0" applyFont="1" applyFill="1" applyBorder="1" applyAlignment="1">
      <alignment horizontal="center"/>
    </xf>
    <xf numFmtId="0" fontId="28" fillId="2" borderId="0" xfId="0" applyFont="1" applyFill="1" applyBorder="1" applyAlignment="1">
      <alignment horizontal="center"/>
    </xf>
    <xf numFmtId="0" fontId="28" fillId="0" borderId="16" xfId="0" applyFont="1" applyFill="1" applyBorder="1" applyAlignment="1">
      <alignment horizontal="center"/>
    </xf>
    <xf numFmtId="0" fontId="28" fillId="0" borderId="16" xfId="0" applyFont="1" applyBorder="1" applyAlignment="1">
      <alignment horizontal="center"/>
    </xf>
    <xf numFmtId="43" fontId="64" fillId="7" borderId="20" xfId="0" applyNumberFormat="1" applyFont="1" applyFill="1" applyBorder="1" applyAlignment="1" applyProtection="1">
      <alignment vertical="center"/>
      <protection locked="0"/>
    </xf>
    <xf numFmtId="0" fontId="15" fillId="2" borderId="20"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protection locked="0"/>
    </xf>
    <xf numFmtId="0" fontId="15" fillId="2" borderId="20" xfId="0" applyFont="1" applyFill="1" applyBorder="1" applyAlignment="1" applyProtection="1">
      <alignment vertical="center" wrapText="1"/>
      <protection locked="0"/>
    </xf>
    <xf numFmtId="43" fontId="15" fillId="2" borderId="20" xfId="6" applyFont="1" applyFill="1" applyBorder="1" applyAlignment="1" applyProtection="1">
      <alignment vertical="center" wrapText="1"/>
      <protection locked="0"/>
    </xf>
    <xf numFmtId="170" fontId="15" fillId="2" borderId="20" xfId="0" applyNumberFormat="1" applyFont="1" applyFill="1" applyBorder="1" applyAlignment="1" applyProtection="1">
      <alignment vertical="center"/>
      <protection locked="0"/>
    </xf>
    <xf numFmtId="49" fontId="15" fillId="2" borderId="20" xfId="0" applyNumberFormat="1" applyFont="1" applyFill="1" applyBorder="1" applyAlignment="1" applyProtection="1">
      <alignment horizontal="right" vertical="center"/>
      <protection locked="0"/>
    </xf>
    <xf numFmtId="49" fontId="15" fillId="2" borderId="25" xfId="0" applyNumberFormat="1" applyFont="1" applyFill="1" applyBorder="1" applyAlignment="1" applyProtection="1">
      <alignment horizontal="center" vertical="center"/>
      <protection locked="0"/>
    </xf>
    <xf numFmtId="4" fontId="15" fillId="2" borderId="20" xfId="0" applyNumberFormat="1" applyFont="1" applyFill="1" applyBorder="1" applyAlignment="1" applyProtection="1">
      <alignment vertical="center"/>
      <protection locked="0"/>
    </xf>
    <xf numFmtId="173" fontId="15" fillId="2" borderId="20" xfId="0" applyNumberFormat="1" applyFont="1" applyFill="1" applyBorder="1" applyAlignment="1" applyProtection="1">
      <alignment vertical="center"/>
      <protection locked="0"/>
    </xf>
    <xf numFmtId="173" fontId="15" fillId="2" borderId="21" xfId="0" applyNumberFormat="1" applyFont="1" applyFill="1" applyBorder="1" applyAlignment="1" applyProtection="1">
      <alignment vertical="center"/>
      <protection locked="0"/>
    </xf>
    <xf numFmtId="1" fontId="15" fillId="2" borderId="20" xfId="0" applyNumberFormat="1" applyFont="1" applyFill="1" applyBorder="1" applyAlignment="1" applyProtection="1">
      <alignment horizontal="center" vertical="center"/>
      <protection locked="0"/>
    </xf>
    <xf numFmtId="1" fontId="15" fillId="2" borderId="25" xfId="0" applyNumberFormat="1" applyFont="1" applyFill="1" applyBorder="1" applyAlignment="1" applyProtection="1">
      <alignment horizontal="center" vertical="center"/>
      <protection locked="0"/>
    </xf>
    <xf numFmtId="165" fontId="15" fillId="2" borderId="20" xfId="0" applyNumberFormat="1" applyFont="1" applyFill="1" applyBorder="1" applyAlignment="1" applyProtection="1">
      <alignment vertical="center"/>
      <protection locked="0"/>
    </xf>
    <xf numFmtId="49" fontId="15" fillId="2" borderId="20" xfId="0" applyNumberFormat="1" applyFont="1" applyFill="1" applyBorder="1" applyAlignment="1" applyProtection="1">
      <alignment horizontal="center" vertical="center"/>
      <protection locked="0"/>
    </xf>
    <xf numFmtId="49" fontId="15" fillId="2" borderId="25" xfId="0" applyNumberFormat="1" applyFont="1" applyFill="1" applyBorder="1" applyAlignment="1" applyProtection="1">
      <alignment horizontal="left" vertical="center" wrapText="1"/>
      <protection locked="0"/>
    </xf>
    <xf numFmtId="49" fontId="15" fillId="2" borderId="20" xfId="0" applyNumberFormat="1" applyFont="1" applyFill="1" applyBorder="1" applyAlignment="1" applyProtection="1">
      <alignment horizontal="center" vertical="center" wrapText="1"/>
      <protection locked="0"/>
    </xf>
    <xf numFmtId="49" fontId="15" fillId="2" borderId="20" xfId="0" applyNumberFormat="1" applyFont="1" applyFill="1" applyBorder="1" applyAlignment="1" applyProtection="1">
      <alignment horizontal="left" vertical="center" wrapText="1"/>
      <protection locked="0"/>
    </xf>
    <xf numFmtId="1" fontId="15" fillId="2" borderId="27" xfId="0" applyNumberFormat="1" applyFont="1" applyFill="1" applyBorder="1" applyAlignment="1" applyProtection="1">
      <alignment horizontal="center" vertical="center"/>
      <protection locked="0"/>
    </xf>
    <xf numFmtId="1" fontId="15" fillId="2" borderId="22" xfId="0" applyNumberFormat="1" applyFont="1" applyFill="1" applyBorder="1" applyAlignment="1" applyProtection="1">
      <alignment horizontal="center" vertical="center"/>
      <protection locked="0"/>
    </xf>
    <xf numFmtId="49" fontId="15" fillId="2" borderId="27" xfId="0" applyNumberFormat="1" applyFont="1" applyFill="1" applyBorder="1" applyAlignment="1" applyProtection="1">
      <alignment horizontal="left" vertical="center" wrapText="1"/>
      <protection locked="0"/>
    </xf>
    <xf numFmtId="0" fontId="15" fillId="2" borderId="20" xfId="9" applyNumberFormat="1" applyFont="1" applyFill="1" applyBorder="1" applyAlignment="1" applyProtection="1">
      <alignment vertical="center"/>
      <protection locked="0"/>
    </xf>
    <xf numFmtId="0" fontId="2" fillId="0" borderId="0" xfId="0" applyFont="1" applyFill="1" applyProtection="1">
      <protection locked="0"/>
    </xf>
    <xf numFmtId="0" fontId="15" fillId="2" borderId="20" xfId="0" applyFont="1" applyFill="1" applyBorder="1" applyAlignment="1" applyProtection="1">
      <alignment horizontal="center" vertical="center"/>
      <protection locked="0"/>
    </xf>
    <xf numFmtId="0" fontId="15" fillId="2" borderId="20" xfId="0" applyFont="1" applyFill="1" applyBorder="1" applyAlignment="1" applyProtection="1">
      <alignment vertical="center"/>
      <protection locked="0"/>
    </xf>
    <xf numFmtId="49" fontId="15" fillId="0" borderId="20"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left" vertical="center" wrapText="1"/>
      <protection locked="0"/>
    </xf>
    <xf numFmtId="49" fontId="15" fillId="0" borderId="20" xfId="0" applyNumberFormat="1" applyFont="1" applyBorder="1" applyAlignment="1" applyProtection="1">
      <alignment horizontal="center" vertical="center" wrapText="1"/>
      <protection locked="0"/>
    </xf>
    <xf numFmtId="43" fontId="64" fillId="7" borderId="20" xfId="0" applyNumberFormat="1" applyFont="1" applyFill="1" applyBorder="1" applyProtection="1">
      <protection locked="0"/>
    </xf>
    <xf numFmtId="14" fontId="15" fillId="0" borderId="20" xfId="0" applyNumberFormat="1" applyFont="1" applyBorder="1" applyAlignment="1" applyProtection="1">
      <alignment horizontal="center" vertical="center" wrapText="1"/>
      <protection locked="0"/>
    </xf>
    <xf numFmtId="43" fontId="15" fillId="2" borderId="20" xfId="6" applyFont="1" applyFill="1" applyBorder="1" applyAlignment="1" applyProtection="1">
      <alignment horizontal="center"/>
    </xf>
    <xf numFmtId="0" fontId="15" fillId="0" borderId="15"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16" xfId="0" applyFont="1" applyBorder="1" applyAlignment="1">
      <alignment vertical="center"/>
    </xf>
    <xf numFmtId="0" fontId="15" fillId="0" borderId="16" xfId="0" applyFont="1" applyFill="1" applyBorder="1"/>
    <xf numFmtId="0" fontId="15" fillId="0" borderId="27" xfId="20" applyFont="1" applyFill="1" applyBorder="1" applyAlignment="1" applyProtection="1">
      <alignment vertical="center" wrapText="1"/>
      <protection locked="0"/>
    </xf>
    <xf numFmtId="0" fontId="15" fillId="0" borderId="20" xfId="20" applyFont="1" applyFill="1" applyBorder="1" applyAlignment="1" applyProtection="1">
      <alignment vertical="center" wrapText="1"/>
      <protection locked="0"/>
    </xf>
    <xf numFmtId="170" fontId="15" fillId="0" borderId="0" xfId="0" applyNumberFormat="1" applyFont="1" applyBorder="1" applyAlignment="1">
      <alignment horizontal="left"/>
    </xf>
    <xf numFmtId="0" fontId="12" fillId="0" borderId="0" xfId="20" applyFont="1" applyFill="1" applyBorder="1" applyAlignment="1">
      <alignment horizontal="center"/>
    </xf>
    <xf numFmtId="0" fontId="15" fillId="0" borderId="0" xfId="20" applyFont="1" applyFill="1"/>
    <xf numFmtId="0" fontId="28" fillId="0" borderId="0" xfId="0" applyFont="1" applyFill="1" applyBorder="1" applyAlignment="1">
      <alignment horizontal="center"/>
    </xf>
    <xf numFmtId="0" fontId="15" fillId="0" borderId="9" xfId="20" applyFont="1" applyFill="1" applyBorder="1" applyAlignment="1" applyProtection="1">
      <alignment horizontal="center"/>
      <protection locked="0"/>
    </xf>
    <xf numFmtId="0" fontId="15" fillId="0" borderId="0" xfId="20" applyFont="1" applyFill="1" applyBorder="1" applyAlignment="1">
      <alignment horizontal="center"/>
    </xf>
    <xf numFmtId="0" fontId="15" fillId="0" borderId="0" xfId="20" applyFont="1" applyFill="1" applyAlignment="1">
      <alignment horizontal="center"/>
    </xf>
    <xf numFmtId="0" fontId="15" fillId="0" borderId="20" xfId="20" applyFont="1" applyBorder="1" applyAlignment="1" applyProtection="1">
      <alignment horizontal="center"/>
      <protection locked="0"/>
    </xf>
    <xf numFmtId="43" fontId="15" fillId="0" borderId="20" xfId="21" applyFont="1" applyBorder="1" applyProtection="1">
      <protection locked="0"/>
    </xf>
    <xf numFmtId="14" fontId="15" fillId="2" borderId="20" xfId="0" applyNumberFormat="1" applyFont="1" applyFill="1" applyBorder="1" applyAlignment="1" applyProtection="1">
      <alignment vertical="center"/>
      <protection locked="0"/>
    </xf>
    <xf numFmtId="0" fontId="12" fillId="0" borderId="0" xfId="20" applyFont="1" applyFill="1" applyBorder="1" applyAlignment="1" applyProtection="1">
      <alignment horizontal="center"/>
    </xf>
    <xf numFmtId="0" fontId="15" fillId="0" borderId="0" xfId="20" applyFont="1" applyBorder="1"/>
    <xf numFmtId="0" fontId="15" fillId="0" borderId="0" xfId="20" applyFont="1" applyBorder="1" applyAlignment="1"/>
    <xf numFmtId="0" fontId="64" fillId="7" borderId="21" xfId="20" applyFont="1" applyFill="1" applyBorder="1" applyAlignment="1">
      <alignment horizontal="center"/>
    </xf>
    <xf numFmtId="0" fontId="64" fillId="7" borderId="20" xfId="20" applyFont="1" applyFill="1" applyBorder="1" applyAlignment="1">
      <alignment horizontal="center"/>
    </xf>
    <xf numFmtId="0" fontId="15" fillId="0" borderId="20" xfId="20" applyFont="1" applyBorder="1" applyAlignment="1">
      <alignment horizontal="center"/>
    </xf>
    <xf numFmtId="0" fontId="15" fillId="0" borderId="2" xfId="20" applyFont="1" applyBorder="1" applyAlignment="1" applyProtection="1">
      <alignment horizontal="center"/>
      <protection locked="0"/>
    </xf>
    <xf numFmtId="0" fontId="15" fillId="0" borderId="20" xfId="20" applyFont="1" applyBorder="1" applyAlignment="1" applyProtection="1">
      <alignment horizontal="left" vertical="center" wrapText="1"/>
      <protection locked="0"/>
    </xf>
    <xf numFmtId="0" fontId="12" fillId="0" borderId="0" xfId="20" applyFont="1" applyBorder="1" applyAlignment="1">
      <alignment horizontal="left" vertical="center" wrapText="1"/>
    </xf>
    <xf numFmtId="170" fontId="28" fillId="0" borderId="1" xfId="0" applyNumberFormat="1" applyFont="1" applyFill="1" applyBorder="1" applyAlignment="1" applyProtection="1">
      <alignment horizontal="left"/>
      <protection locked="0"/>
    </xf>
    <xf numFmtId="0" fontId="28" fillId="0" borderId="1" xfId="0" applyFont="1" applyFill="1" applyBorder="1" applyProtection="1">
      <protection locked="0"/>
    </xf>
    <xf numFmtId="49" fontId="28" fillId="0" borderId="1" xfId="0" applyNumberFormat="1" applyFont="1" applyFill="1" applyBorder="1" applyAlignment="1" applyProtection="1">
      <alignment horizontal="left"/>
      <protection locked="0"/>
    </xf>
    <xf numFmtId="43" fontId="22" fillId="0" borderId="20" xfId="6" applyFont="1" applyBorder="1" applyProtection="1"/>
    <xf numFmtId="43" fontId="15" fillId="0" borderId="20" xfId="6" applyFont="1" applyBorder="1"/>
    <xf numFmtId="43" fontId="28" fillId="2" borderId="0" xfId="6" applyFont="1" applyFill="1" applyBorder="1" applyAlignment="1">
      <alignment horizontal="left"/>
    </xf>
    <xf numFmtId="43" fontId="28" fillId="2" borderId="0" xfId="6" applyFont="1" applyFill="1" applyBorder="1"/>
    <xf numFmtId="43" fontId="10" fillId="0" borderId="0" xfId="6" applyFont="1" applyBorder="1" applyAlignment="1"/>
    <xf numFmtId="39" fontId="64" fillId="7" borderId="20" xfId="2" applyNumberFormat="1" applyFont="1" applyFill="1" applyBorder="1" applyAlignment="1" applyProtection="1">
      <alignment horizontal="right"/>
      <protection locked="0"/>
    </xf>
    <xf numFmtId="169" fontId="28" fillId="0" borderId="0" xfId="0" applyNumberFormat="1" applyFont="1" applyBorder="1" applyAlignment="1" applyProtection="1">
      <alignment horizontal="center"/>
      <protection locked="0"/>
    </xf>
    <xf numFmtId="0" fontId="13" fillId="0" borderId="0" xfId="1" applyFont="1" applyFill="1" applyBorder="1" applyAlignment="1"/>
    <xf numFmtId="0" fontId="2" fillId="0" borderId="20" xfId="1" applyFont="1" applyBorder="1" applyAlignment="1" applyProtection="1">
      <alignment horizontal="center"/>
      <protection locked="0"/>
    </xf>
    <xf numFmtId="169" fontId="22" fillId="0" borderId="20" xfId="15" applyNumberFormat="1" applyFont="1" applyFill="1" applyBorder="1" applyAlignment="1" applyProtection="1">
      <alignment horizontal="left"/>
      <protection locked="0"/>
    </xf>
    <xf numFmtId="14" fontId="22" fillId="0" borderId="20" xfId="15" applyNumberFormat="1" applyFont="1" applyFill="1" applyBorder="1" applyAlignment="1" applyProtection="1">
      <alignment horizontal="center"/>
      <protection locked="0"/>
    </xf>
    <xf numFmtId="43" fontId="22" fillId="0" borderId="20" xfId="16" applyFont="1" applyFill="1" applyBorder="1" applyProtection="1">
      <protection locked="0"/>
    </xf>
    <xf numFmtId="10" fontId="22" fillId="0" borderId="20" xfId="16" applyNumberFormat="1" applyFont="1" applyFill="1" applyBorder="1" applyAlignment="1" applyProtection="1">
      <alignment horizontal="center"/>
      <protection locked="0"/>
    </xf>
    <xf numFmtId="43" fontId="53" fillId="0" borderId="20" xfId="17" applyFont="1" applyFill="1" applyBorder="1" applyProtection="1">
      <protection locked="0"/>
    </xf>
    <xf numFmtId="0" fontId="22" fillId="0" borderId="20" xfId="8" applyNumberFormat="1" applyFont="1" applyBorder="1" applyAlignment="1" applyProtection="1">
      <protection locked="0"/>
    </xf>
    <xf numFmtId="172" fontId="10" fillId="0" borderId="20" xfId="0" applyNumberFormat="1" applyFont="1" applyBorder="1" applyAlignment="1" applyProtection="1">
      <alignment horizontal="center"/>
      <protection locked="0"/>
    </xf>
    <xf numFmtId="43" fontId="14" fillId="2" borderId="20" xfId="6" applyFont="1" applyFill="1" applyBorder="1" applyAlignment="1" applyProtection="1">
      <alignment horizontal="center"/>
      <protection locked="0"/>
    </xf>
    <xf numFmtId="0" fontId="15" fillId="0" borderId="9" xfId="1" applyFont="1" applyBorder="1" applyAlignment="1" applyProtection="1">
      <alignment horizontal="center"/>
      <protection locked="0"/>
    </xf>
    <xf numFmtId="0" fontId="15" fillId="0" borderId="0" xfId="1" applyFont="1" applyBorder="1" applyAlignment="1" applyProtection="1">
      <alignment horizontal="center"/>
      <protection locked="0"/>
    </xf>
    <xf numFmtId="0" fontId="15" fillId="2" borderId="20" xfId="0" applyNumberFormat="1" applyFont="1" applyFill="1" applyBorder="1" applyAlignment="1" applyProtection="1">
      <alignment vertical="center"/>
      <protection locked="0"/>
    </xf>
    <xf numFmtId="0" fontId="15" fillId="2" borderId="27" xfId="0" applyNumberFormat="1" applyFont="1" applyFill="1" applyBorder="1" applyAlignment="1" applyProtection="1">
      <alignment vertical="center"/>
      <protection locked="0"/>
    </xf>
    <xf numFmtId="0" fontId="15" fillId="2" borderId="21" xfId="9" applyNumberFormat="1" applyFont="1" applyFill="1" applyBorder="1" applyAlignment="1" applyProtection="1">
      <alignment vertical="center"/>
      <protection locked="0"/>
    </xf>
    <xf numFmtId="0" fontId="15" fillId="2" borderId="24" xfId="9" applyNumberFormat="1" applyFont="1" applyFill="1" applyBorder="1" applyAlignment="1" applyProtection="1">
      <alignment vertical="center"/>
      <protection locked="0"/>
    </xf>
    <xf numFmtId="43" fontId="20" fillId="2" borderId="20" xfId="6" applyFont="1" applyFill="1" applyBorder="1" applyAlignment="1" applyProtection="1">
      <alignment horizontal="center"/>
      <protection locked="0"/>
    </xf>
    <xf numFmtId="0" fontId="15" fillId="2" borderId="27" xfId="9" applyNumberFormat="1" applyFont="1" applyFill="1" applyBorder="1" applyAlignment="1" applyProtection="1">
      <alignment vertical="center"/>
      <protection locked="0"/>
    </xf>
    <xf numFmtId="43" fontId="12" fillId="7" borderId="25" xfId="0" applyNumberFormat="1" applyFont="1" applyFill="1" applyBorder="1" applyAlignment="1" applyProtection="1">
      <protection locked="0"/>
    </xf>
    <xf numFmtId="43" fontId="12" fillId="7" borderId="26" xfId="0" applyNumberFormat="1" applyFont="1" applyFill="1" applyBorder="1" applyAlignment="1" applyProtection="1">
      <protection locked="0"/>
    </xf>
    <xf numFmtId="0" fontId="64" fillId="7" borderId="20" xfId="0" applyFont="1" applyFill="1" applyBorder="1" applyAlignment="1" applyProtection="1">
      <alignment horizontal="center" vertical="center"/>
      <protection locked="0"/>
    </xf>
    <xf numFmtId="0" fontId="65" fillId="7" borderId="25" xfId="1" applyFont="1" applyFill="1" applyBorder="1" applyAlignment="1" applyProtection="1">
      <alignment horizontal="center"/>
      <protection locked="0"/>
    </xf>
    <xf numFmtId="0" fontId="65" fillId="7" borderId="26" xfId="1" applyFont="1" applyFill="1" applyBorder="1" applyAlignment="1" applyProtection="1">
      <protection locked="0"/>
    </xf>
    <xf numFmtId="0" fontId="68" fillId="7" borderId="20" xfId="1" applyFont="1" applyFill="1" applyBorder="1" applyAlignment="1" applyProtection="1">
      <alignment wrapText="1"/>
      <protection locked="0"/>
    </xf>
    <xf numFmtId="169" fontId="65" fillId="7" borderId="20" xfId="1" applyNumberFormat="1" applyFont="1" applyFill="1" applyBorder="1" applyAlignment="1" applyProtection="1">
      <alignment vertical="center" wrapText="1"/>
      <protection locked="0"/>
    </xf>
    <xf numFmtId="0" fontId="15" fillId="0" borderId="0" xfId="1" applyFont="1" applyBorder="1" applyProtection="1">
      <protection locked="0"/>
    </xf>
    <xf numFmtId="43" fontId="65" fillId="7" borderId="20" xfId="6" applyFont="1" applyFill="1" applyBorder="1" applyProtection="1">
      <protection locked="0"/>
    </xf>
    <xf numFmtId="39" fontId="64" fillId="7" borderId="20" xfId="16" applyNumberFormat="1" applyFont="1" applyFill="1" applyBorder="1" applyAlignment="1" applyProtection="1">
      <alignment horizontal="right"/>
      <protection locked="0"/>
    </xf>
    <xf numFmtId="0" fontId="10" fillId="0" borderId="0" xfId="0" applyFont="1" applyBorder="1" applyProtection="1">
      <protection locked="0"/>
    </xf>
    <xf numFmtId="164" fontId="3" fillId="2" borderId="0" xfId="7" applyNumberFormat="1" applyFont="1" applyFill="1" applyBorder="1" applyAlignment="1" applyProtection="1">
      <alignment horizontal="center"/>
      <protection locked="0"/>
    </xf>
    <xf numFmtId="0" fontId="12" fillId="0" borderId="0" xfId="1" applyFont="1" applyBorder="1" applyProtection="1">
      <protection locked="0"/>
    </xf>
    <xf numFmtId="0" fontId="24" fillId="0" borderId="0" xfId="1" applyFont="1" applyBorder="1" applyProtection="1">
      <protection locked="0"/>
    </xf>
    <xf numFmtId="4" fontId="15" fillId="0" borderId="9" xfId="1" applyNumberFormat="1" applyFont="1" applyBorder="1" applyAlignment="1" applyProtection="1">
      <alignment horizontal="center"/>
      <protection locked="0"/>
    </xf>
    <xf numFmtId="0" fontId="15" fillId="0" borderId="9" xfId="1" applyFont="1" applyBorder="1" applyProtection="1">
      <protection locked="0"/>
    </xf>
    <xf numFmtId="4" fontId="64" fillId="7" borderId="0" xfId="2" applyNumberFormat="1" applyFont="1" applyFill="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12" fillId="0" borderId="9" xfId="1" applyFont="1" applyBorder="1" applyProtection="1">
      <protection locked="0"/>
    </xf>
    <xf numFmtId="4" fontId="12" fillId="0" borderId="9" xfId="2" applyNumberFormat="1" applyFont="1" applyFill="1" applyBorder="1" applyProtection="1">
      <protection locked="0"/>
    </xf>
    <xf numFmtId="0" fontId="65" fillId="7" borderId="21" xfId="1" applyFont="1" applyFill="1" applyBorder="1" applyAlignment="1" applyProtection="1">
      <alignment horizontal="right" wrapText="1"/>
    </xf>
    <xf numFmtId="4" fontId="65" fillId="7" borderId="20" xfId="1" applyNumberFormat="1" applyFont="1" applyFill="1" applyBorder="1" applyProtection="1"/>
    <xf numFmtId="0" fontId="3" fillId="0" borderId="0" xfId="1" applyFont="1" applyBorder="1"/>
    <xf numFmtId="0" fontId="22" fillId="0" borderId="20" xfId="1" applyFont="1" applyBorder="1" applyAlignment="1" applyProtection="1">
      <alignment horizontal="center"/>
      <protection locked="0"/>
    </xf>
    <xf numFmtId="43" fontId="15" fillId="2" borderId="20" xfId="6" applyFont="1" applyFill="1" applyBorder="1" applyAlignment="1" applyProtection="1">
      <alignment vertical="center"/>
      <protection locked="0"/>
    </xf>
    <xf numFmtId="173" fontId="15" fillId="2" borderId="20" xfId="0" applyNumberFormat="1" applyFont="1" applyFill="1" applyBorder="1" applyAlignment="1" applyProtection="1">
      <alignment horizontal="center" vertical="center"/>
      <protection locked="0"/>
    </xf>
    <xf numFmtId="49" fontId="21" fillId="2" borderId="20" xfId="0" applyNumberFormat="1" applyFont="1" applyFill="1" applyBorder="1" applyAlignment="1" applyProtection="1">
      <alignment horizontal="center" vertical="center" wrapText="1"/>
      <protection locked="0"/>
    </xf>
    <xf numFmtId="43" fontId="76" fillId="7" borderId="26" xfId="0" applyNumberFormat="1" applyFont="1" applyFill="1" applyBorder="1" applyAlignment="1" applyProtection="1">
      <protection locked="0"/>
    </xf>
    <xf numFmtId="49" fontId="2" fillId="2" borderId="25" xfId="0" applyNumberFormat="1" applyFont="1" applyFill="1" applyBorder="1" applyAlignment="1" applyProtection="1">
      <alignment horizontal="left" vertical="center" wrapText="1"/>
      <protection locked="0"/>
    </xf>
    <xf numFmtId="0" fontId="76" fillId="7" borderId="20" xfId="0" applyFont="1" applyFill="1" applyBorder="1" applyAlignment="1">
      <alignment horizontal="center" vertical="center" wrapText="1"/>
    </xf>
    <xf numFmtId="0" fontId="2" fillId="2" borderId="20" xfId="0" applyFont="1" applyFill="1" applyBorder="1" applyAlignment="1" applyProtection="1">
      <alignment vertical="center" wrapText="1"/>
      <protection locked="0"/>
    </xf>
    <xf numFmtId="0" fontId="76" fillId="7" borderId="20" xfId="0" applyFont="1" applyFill="1" applyBorder="1" applyAlignment="1" applyProtection="1">
      <alignment horizontal="center"/>
      <protection locked="0"/>
    </xf>
    <xf numFmtId="43" fontId="76" fillId="7" borderId="20" xfId="0" applyNumberFormat="1" applyFont="1" applyFill="1" applyBorder="1" applyProtection="1">
      <protection locked="0"/>
    </xf>
    <xf numFmtId="165" fontId="2" fillId="2" borderId="20" xfId="0" applyNumberFormat="1" applyFont="1" applyFill="1" applyBorder="1" applyAlignment="1" applyProtection="1">
      <alignment vertical="center"/>
      <protection locked="0"/>
    </xf>
    <xf numFmtId="49" fontId="2" fillId="2" borderId="20" xfId="0" applyNumberFormat="1" applyFont="1" applyFill="1" applyBorder="1" applyAlignment="1" applyProtection="1">
      <alignment horizontal="right" vertical="center"/>
      <protection locked="0"/>
    </xf>
    <xf numFmtId="0" fontId="22" fillId="0" borderId="20" xfId="1" applyFont="1" applyBorder="1" applyAlignment="1" applyProtection="1">
      <alignment horizontal="center"/>
      <protection locked="0"/>
    </xf>
    <xf numFmtId="0" fontId="65" fillId="7" borderId="20" xfId="1" applyFont="1" applyFill="1" applyBorder="1" applyAlignment="1">
      <alignment horizontal="center" vertical="center" wrapText="1"/>
    </xf>
    <xf numFmtId="0" fontId="15" fillId="2" borderId="0" xfId="0" applyFont="1" applyFill="1" applyBorder="1" applyAlignment="1">
      <alignment horizontal="center"/>
    </xf>
    <xf numFmtId="0" fontId="27" fillId="2" borderId="0" xfId="0" applyFont="1" applyFill="1" applyBorder="1" applyAlignment="1">
      <alignment horizontal="center"/>
    </xf>
    <xf numFmtId="169" fontId="28" fillId="0" borderId="9" xfId="0" applyNumberFormat="1" applyFont="1" applyBorder="1" applyAlignment="1" applyProtection="1">
      <alignment horizontal="center"/>
      <protection locked="0"/>
    </xf>
    <xf numFmtId="0" fontId="64" fillId="7" borderId="20" xfId="0" applyFont="1" applyFill="1" applyBorder="1" applyAlignment="1">
      <alignment horizontal="center" vertical="center" wrapText="1"/>
    </xf>
    <xf numFmtId="43" fontId="64" fillId="7" borderId="20" xfId="9" applyFont="1" applyFill="1" applyBorder="1" applyAlignment="1">
      <alignment horizontal="center" vertical="center" wrapText="1"/>
    </xf>
    <xf numFmtId="0" fontId="15" fillId="2" borderId="0" xfId="8" applyFont="1" applyFill="1" applyBorder="1" applyAlignment="1" applyProtection="1">
      <alignment horizontal="center"/>
      <protection locked="0"/>
    </xf>
    <xf numFmtId="0" fontId="15" fillId="0" borderId="0"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12" fillId="0" borderId="23" xfId="20" applyFont="1" applyFill="1" applyBorder="1" applyAlignment="1">
      <alignment horizontal="center"/>
    </xf>
    <xf numFmtId="0" fontId="12" fillId="0" borderId="0" xfId="20" applyFont="1" applyBorder="1" applyAlignment="1">
      <alignment horizontal="right"/>
    </xf>
    <xf numFmtId="170" fontId="43" fillId="0" borderId="20" xfId="0" applyNumberFormat="1" applyFont="1" applyBorder="1" applyAlignment="1">
      <alignment horizontal="center" vertical="center"/>
    </xf>
    <xf numFmtId="0" fontId="2" fillId="0" borderId="20" xfId="1" applyFont="1" applyBorder="1"/>
    <xf numFmtId="43" fontId="15" fillId="0" borderId="20" xfId="2" applyFont="1" applyBorder="1" applyAlignment="1" applyProtection="1">
      <alignment wrapText="1"/>
      <protection locked="0"/>
    </xf>
    <xf numFmtId="0" fontId="34" fillId="2" borderId="0" xfId="0" applyFont="1" applyFill="1" applyBorder="1" applyAlignment="1"/>
    <xf numFmtId="0" fontId="43" fillId="0" borderId="0" xfId="0" applyFont="1"/>
    <xf numFmtId="170" fontId="21" fillId="0" borderId="20" xfId="0" applyNumberFormat="1" applyFont="1" applyBorder="1" applyAlignment="1">
      <alignment horizontal="center"/>
    </xf>
    <xf numFmtId="0" fontId="19" fillId="2" borderId="0" xfId="0" applyFont="1" applyFill="1" applyBorder="1" applyAlignment="1">
      <alignment horizontal="right"/>
    </xf>
    <xf numFmtId="0" fontId="2" fillId="0" borderId="20" xfId="0" applyFont="1" applyBorder="1"/>
    <xf numFmtId="0" fontId="2" fillId="2" borderId="26" xfId="0" applyFont="1" applyFill="1" applyBorder="1" applyAlignment="1" applyProtection="1">
      <alignment vertical="center" wrapText="1"/>
      <protection locked="0"/>
    </xf>
    <xf numFmtId="0" fontId="2" fillId="2" borderId="21" xfId="0" applyFont="1" applyFill="1" applyBorder="1" applyAlignment="1" applyProtection="1">
      <alignment vertical="center" wrapText="1"/>
      <protection locked="0"/>
    </xf>
    <xf numFmtId="0" fontId="2" fillId="0" borderId="0" xfId="0" applyFont="1" applyAlignment="1">
      <alignment horizontal="center"/>
    </xf>
    <xf numFmtId="0" fontId="3" fillId="2" borderId="0" xfId="8" applyFont="1" applyFill="1" applyBorder="1" applyAlignment="1" applyProtection="1">
      <alignment horizontal="center"/>
      <protection locked="0"/>
    </xf>
    <xf numFmtId="0" fontId="2" fillId="0" borderId="0" xfId="0" applyFont="1" applyBorder="1"/>
    <xf numFmtId="0" fontId="2" fillId="0" borderId="0" xfId="0" applyFont="1" applyFill="1" applyAlignment="1">
      <alignment horizontal="center"/>
    </xf>
    <xf numFmtId="0" fontId="2" fillId="0" borderId="0" xfId="0" applyFont="1" applyBorder="1" applyAlignment="1">
      <alignment horizontal="center"/>
    </xf>
    <xf numFmtId="0" fontId="15" fillId="0" borderId="2" xfId="20" applyFont="1" applyBorder="1" applyAlignment="1" applyProtection="1">
      <alignment horizontal="right"/>
      <protection locked="0"/>
    </xf>
    <xf numFmtId="0" fontId="64" fillId="7" borderId="0" xfId="20" applyFont="1" applyFill="1" applyBorder="1" applyAlignment="1" applyProtection="1">
      <alignment horizontal="left" vertical="top"/>
      <protection locked="0"/>
    </xf>
    <xf numFmtId="0" fontId="15" fillId="0" borderId="0" xfId="20" applyFont="1" applyBorder="1" applyAlignment="1" applyProtection="1">
      <alignment horizontal="center"/>
      <protection locked="0"/>
    </xf>
    <xf numFmtId="43" fontId="15" fillId="0" borderId="0" xfId="21" applyFont="1" applyBorder="1" applyProtection="1">
      <protection locked="0"/>
    </xf>
    <xf numFmtId="0" fontId="2" fillId="0" borderId="9" xfId="20" applyFont="1" applyBorder="1" applyAlignment="1" applyProtection="1">
      <alignment horizontal="center"/>
      <protection locked="0"/>
    </xf>
    <xf numFmtId="0" fontId="3" fillId="0" borderId="0" xfId="20" applyFont="1" applyFill="1" applyBorder="1" applyAlignment="1">
      <alignment horizontal="center"/>
    </xf>
    <xf numFmtId="0" fontId="3" fillId="0" borderId="23" xfId="20" applyFont="1" applyFill="1" applyBorder="1" applyAlignment="1">
      <alignment horizontal="center"/>
    </xf>
    <xf numFmtId="0" fontId="2" fillId="0" borderId="0" xfId="20" applyFont="1" applyBorder="1" applyAlignment="1" applyProtection="1">
      <alignment horizontal="center"/>
      <protection locked="0"/>
    </xf>
    <xf numFmtId="0" fontId="21" fillId="0" borderId="0" xfId="8" applyFont="1"/>
    <xf numFmtId="15" fontId="21" fillId="0" borderId="0" xfId="8" applyNumberFormat="1" applyFont="1"/>
    <xf numFmtId="0" fontId="21" fillId="0" borderId="0" xfId="8" applyFont="1" applyAlignment="1">
      <alignment wrapText="1"/>
    </xf>
    <xf numFmtId="0" fontId="21" fillId="0" borderId="0" xfId="8" applyFont="1" applyBorder="1"/>
    <xf numFmtId="0" fontId="40" fillId="2" borderId="0" xfId="0" applyFont="1" applyFill="1" applyBorder="1" applyAlignment="1">
      <alignment horizontal="right" vertical="center"/>
    </xf>
    <xf numFmtId="170" fontId="26" fillId="0" borderId="20" xfId="0" applyNumberFormat="1" applyFont="1" applyBorder="1" applyAlignment="1">
      <alignment horizontal="center" vertical="center"/>
    </xf>
    <xf numFmtId="0" fontId="40" fillId="2" borderId="20" xfId="0" applyFont="1" applyFill="1" applyBorder="1" applyAlignment="1">
      <alignment horizontal="right" vertical="center"/>
    </xf>
    <xf numFmtId="49" fontId="26" fillId="2" borderId="27" xfId="6" applyNumberFormat="1" applyFont="1" applyFill="1" applyBorder="1" applyAlignment="1">
      <alignment vertical="center"/>
    </xf>
    <xf numFmtId="49" fontId="26" fillId="2" borderId="20" xfId="6" applyNumberFormat="1" applyFont="1" applyFill="1" applyBorder="1" applyAlignment="1">
      <alignment horizontal="left" vertical="center"/>
    </xf>
    <xf numFmtId="0" fontId="26" fillId="2" borderId="0" xfId="8" applyFont="1" applyFill="1" applyAlignment="1">
      <alignment vertical="center"/>
    </xf>
    <xf numFmtId="0" fontId="40" fillId="8" borderId="20" xfId="8" applyFont="1" applyFill="1" applyBorder="1" applyAlignment="1">
      <alignment horizontal="center" wrapText="1"/>
    </xf>
    <xf numFmtId="43" fontId="21" fillId="0" borderId="20" xfId="6" applyFont="1" applyFill="1" applyBorder="1" applyAlignment="1" applyProtection="1">
      <alignment wrapText="1"/>
      <protection locked="0"/>
    </xf>
    <xf numFmtId="0" fontId="19" fillId="0" borderId="21" xfId="8" applyFont="1" applyBorder="1"/>
    <xf numFmtId="0" fontId="21" fillId="0" borderId="20" xfId="8" applyFont="1" applyBorder="1"/>
    <xf numFmtId="0" fontId="19" fillId="0" borderId="20" xfId="8" applyFont="1" applyBorder="1"/>
    <xf numFmtId="0" fontId="19" fillId="0" borderId="20" xfId="8" applyFont="1" applyBorder="1" applyAlignment="1">
      <alignment horizontal="right"/>
    </xf>
    <xf numFmtId="0" fontId="19" fillId="0" borderId="0" xfId="8" applyFont="1" applyAlignment="1">
      <alignment horizontal="center" vertical="center"/>
    </xf>
    <xf numFmtId="4" fontId="40" fillId="10" borderId="20" xfId="8" applyNumberFormat="1" applyFont="1" applyFill="1" applyBorder="1" applyAlignment="1">
      <alignment horizontal="center" vertical="center" wrapText="1"/>
    </xf>
    <xf numFmtId="4" fontId="40" fillId="10" borderId="20" xfId="2" applyNumberFormat="1" applyFont="1" applyFill="1" applyBorder="1" applyAlignment="1" applyProtection="1">
      <alignment horizontal="center" vertical="center" wrapText="1"/>
    </xf>
    <xf numFmtId="15" fontId="40" fillId="10" borderId="20" xfId="2" applyNumberFormat="1" applyFont="1" applyFill="1" applyBorder="1" applyAlignment="1" applyProtection="1">
      <alignment horizontal="center" vertical="center"/>
    </xf>
    <xf numFmtId="0" fontId="21" fillId="5" borderId="20" xfId="8" applyFont="1" applyFill="1" applyBorder="1" applyAlignment="1" applyProtection="1">
      <alignment horizontal="center"/>
      <protection locked="0"/>
    </xf>
    <xf numFmtId="15" fontId="21" fillId="5" borderId="20" xfId="8" applyNumberFormat="1" applyFont="1" applyFill="1" applyBorder="1" applyAlignment="1" applyProtection="1">
      <alignment horizontal="center"/>
      <protection locked="0"/>
    </xf>
    <xf numFmtId="15" fontId="21" fillId="5" borderId="20" xfId="8" applyNumberFormat="1" applyFont="1" applyFill="1" applyBorder="1" applyAlignment="1" applyProtection="1">
      <alignment horizontal="left" vertical="top" wrapText="1"/>
      <protection locked="0"/>
    </xf>
    <xf numFmtId="4" fontId="21" fillId="5" borderId="20" xfId="8" applyNumberFormat="1" applyFont="1" applyFill="1" applyBorder="1" applyAlignment="1" applyProtection="1">
      <alignment horizontal="right"/>
      <protection locked="0"/>
    </xf>
    <xf numFmtId="39" fontId="21" fillId="5" borderId="20" xfId="8" applyNumberFormat="1" applyFont="1" applyFill="1" applyBorder="1" applyAlignment="1" applyProtection="1">
      <alignment horizontal="right"/>
      <protection locked="0"/>
    </xf>
    <xf numFmtId="49" fontId="21" fillId="5" borderId="20" xfId="8" applyNumberFormat="1" applyFont="1" applyFill="1" applyBorder="1" applyAlignment="1" applyProtection="1">
      <alignment horizontal="left"/>
      <protection locked="0"/>
    </xf>
    <xf numFmtId="4" fontId="21" fillId="5" borderId="20" xfId="2" applyNumberFormat="1" applyFont="1" applyFill="1" applyBorder="1" applyAlignment="1" applyProtection="1">
      <alignment wrapText="1"/>
      <protection locked="0"/>
    </xf>
    <xf numFmtId="4" fontId="21" fillId="5" borderId="20" xfId="2" applyNumberFormat="1" applyFont="1" applyFill="1" applyBorder="1" applyAlignment="1" applyProtection="1">
      <protection locked="0"/>
    </xf>
    <xf numFmtId="43" fontId="31" fillId="0" borderId="20" xfId="6" applyFont="1" applyBorder="1"/>
    <xf numFmtId="49" fontId="21" fillId="5" borderId="20" xfId="8" applyNumberFormat="1" applyFont="1" applyFill="1" applyBorder="1" applyAlignment="1" applyProtection="1">
      <alignment horizontal="center" wrapText="1"/>
      <protection locked="0"/>
    </xf>
    <xf numFmtId="49" fontId="21" fillId="5" borderId="20" xfId="8" applyNumberFormat="1" applyFont="1" applyFill="1" applyBorder="1" applyAlignment="1" applyProtection="1">
      <alignment horizontal="center"/>
      <protection locked="0"/>
    </xf>
    <xf numFmtId="15" fontId="21" fillId="5" borderId="20" xfId="8" applyNumberFormat="1" applyFont="1" applyFill="1" applyBorder="1" applyAlignment="1" applyProtection="1">
      <alignment horizontal="left" wrapText="1"/>
      <protection locked="0"/>
    </xf>
    <xf numFmtId="0" fontId="77" fillId="8" borderId="20" xfId="8" applyFont="1" applyFill="1" applyBorder="1" applyProtection="1">
      <protection locked="0"/>
    </xf>
    <xf numFmtId="4" fontId="40" fillId="10" borderId="20" xfId="8" applyNumberFormat="1" applyFont="1" applyFill="1" applyBorder="1" applyAlignment="1" applyProtection="1">
      <alignment horizontal="right"/>
      <protection locked="0"/>
    </xf>
    <xf numFmtId="15" fontId="40" fillId="10" borderId="20" xfId="8" applyNumberFormat="1" applyFont="1" applyFill="1" applyBorder="1" applyAlignment="1" applyProtection="1">
      <alignment horizontal="right"/>
      <protection locked="0"/>
    </xf>
    <xf numFmtId="4" fontId="40" fillId="10" borderId="20" xfId="8" applyNumberFormat="1" applyFont="1" applyFill="1" applyBorder="1" applyAlignment="1" applyProtection="1">
      <alignment wrapText="1"/>
      <protection locked="0"/>
    </xf>
    <xf numFmtId="4" fontId="40" fillId="10" borderId="20" xfId="2" applyNumberFormat="1" applyFont="1" applyFill="1" applyBorder="1" applyAlignment="1" applyProtection="1">
      <protection locked="0"/>
    </xf>
    <xf numFmtId="0" fontId="19" fillId="0" borderId="0" xfId="8" applyFont="1" applyAlignment="1">
      <alignment horizontal="right" vertical="center" wrapText="1"/>
    </xf>
    <xf numFmtId="15" fontId="19" fillId="0" borderId="0" xfId="8" applyNumberFormat="1" applyFont="1" applyAlignment="1">
      <alignment horizontal="center"/>
    </xf>
    <xf numFmtId="0" fontId="19" fillId="0" borderId="0" xfId="8" applyFont="1"/>
    <xf numFmtId="0" fontId="20" fillId="0" borderId="0" xfId="8" applyFont="1" applyAlignment="1">
      <alignment horizontal="center"/>
    </xf>
    <xf numFmtId="0" fontId="40" fillId="0" borderId="0" xfId="0" applyFont="1"/>
    <xf numFmtId="15" fontId="21" fillId="0" borderId="0" xfId="8" applyNumberFormat="1" applyFont="1" applyAlignment="1">
      <alignment horizontal="center"/>
    </xf>
    <xf numFmtId="169" fontId="26" fillId="0" borderId="0" xfId="0" applyNumberFormat="1" applyFont="1" applyAlignment="1">
      <alignment horizontal="center"/>
    </xf>
    <xf numFmtId="0" fontId="22" fillId="0" borderId="0" xfId="8" applyFont="1" applyAlignment="1">
      <alignment horizontal="center"/>
    </xf>
    <xf numFmtId="14" fontId="15" fillId="0" borderId="25" xfId="0" applyNumberFormat="1" applyFont="1" applyBorder="1" applyAlignment="1" applyProtection="1">
      <alignment horizontal="center" vertical="center" wrapText="1"/>
      <protection locked="0"/>
    </xf>
    <xf numFmtId="0" fontId="15" fillId="2" borderId="26" xfId="0" applyFont="1" applyFill="1" applyBorder="1" applyAlignment="1" applyProtection="1">
      <alignment horizontal="center" vertical="center"/>
      <protection locked="0"/>
    </xf>
    <xf numFmtId="0" fontId="15" fillId="2" borderId="26" xfId="0" applyFont="1" applyFill="1" applyBorder="1" applyAlignment="1" applyProtection="1">
      <alignment vertical="center" wrapText="1"/>
      <protection locked="0"/>
    </xf>
    <xf numFmtId="49" fontId="15" fillId="0" borderId="25"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left" vertical="center" wrapText="1"/>
      <protection locked="0"/>
    </xf>
    <xf numFmtId="49" fontId="15" fillId="0" borderId="21" xfId="0" applyNumberFormat="1" applyFont="1" applyBorder="1" applyAlignment="1" applyProtection="1">
      <alignment horizontal="center" vertical="center" wrapText="1"/>
      <protection locked="0"/>
    </xf>
    <xf numFmtId="0" fontId="64" fillId="7" borderId="25" xfId="0" applyFont="1" applyFill="1" applyBorder="1" applyAlignment="1" applyProtection="1">
      <alignment wrapText="1"/>
      <protection locked="0"/>
    </xf>
    <xf numFmtId="0" fontId="64" fillId="7" borderId="26" xfId="0" applyFont="1" applyFill="1" applyBorder="1" applyAlignment="1" applyProtection="1">
      <alignment wrapText="1"/>
      <protection locked="0"/>
    </xf>
    <xf numFmtId="43" fontId="15" fillId="2" borderId="21" xfId="9" applyNumberFormat="1" applyFont="1" applyFill="1" applyBorder="1" applyAlignment="1" applyProtection="1">
      <alignment vertical="center"/>
      <protection locked="0"/>
    </xf>
    <xf numFmtId="43" fontId="14" fillId="2" borderId="0" xfId="0" applyNumberFormat="1" applyFont="1" applyFill="1" applyBorder="1"/>
    <xf numFmtId="0" fontId="21" fillId="0" borderId="20" xfId="0" applyFont="1" applyFill="1" applyBorder="1" applyAlignment="1" applyProtection="1">
      <alignment horizontal="center"/>
      <protection locked="0"/>
    </xf>
    <xf numFmtId="0" fontId="21" fillId="2" borderId="20"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protection locked="0"/>
    </xf>
    <xf numFmtId="0" fontId="21" fillId="2" borderId="20" xfId="0" applyFont="1" applyFill="1" applyBorder="1" applyAlignment="1" applyProtection="1">
      <alignment vertical="center" wrapText="1"/>
      <protection locked="0"/>
    </xf>
    <xf numFmtId="49" fontId="14" fillId="2" borderId="20" xfId="0" applyNumberFormat="1" applyFont="1" applyFill="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3" fontId="10" fillId="0" borderId="0" xfId="0" applyNumberFormat="1" applyFont="1" applyBorder="1"/>
    <xf numFmtId="174" fontId="20" fillId="2" borderId="20" xfId="6" applyNumberFormat="1" applyFont="1" applyFill="1" applyBorder="1" applyAlignment="1" applyProtection="1">
      <alignment horizontal="center"/>
      <protection locked="0"/>
    </xf>
    <xf numFmtId="174" fontId="22" fillId="2" borderId="20" xfId="6" applyNumberFormat="1" applyFont="1" applyFill="1" applyBorder="1" applyAlignment="1" applyProtection="1">
      <alignment horizontal="center"/>
      <protection locked="0"/>
    </xf>
    <xf numFmtId="0" fontId="20" fillId="0" borderId="9" xfId="1" applyFont="1" applyBorder="1" applyAlignment="1" applyProtection="1">
      <alignment horizontal="center"/>
    </xf>
    <xf numFmtId="0" fontId="22" fillId="0" borderId="9" xfId="1" applyFont="1" applyBorder="1" applyAlignment="1" applyProtection="1"/>
    <xf numFmtId="0" fontId="22" fillId="0" borderId="9" xfId="1" applyFont="1" applyBorder="1" applyProtection="1"/>
    <xf numFmtId="0" fontId="80" fillId="0" borderId="20" xfId="0" applyFont="1" applyBorder="1"/>
    <xf numFmtId="0" fontId="11" fillId="2" borderId="0" xfId="0" applyFont="1" applyFill="1"/>
    <xf numFmtId="169" fontId="10" fillId="0" borderId="0" xfId="0" applyNumberFormat="1" applyFont="1" applyBorder="1" applyAlignment="1" applyProtection="1">
      <alignment horizontal="center"/>
      <protection locked="0"/>
    </xf>
    <xf numFmtId="0" fontId="22" fillId="2" borderId="0" xfId="1" applyFont="1" applyFill="1" applyAlignment="1">
      <alignment wrapText="1"/>
    </xf>
    <xf numFmtId="0" fontId="12" fillId="2" borderId="0" xfId="0" applyFont="1" applyFill="1" applyAlignment="1">
      <alignment vertical="center"/>
    </xf>
    <xf numFmtId="0" fontId="25" fillId="0" borderId="0" xfId="0" applyFont="1" applyBorder="1" applyAlignment="1"/>
    <xf numFmtId="0" fontId="18" fillId="0" borderId="23" xfId="8" applyFont="1" applyFill="1" applyBorder="1" applyAlignment="1">
      <alignment horizontal="center"/>
    </xf>
    <xf numFmtId="0" fontId="6" fillId="0" borderId="0" xfId="8" applyFont="1" applyBorder="1" applyAlignment="1"/>
    <xf numFmtId="0" fontId="8" fillId="0" borderId="0" xfId="8" applyFont="1" applyBorder="1" applyAlignment="1" applyProtection="1">
      <alignment horizontal="center"/>
    </xf>
    <xf numFmtId="0" fontId="4" fillId="0" borderId="0" xfId="8" applyFont="1" applyBorder="1" applyAlignment="1" applyProtection="1">
      <alignment horizontal="center"/>
      <protection locked="0"/>
    </xf>
    <xf numFmtId="43" fontId="10" fillId="0" borderId="20" xfId="6" applyFont="1" applyBorder="1" applyAlignment="1"/>
    <xf numFmtId="0" fontId="16" fillId="0" borderId="0" xfId="8" applyFont="1" applyAlignment="1"/>
    <xf numFmtId="0" fontId="12" fillId="0" borderId="0" xfId="8" applyFont="1" applyAlignment="1">
      <alignment horizontal="right" vertical="center" wrapText="1"/>
    </xf>
    <xf numFmtId="0" fontId="2" fillId="0" borderId="0" xfId="8" applyFont="1" applyBorder="1" applyAlignment="1">
      <alignment horizontal="center" wrapText="1"/>
    </xf>
    <xf numFmtId="0" fontId="3" fillId="0" borderId="0" xfId="8" applyFont="1" applyFill="1" applyBorder="1" applyAlignment="1"/>
    <xf numFmtId="0" fontId="3" fillId="0" borderId="0" xfId="8" applyFont="1" applyFill="1" applyBorder="1" applyAlignment="1">
      <alignment horizontal="right"/>
    </xf>
    <xf numFmtId="0" fontId="13" fillId="0" borderId="0" xfId="8" applyFont="1" applyFill="1" applyBorder="1" applyAlignment="1">
      <alignment horizontal="center" vertical="center"/>
    </xf>
    <xf numFmtId="0" fontId="13" fillId="0" borderId="15" xfId="8" applyFont="1" applyFill="1" applyBorder="1" applyAlignment="1">
      <alignment horizontal="center" vertical="center"/>
    </xf>
    <xf numFmtId="0" fontId="14" fillId="0" borderId="0" xfId="8" applyFont="1" applyFill="1" applyBorder="1" applyAlignment="1">
      <alignment horizontal="center"/>
    </xf>
    <xf numFmtId="0" fontId="15" fillId="0" borderId="20" xfId="8" applyFont="1" applyBorder="1" applyAlignment="1" applyProtection="1">
      <alignment wrapText="1"/>
      <protection locked="0"/>
    </xf>
    <xf numFmtId="0" fontId="15" fillId="0" borderId="20" xfId="8" applyFont="1" applyBorder="1" applyAlignment="1" applyProtection="1">
      <alignment horizontal="center" wrapText="1"/>
      <protection locked="0"/>
    </xf>
    <xf numFmtId="49" fontId="15" fillId="0" borderId="20" xfId="8" applyNumberFormat="1" applyFont="1" applyBorder="1" applyAlignment="1" applyProtection="1">
      <alignment horizontal="center" wrapText="1"/>
      <protection locked="0"/>
    </xf>
    <xf numFmtId="14" fontId="15" fillId="0" borderId="20" xfId="8" applyNumberFormat="1" applyFont="1" applyBorder="1" applyAlignment="1" applyProtection="1">
      <alignment wrapText="1"/>
      <protection locked="0"/>
    </xf>
    <xf numFmtId="4" fontId="15" fillId="0" borderId="20" xfId="8" applyNumberFormat="1" applyFont="1" applyBorder="1" applyAlignment="1" applyProtection="1">
      <alignment wrapText="1"/>
      <protection locked="0"/>
    </xf>
    <xf numFmtId="43" fontId="73" fillId="0" borderId="20" xfId="16" applyFont="1" applyBorder="1" applyAlignment="1" applyProtection="1">
      <alignment wrapText="1"/>
      <protection locked="0"/>
    </xf>
    <xf numFmtId="0" fontId="64" fillId="7" borderId="25" xfId="8" applyFont="1" applyFill="1" applyBorder="1" applyAlignment="1" applyProtection="1">
      <alignment wrapText="1"/>
      <protection locked="0"/>
    </xf>
    <xf numFmtId="0" fontId="64" fillId="7" borderId="26" xfId="8" applyFont="1" applyFill="1" applyBorder="1" applyAlignment="1" applyProtection="1">
      <alignment horizontal="center"/>
      <protection locked="0"/>
    </xf>
    <xf numFmtId="0" fontId="64" fillId="7" borderId="21" xfId="8" applyFont="1" applyFill="1" applyBorder="1" applyAlignment="1" applyProtection="1">
      <alignment horizontal="center"/>
      <protection locked="0"/>
    </xf>
    <xf numFmtId="4" fontId="64" fillId="7" borderId="26" xfId="8" applyNumberFormat="1" applyFont="1" applyFill="1" applyBorder="1" applyAlignment="1" applyProtection="1">
      <alignment horizontal="right"/>
      <protection locked="0"/>
    </xf>
    <xf numFmtId="4" fontId="64" fillId="7" borderId="25" xfId="8" applyNumberFormat="1" applyFont="1" applyFill="1" applyBorder="1" applyAlignment="1" applyProtection="1">
      <alignment horizontal="right"/>
      <protection locked="0"/>
    </xf>
    <xf numFmtId="39" fontId="66" fillId="7" borderId="26" xfId="8" applyNumberFormat="1" applyFont="1" applyFill="1" applyBorder="1" applyProtection="1">
      <protection locked="0"/>
    </xf>
    <xf numFmtId="39" fontId="66" fillId="7" borderId="21" xfId="8" applyNumberFormat="1" applyFont="1" applyFill="1" applyBorder="1" applyAlignment="1" applyProtection="1">
      <alignment horizontal="center"/>
      <protection locked="0"/>
    </xf>
    <xf numFmtId="39" fontId="66" fillId="7" borderId="21" xfId="8" applyNumberFormat="1" applyFont="1" applyFill="1" applyBorder="1" applyAlignment="1" applyProtection="1">
      <alignment horizontal="center" wrapText="1"/>
      <protection locked="0"/>
    </xf>
    <xf numFmtId="0" fontId="3" fillId="0" borderId="0" xfId="8" applyFont="1" applyBorder="1" applyAlignment="1" applyProtection="1">
      <alignment horizontal="right" wrapText="1"/>
    </xf>
    <xf numFmtId="0" fontId="15" fillId="0" borderId="0" xfId="8" applyFont="1" applyBorder="1" applyAlignment="1" applyProtection="1">
      <alignment wrapText="1"/>
      <protection locked="0"/>
    </xf>
    <xf numFmtId="0" fontId="24" fillId="0" borderId="15" xfId="8" applyFont="1" applyBorder="1" applyAlignment="1">
      <alignment horizontal="center"/>
    </xf>
    <xf numFmtId="0" fontId="24" fillId="0" borderId="0" xfId="8" applyFont="1" applyAlignment="1">
      <alignment horizontal="center"/>
    </xf>
    <xf numFmtId="0" fontId="15" fillId="0" borderId="15" xfId="8" applyFont="1" applyBorder="1"/>
    <xf numFmtId="0" fontId="15" fillId="0" borderId="0" xfId="8" applyFont="1"/>
    <xf numFmtId="0" fontId="21" fillId="0" borderId="15" xfId="8" applyFont="1" applyBorder="1"/>
    <xf numFmtId="169" fontId="15" fillId="0" borderId="0" xfId="8" applyNumberFormat="1" applyFont="1" applyBorder="1" applyAlignment="1" applyProtection="1">
      <protection locked="0"/>
    </xf>
    <xf numFmtId="0" fontId="2" fillId="0" borderId="3" xfId="8" applyFont="1" applyBorder="1"/>
    <xf numFmtId="0" fontId="2" fillId="0" borderId="9" xfId="8" applyFont="1" applyBorder="1" applyAlignment="1">
      <alignment wrapText="1"/>
    </xf>
    <xf numFmtId="0" fontId="8" fillId="0" borderId="0" xfId="8" applyFont="1" applyBorder="1" applyAlignment="1">
      <alignment horizontal="center"/>
    </xf>
    <xf numFmtId="43" fontId="15" fillId="2" borderId="26" xfId="6" applyFont="1" applyFill="1" applyBorder="1" applyAlignment="1" applyProtection="1">
      <alignment horizontal="center" vertical="center" wrapText="1"/>
      <protection locked="0"/>
    </xf>
    <xf numFmtId="43" fontId="15" fillId="2" borderId="21" xfId="6" applyFont="1" applyFill="1" applyBorder="1" applyAlignment="1" applyProtection="1">
      <alignment horizontal="center" vertical="center" wrapText="1"/>
      <protection locked="0"/>
    </xf>
    <xf numFmtId="43" fontId="64" fillId="7" borderId="20" xfId="9" applyFont="1" applyFill="1" applyBorder="1" applyAlignment="1">
      <alignment horizontal="center" vertical="center" wrapText="1"/>
    </xf>
    <xf numFmtId="170" fontId="26" fillId="0" borderId="20" xfId="0" applyNumberFormat="1" applyFont="1" applyBorder="1"/>
    <xf numFmtId="49" fontId="21" fillId="0" borderId="20" xfId="6" applyNumberFormat="1" applyFont="1" applyBorder="1" applyProtection="1"/>
    <xf numFmtId="0" fontId="27" fillId="2" borderId="0" xfId="0" applyFont="1" applyFill="1" applyAlignment="1">
      <alignment horizontal="right"/>
    </xf>
    <xf numFmtId="0" fontId="26" fillId="0" borderId="20" xfId="0" applyFont="1" applyBorder="1" applyAlignment="1">
      <alignment horizontal="center"/>
    </xf>
    <xf numFmtId="0" fontId="31" fillId="0" borderId="20" xfId="0" applyFont="1" applyBorder="1" applyAlignment="1">
      <alignment horizontal="center"/>
    </xf>
    <xf numFmtId="14" fontId="31" fillId="0" borderId="20" xfId="0" applyNumberFormat="1" applyFont="1" applyBorder="1" applyAlignment="1">
      <alignment horizontal="center" wrapText="1"/>
    </xf>
    <xf numFmtId="43" fontId="31" fillId="0" borderId="20" xfId="6" applyFont="1" applyFill="1" applyBorder="1"/>
    <xf numFmtId="0" fontId="31" fillId="0" borderId="20" xfId="0" applyFont="1" applyBorder="1" applyAlignment="1">
      <alignment wrapText="1"/>
    </xf>
    <xf numFmtId="0" fontId="28" fillId="2" borderId="20" xfId="0" applyFont="1" applyFill="1" applyBorder="1" applyProtection="1">
      <protection locked="0"/>
    </xf>
    <xf numFmtId="0" fontId="10" fillId="0" borderId="20" xfId="0" applyFont="1" applyBorder="1" applyAlignment="1" applyProtection="1">
      <alignment horizontal="center"/>
      <protection locked="0"/>
    </xf>
    <xf numFmtId="0" fontId="10" fillId="0" borderId="25" xfId="0" applyFont="1" applyBorder="1" applyAlignment="1" applyProtection="1">
      <alignment horizontal="center"/>
      <protection locked="0"/>
    </xf>
    <xf numFmtId="14" fontId="31" fillId="0" borderId="20" xfId="0" applyNumberFormat="1" applyFont="1" applyBorder="1" applyAlignment="1">
      <alignment horizontal="center"/>
    </xf>
    <xf numFmtId="0" fontId="31" fillId="0" borderId="20" xfId="0" applyFont="1" applyBorder="1"/>
    <xf numFmtId="0" fontId="31" fillId="0" borderId="20" xfId="0" applyFont="1" applyBorder="1" applyAlignment="1">
      <alignment horizontal="center" wrapText="1"/>
    </xf>
    <xf numFmtId="0" fontId="72" fillId="0" borderId="20" xfId="0" applyFont="1" applyBorder="1" applyAlignment="1" applyProtection="1">
      <alignment horizontal="left"/>
      <protection locked="0"/>
    </xf>
    <xf numFmtId="0" fontId="28" fillId="0" borderId="20" xfId="0" applyFont="1" applyBorder="1" applyProtection="1">
      <protection locked="0"/>
    </xf>
    <xf numFmtId="43" fontId="31" fillId="0" borderId="20" xfId="6" applyFont="1" applyBorder="1" applyAlignment="1">
      <alignment horizontal="right"/>
    </xf>
    <xf numFmtId="43" fontId="31" fillId="0" borderId="20" xfId="6" applyFont="1" applyFill="1" applyBorder="1" applyAlignment="1">
      <alignment horizontal="right"/>
    </xf>
    <xf numFmtId="43" fontId="31" fillId="0" borderId="20" xfId="6" applyFont="1" applyBorder="1" applyAlignment="1">
      <alignment horizontal="center"/>
    </xf>
    <xf numFmtId="0" fontId="31" fillId="0" borderId="20" xfId="0" applyFont="1" applyBorder="1" applyAlignment="1">
      <alignment horizontal="left"/>
    </xf>
    <xf numFmtId="0" fontId="31" fillId="0" borderId="20" xfId="0" applyFont="1" applyBorder="1" applyAlignment="1">
      <alignment horizontal="left" wrapText="1"/>
    </xf>
    <xf numFmtId="43" fontId="31" fillId="0" borderId="20" xfId="13" applyFont="1" applyBorder="1"/>
    <xf numFmtId="0" fontId="73" fillId="2" borderId="20" xfId="0" applyFont="1" applyFill="1" applyBorder="1" applyAlignment="1" applyProtection="1">
      <alignment horizontal="center"/>
      <protection locked="0"/>
    </xf>
    <xf numFmtId="4" fontId="15" fillId="2" borderId="20" xfId="0" applyNumberFormat="1" applyFont="1" applyFill="1" applyBorder="1" applyProtection="1">
      <protection locked="0"/>
    </xf>
    <xf numFmtId="4" fontId="15" fillId="2" borderId="25" xfId="0" applyNumberFormat="1" applyFont="1" applyFill="1" applyBorder="1" applyProtection="1">
      <protection locked="0"/>
    </xf>
    <xf numFmtId="43" fontId="31" fillId="0" borderId="20" xfId="13" applyFont="1" applyFill="1" applyBorder="1"/>
    <xf numFmtId="14" fontId="31" fillId="0" borderId="20" xfId="0" applyNumberFormat="1" applyFont="1" applyBorder="1" applyAlignment="1">
      <alignment horizontal="left" wrapText="1"/>
    </xf>
    <xf numFmtId="14" fontId="31" fillId="0" borderId="20" xfId="0" applyNumberFormat="1" applyFont="1" applyBorder="1" applyAlignment="1">
      <alignment horizontal="left"/>
    </xf>
    <xf numFmtId="0" fontId="84" fillId="0" borderId="20" xfId="0" applyFont="1" applyBorder="1" applyAlignment="1">
      <alignment wrapText="1"/>
    </xf>
    <xf numFmtId="0" fontId="31" fillId="0" borderId="20" xfId="0" applyFont="1" applyBorder="1" applyAlignment="1"/>
    <xf numFmtId="49" fontId="31" fillId="0" borderId="20" xfId="0" applyNumberFormat="1" applyFont="1" applyBorder="1" applyAlignment="1">
      <alignment horizontal="center"/>
    </xf>
    <xf numFmtId="43" fontId="31" fillId="0" borderId="20" xfId="6" applyFont="1" applyBorder="1" applyAlignment="1">
      <alignment wrapText="1"/>
    </xf>
    <xf numFmtId="14" fontId="85" fillId="0" borderId="20" xfId="0" applyNumberFormat="1" applyFont="1" applyBorder="1" applyAlignment="1">
      <alignment horizontal="center"/>
    </xf>
    <xf numFmtId="43" fontId="86" fillId="0" borderId="20" xfId="6" applyFont="1" applyFill="1" applyBorder="1" applyAlignment="1">
      <alignment horizontal="left"/>
    </xf>
    <xf numFmtId="4" fontId="19" fillId="12" borderId="19" xfId="6" applyNumberFormat="1" applyFont="1" applyFill="1" applyBorder="1" applyProtection="1">
      <protection locked="0"/>
    </xf>
    <xf numFmtId="0" fontId="21" fillId="12" borderId="18" xfId="0" applyFont="1" applyFill="1" applyBorder="1" applyAlignment="1" applyProtection="1">
      <alignment horizontal="left"/>
      <protection locked="0"/>
    </xf>
    <xf numFmtId="0" fontId="21" fillId="12" borderId="18" xfId="0" applyFont="1" applyFill="1" applyBorder="1" applyAlignment="1" applyProtection="1">
      <alignment wrapText="1"/>
      <protection locked="0"/>
    </xf>
    <xf numFmtId="0" fontId="21" fillId="12" borderId="18" xfId="0" applyFont="1" applyFill="1" applyBorder="1" applyAlignment="1" applyProtection="1">
      <alignment horizontal="center"/>
      <protection locked="0"/>
    </xf>
    <xf numFmtId="172" fontId="21" fillId="12" borderId="18" xfId="0" applyNumberFormat="1" applyFont="1" applyFill="1" applyBorder="1" applyAlignment="1" applyProtection="1">
      <alignment horizontal="center"/>
      <protection locked="0"/>
    </xf>
    <xf numFmtId="4" fontId="19" fillId="12" borderId="28" xfId="6" applyNumberFormat="1" applyFont="1" applyFill="1" applyBorder="1" applyProtection="1">
      <protection locked="0"/>
    </xf>
    <xf numFmtId="4" fontId="19" fillId="12" borderId="20" xfId="6" applyNumberFormat="1" applyFont="1" applyFill="1" applyBorder="1" applyProtection="1">
      <protection locked="0"/>
    </xf>
    <xf numFmtId="0" fontId="52" fillId="0" borderId="0" xfId="0" applyFont="1" applyBorder="1"/>
    <xf numFmtId="0" fontId="21" fillId="8" borderId="27" xfId="0" applyFont="1" applyFill="1" applyBorder="1" applyAlignment="1">
      <alignment horizontal="center" vertical="top"/>
    </xf>
    <xf numFmtId="49" fontId="0" fillId="0" borderId="0" xfId="0" applyNumberFormat="1"/>
    <xf numFmtId="0" fontId="0" fillId="0" borderId="0" xfId="0" applyAlignment="1">
      <alignment horizontal="right"/>
    </xf>
    <xf numFmtId="0" fontId="0" fillId="0" borderId="0" xfId="0" applyAlignment="1">
      <alignment horizontal="left"/>
    </xf>
    <xf numFmtId="49" fontId="2" fillId="2" borderId="23" xfId="1" applyNumberFormat="1" applyFont="1" applyFill="1" applyBorder="1"/>
    <xf numFmtId="0" fontId="2" fillId="2" borderId="23" xfId="1" applyFont="1" applyFill="1" applyBorder="1" applyAlignment="1">
      <alignment horizontal="right"/>
    </xf>
    <xf numFmtId="0" fontId="2" fillId="2" borderId="23" xfId="1" applyFont="1" applyFill="1" applyBorder="1" applyAlignment="1">
      <alignment horizontal="left"/>
    </xf>
    <xf numFmtId="49" fontId="4" fillId="2" borderId="0" xfId="1" applyNumberFormat="1" applyFont="1" applyFill="1"/>
    <xf numFmtId="0" fontId="4" fillId="2" borderId="0" xfId="1" applyFont="1" applyFill="1"/>
    <xf numFmtId="0" fontId="4" fillId="2" borderId="0" xfId="1" applyFont="1" applyFill="1" applyAlignment="1">
      <alignment horizontal="center"/>
    </xf>
    <xf numFmtId="0" fontId="4" fillId="2" borderId="0" xfId="1" applyFont="1" applyFill="1" applyAlignment="1">
      <alignment horizontal="right"/>
    </xf>
    <xf numFmtId="0" fontId="4" fillId="2" borderId="0" xfId="1" applyFont="1" applyFill="1" applyAlignment="1">
      <alignment horizontal="left"/>
    </xf>
    <xf numFmtId="0" fontId="5" fillId="2" borderId="0" xfId="1" applyFont="1" applyFill="1" applyAlignment="1">
      <alignment horizontal="center"/>
    </xf>
    <xf numFmtId="49" fontId="9" fillId="2" borderId="0" xfId="0" applyNumberFormat="1"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right"/>
    </xf>
    <xf numFmtId="0" fontId="9" fillId="2" borderId="0" xfId="0" applyFont="1" applyFill="1" applyAlignment="1">
      <alignment horizontal="left"/>
    </xf>
    <xf numFmtId="170" fontId="28" fillId="2" borderId="20" xfId="0" applyNumberFormat="1" applyFont="1" applyFill="1" applyBorder="1"/>
    <xf numFmtId="0" fontId="27" fillId="2" borderId="0" xfId="0" applyFont="1" applyFill="1" applyAlignment="1">
      <alignment horizontal="left"/>
    </xf>
    <xf numFmtId="49" fontId="28" fillId="2" borderId="20" xfId="6" applyNumberFormat="1" applyFont="1" applyFill="1" applyBorder="1" applyAlignment="1"/>
    <xf numFmtId="49" fontId="28" fillId="2" borderId="20" xfId="6" applyNumberFormat="1" applyFont="1" applyFill="1" applyBorder="1" applyAlignment="1">
      <alignment horizontal="center"/>
    </xf>
    <xf numFmtId="49" fontId="2" fillId="2" borderId="9" xfId="1" applyNumberFormat="1" applyFont="1" applyFill="1" applyBorder="1" applyAlignment="1">
      <alignment horizontal="center"/>
    </xf>
    <xf numFmtId="0" fontId="2" fillId="2" borderId="9" xfId="1" applyFont="1" applyFill="1" applyBorder="1" applyAlignment="1">
      <alignment horizontal="right"/>
    </xf>
    <xf numFmtId="0" fontId="2" fillId="2" borderId="9" xfId="1" applyFont="1" applyFill="1" applyBorder="1" applyAlignment="1">
      <alignment horizontal="left"/>
    </xf>
    <xf numFmtId="49" fontId="64" fillId="7" borderId="20" xfId="1" applyNumberFormat="1" applyFont="1" applyFill="1" applyBorder="1" applyAlignment="1">
      <alignment horizontal="center" vertical="center" wrapText="1"/>
    </xf>
    <xf numFmtId="49" fontId="15" fillId="13" borderId="20" xfId="1" applyNumberFormat="1" applyFont="1" applyFill="1" applyBorder="1" applyAlignment="1" applyProtection="1">
      <alignment horizontal="center" vertical="center" wrapText="1"/>
      <protection locked="0"/>
    </xf>
    <xf numFmtId="0" fontId="15" fillId="13" borderId="26" xfId="1" applyFont="1" applyFill="1" applyBorder="1" applyProtection="1">
      <protection locked="0"/>
    </xf>
    <xf numFmtId="49" fontId="73" fillId="13" borderId="26" xfId="1" applyNumberFormat="1" applyFont="1" applyFill="1" applyBorder="1" applyAlignment="1" applyProtection="1">
      <alignment horizontal="center"/>
      <protection locked="0"/>
    </xf>
    <xf numFmtId="0" fontId="15" fillId="13" borderId="26" xfId="1" applyFont="1" applyFill="1" applyBorder="1" applyAlignment="1" applyProtection="1">
      <alignment horizontal="center"/>
      <protection locked="0"/>
    </xf>
    <xf numFmtId="0" fontId="12" fillId="13" borderId="26" xfId="1" applyFont="1" applyFill="1" applyBorder="1" applyAlignment="1" applyProtection="1">
      <alignment horizontal="right"/>
      <protection locked="0"/>
    </xf>
    <xf numFmtId="0" fontId="12" fillId="13" borderId="26" xfId="1" applyFont="1" applyFill="1" applyBorder="1" applyAlignment="1" applyProtection="1">
      <alignment horizontal="left"/>
      <protection locked="0"/>
    </xf>
    <xf numFmtId="0" fontId="12" fillId="13" borderId="26" xfId="1" applyFont="1" applyFill="1" applyBorder="1" applyProtection="1">
      <protection locked="0"/>
    </xf>
    <xf numFmtId="0" fontId="12" fillId="13" borderId="26" xfId="1" applyFont="1" applyFill="1" applyBorder="1" applyAlignment="1" applyProtection="1">
      <alignment horizontal="center"/>
      <protection locked="0"/>
    </xf>
    <xf numFmtId="0" fontId="12" fillId="13" borderId="21" xfId="1" applyFont="1" applyFill="1" applyBorder="1" applyAlignment="1" applyProtection="1">
      <alignment horizontal="center"/>
      <protection locked="0"/>
    </xf>
    <xf numFmtId="43" fontId="8" fillId="13" borderId="20" xfId="6" applyFont="1" applyFill="1" applyBorder="1" applyProtection="1">
      <protection locked="0"/>
    </xf>
    <xf numFmtId="4" fontId="0" fillId="0" borderId="0" xfId="0" applyNumberFormat="1" applyAlignment="1">
      <alignment horizontal="center"/>
    </xf>
    <xf numFmtId="0" fontId="4" fillId="2" borderId="0" xfId="1" applyFont="1" applyFill="1" applyAlignment="1">
      <alignment wrapText="1"/>
    </xf>
    <xf numFmtId="0" fontId="12" fillId="2" borderId="0" xfId="0" applyFont="1" applyFill="1"/>
    <xf numFmtId="0" fontId="6" fillId="2" borderId="0" xfId="1" applyFont="1" applyFill="1"/>
    <xf numFmtId="0" fontId="20" fillId="2" borderId="0" xfId="0" applyFont="1" applyFill="1" applyAlignment="1">
      <alignment horizontal="right"/>
    </xf>
    <xf numFmtId="0" fontId="20" fillId="2" borderId="0" xfId="1" applyFont="1" applyFill="1" applyAlignment="1">
      <alignment horizontal="right"/>
    </xf>
    <xf numFmtId="168" fontId="20" fillId="2" borderId="0" xfId="0" applyNumberFormat="1" applyFont="1" applyFill="1" applyAlignment="1">
      <alignment horizontal="right"/>
    </xf>
    <xf numFmtId="49" fontId="22" fillId="2" borderId="20" xfId="6" applyNumberFormat="1" applyFont="1" applyFill="1" applyBorder="1"/>
    <xf numFmtId="0" fontId="20" fillId="2" borderId="0" xfId="1" applyFont="1" applyFill="1"/>
    <xf numFmtId="0" fontId="20" fillId="2" borderId="0" xfId="1" applyFont="1" applyFill="1" applyAlignment="1">
      <alignment horizontal="center"/>
    </xf>
    <xf numFmtId="168" fontId="20" fillId="2" borderId="0" xfId="0" applyNumberFormat="1" applyFont="1" applyFill="1"/>
    <xf numFmtId="43" fontId="1" fillId="0" borderId="20" xfId="2" applyFont="1" applyFill="1" applyBorder="1" applyAlignment="1" applyProtection="1">
      <alignment horizontal="right"/>
      <protection locked="0"/>
    </xf>
    <xf numFmtId="0" fontId="80" fillId="0" borderId="20" xfId="0" applyFont="1" applyBorder="1" applyAlignment="1">
      <alignment wrapText="1"/>
    </xf>
    <xf numFmtId="43" fontId="22" fillId="0" borderId="27" xfId="2" applyFont="1" applyBorder="1" applyAlignment="1" applyProtection="1">
      <alignment wrapText="1"/>
      <protection locked="0"/>
    </xf>
    <xf numFmtId="43" fontId="22" fillId="0" borderId="25" xfId="2" applyFont="1" applyBorder="1" applyAlignment="1" applyProtection="1">
      <alignment horizontal="right"/>
      <protection locked="0"/>
    </xf>
    <xf numFmtId="0" fontId="89" fillId="0" borderId="30" xfId="0" applyNumberFormat="1" applyFont="1" applyFill="1" applyBorder="1" applyAlignment="1">
      <alignment vertical="top" wrapText="1" readingOrder="1"/>
    </xf>
    <xf numFmtId="4" fontId="65" fillId="7" borderId="4" xfId="1" applyNumberFormat="1" applyFont="1" applyFill="1" applyBorder="1" applyAlignment="1" applyProtection="1">
      <alignment wrapText="1"/>
      <protection locked="0"/>
    </xf>
    <xf numFmtId="0" fontId="3" fillId="0" borderId="0" xfId="1" applyFont="1" applyAlignment="1">
      <alignment wrapText="1"/>
    </xf>
    <xf numFmtId="0" fontId="8" fillId="0" borderId="0" xfId="1" applyFont="1"/>
    <xf numFmtId="170" fontId="25" fillId="0" borderId="0" xfId="0" applyNumberFormat="1" applyFont="1"/>
    <xf numFmtId="168" fontId="8" fillId="0" borderId="0" xfId="0" applyNumberFormat="1" applyFont="1"/>
    <xf numFmtId="4" fontId="22" fillId="0" borderId="0" xfId="0" applyNumberFormat="1" applyFont="1"/>
    <xf numFmtId="0" fontId="85" fillId="0" borderId="20" xfId="0" applyFont="1" applyFill="1" applyBorder="1" applyAlignment="1">
      <alignment horizontal="center"/>
    </xf>
    <xf numFmtId="14" fontId="85" fillId="0" borderId="20" xfId="0" applyNumberFormat="1" applyFont="1" applyFill="1" applyBorder="1" applyAlignment="1">
      <alignment horizontal="center"/>
    </xf>
    <xf numFmtId="43" fontId="85" fillId="0" borderId="20" xfId="6" applyFont="1" applyFill="1" applyBorder="1"/>
    <xf numFmtId="0" fontId="85" fillId="0" borderId="20" xfId="0" applyFont="1" applyFill="1" applyBorder="1"/>
    <xf numFmtId="0" fontId="15" fillId="0" borderId="20" xfId="0" applyFont="1" applyFill="1" applyBorder="1" applyAlignment="1" applyProtection="1">
      <alignment horizontal="left"/>
      <protection locked="0"/>
    </xf>
    <xf numFmtId="0" fontId="85" fillId="0" borderId="20" xfId="0" applyFont="1" applyFill="1" applyBorder="1" applyAlignment="1">
      <alignment wrapText="1"/>
    </xf>
    <xf numFmtId="43" fontId="21" fillId="2" borderId="20" xfId="6" applyFont="1" applyFill="1" applyBorder="1" applyAlignment="1" applyProtection="1">
      <alignment vertical="center" wrapText="1"/>
      <protection locked="0"/>
    </xf>
    <xf numFmtId="43" fontId="81" fillId="7" borderId="26" xfId="0" applyNumberFormat="1" applyFont="1" applyFill="1" applyBorder="1" applyAlignment="1" applyProtection="1">
      <protection locked="0"/>
    </xf>
    <xf numFmtId="0" fontId="78" fillId="2" borderId="20" xfId="0" applyFont="1" applyFill="1" applyBorder="1" applyAlignment="1">
      <alignment horizontal="center" vertical="center"/>
    </xf>
    <xf numFmtId="0" fontId="78" fillId="2" borderId="20" xfId="0" applyFont="1" applyFill="1" applyBorder="1" applyAlignment="1">
      <alignment horizontal="center" vertical="center" wrapText="1"/>
    </xf>
    <xf numFmtId="43" fontId="15" fillId="2" borderId="20" xfId="6" applyFont="1" applyFill="1" applyBorder="1" applyAlignment="1" applyProtection="1">
      <alignment horizontal="center" vertical="center"/>
      <protection locked="0"/>
    </xf>
    <xf numFmtId="43" fontId="15" fillId="2" borderId="20" xfId="6" applyFont="1" applyFill="1" applyBorder="1" applyProtection="1">
      <protection locked="0"/>
    </xf>
    <xf numFmtId="0" fontId="90" fillId="2" borderId="20" xfId="0" applyFont="1" applyFill="1" applyBorder="1" applyAlignment="1">
      <alignment horizontal="center" vertical="center"/>
    </xf>
    <xf numFmtId="0" fontId="90" fillId="2" borderId="20" xfId="0" applyFont="1" applyFill="1" applyBorder="1" applyAlignment="1">
      <alignment horizontal="center" vertical="center" wrapText="1"/>
    </xf>
    <xf numFmtId="0" fontId="0" fillId="3" borderId="0" xfId="0" applyFill="1" applyBorder="1"/>
    <xf numFmtId="0" fontId="0" fillId="3" borderId="9" xfId="0" applyFill="1" applyBorder="1"/>
    <xf numFmtId="0" fontId="91" fillId="0" borderId="0" xfId="0" applyFont="1"/>
    <xf numFmtId="0" fontId="91" fillId="2" borderId="0" xfId="0" applyFont="1" applyFill="1"/>
    <xf numFmtId="0" fontId="91" fillId="2" borderId="0" xfId="0" applyFont="1" applyFill="1" applyAlignment="1">
      <alignment horizontal="center" vertical="center"/>
    </xf>
    <xf numFmtId="0" fontId="0" fillId="0" borderId="0" xfId="0" applyAlignment="1"/>
    <xf numFmtId="43" fontId="2" fillId="2" borderId="0" xfId="6" applyFont="1" applyFill="1" applyBorder="1"/>
    <xf numFmtId="49" fontId="72" fillId="2" borderId="20" xfId="10" applyNumberFormat="1" applyFont="1" applyFill="1" applyBorder="1" applyAlignment="1" applyProtection="1">
      <alignment horizontal="center"/>
      <protection locked="0"/>
    </xf>
    <xf numFmtId="0" fontId="88" fillId="2" borderId="20" xfId="0" applyFont="1" applyFill="1" applyBorder="1" applyAlignment="1">
      <alignment horizontal="center" vertical="center"/>
    </xf>
    <xf numFmtId="0" fontId="87" fillId="2" borderId="20" xfId="0" applyFont="1" applyFill="1" applyBorder="1" applyAlignment="1">
      <alignment horizontal="center" vertical="center"/>
    </xf>
    <xf numFmtId="43" fontId="28" fillId="2" borderId="20" xfId="6" applyFont="1" applyFill="1" applyBorder="1" applyAlignment="1" applyProtection="1">
      <alignment wrapText="1"/>
      <protection locked="0"/>
    </xf>
    <xf numFmtId="4" fontId="65" fillId="11" borderId="20" xfId="9" applyNumberFormat="1" applyFont="1" applyFill="1" applyBorder="1" applyAlignment="1" applyProtection="1">
      <alignment wrapText="1"/>
      <protection locked="0"/>
    </xf>
    <xf numFmtId="0" fontId="95" fillId="2" borderId="20" xfId="0" applyFont="1" applyFill="1" applyBorder="1" applyProtection="1">
      <protection locked="0"/>
    </xf>
    <xf numFmtId="174" fontId="21" fillId="2" borderId="20" xfId="6" applyNumberFormat="1" applyFont="1" applyFill="1" applyBorder="1" applyAlignment="1">
      <alignment vertical="center"/>
    </xf>
    <xf numFmtId="174" fontId="21" fillId="2" borderId="20" xfId="6" applyNumberFormat="1" applyFont="1" applyFill="1" applyBorder="1"/>
    <xf numFmtId="174" fontId="15" fillId="2" borderId="20" xfId="6" applyNumberFormat="1" applyFont="1" applyFill="1" applyBorder="1" applyAlignment="1">
      <alignment vertical="center"/>
    </xf>
    <xf numFmtId="169" fontId="2" fillId="0" borderId="20" xfId="15" applyNumberFormat="1" applyFont="1" applyFill="1" applyBorder="1" applyAlignment="1" applyProtection="1">
      <alignment horizontal="left"/>
      <protection locked="0"/>
    </xf>
    <xf numFmtId="4" fontId="64" fillId="7" borderId="26" xfId="0" applyNumberFormat="1" applyFont="1" applyFill="1" applyBorder="1" applyAlignment="1" applyProtection="1">
      <alignment wrapText="1"/>
      <protection locked="0"/>
    </xf>
    <xf numFmtId="170" fontId="21" fillId="2" borderId="20" xfId="0" applyNumberFormat="1" applyFont="1" applyFill="1" applyBorder="1" applyAlignment="1" applyProtection="1">
      <alignment vertical="center"/>
      <protection locked="0"/>
    </xf>
    <xf numFmtId="43" fontId="15" fillId="2" borderId="20" xfId="9" applyNumberFormat="1" applyFont="1" applyFill="1" applyBorder="1" applyAlignment="1" applyProtection="1">
      <alignment vertical="center"/>
      <protection locked="0"/>
    </xf>
    <xf numFmtId="49" fontId="21" fillId="0" borderId="20" xfId="0" applyNumberFormat="1" applyFont="1" applyBorder="1" applyAlignment="1" applyProtection="1">
      <alignment horizontal="center" vertical="center"/>
      <protection locked="0"/>
    </xf>
    <xf numFmtId="43" fontId="10" fillId="2" borderId="0" xfId="0" applyNumberFormat="1" applyFont="1" applyFill="1" applyBorder="1" applyAlignment="1"/>
    <xf numFmtId="43" fontId="11" fillId="2" borderId="0" xfId="0" applyNumberFormat="1" applyFont="1" applyFill="1" applyBorder="1" applyAlignment="1"/>
    <xf numFmtId="0" fontId="14" fillId="2" borderId="16" xfId="0" applyFont="1" applyFill="1" applyBorder="1" applyAlignment="1">
      <alignment wrapText="1"/>
    </xf>
    <xf numFmtId="0" fontId="12" fillId="2" borderId="16" xfId="8" applyFont="1" applyFill="1" applyBorder="1" applyAlignment="1">
      <alignment horizontal="center"/>
    </xf>
    <xf numFmtId="0" fontId="4" fillId="2" borderId="16" xfId="8" applyFont="1" applyFill="1" applyBorder="1"/>
    <xf numFmtId="0" fontId="6" fillId="2" borderId="16" xfId="8" applyFont="1" applyFill="1" applyBorder="1" applyAlignment="1">
      <alignment horizontal="center"/>
    </xf>
    <xf numFmtId="0" fontId="10" fillId="0" borderId="4" xfId="0" applyFont="1" applyBorder="1" applyAlignment="1">
      <alignment wrapText="1"/>
    </xf>
    <xf numFmtId="0" fontId="99" fillId="0" borderId="0" xfId="0" applyFont="1" applyAlignment="1">
      <alignment horizontal="center"/>
    </xf>
    <xf numFmtId="0" fontId="97" fillId="0" borderId="0" xfId="0" applyFont="1"/>
    <xf numFmtId="0" fontId="100" fillId="0" borderId="0" xfId="0" applyFont="1"/>
    <xf numFmtId="43" fontId="97" fillId="0" borderId="31" xfId="6" applyFont="1" applyBorder="1" applyAlignment="1">
      <alignment horizontal="center"/>
    </xf>
    <xf numFmtId="4" fontId="100" fillId="0" borderId="0" xfId="0" applyNumberFormat="1" applyFont="1" applyAlignment="1">
      <alignment horizontal="left"/>
    </xf>
    <xf numFmtId="0" fontId="101" fillId="0" borderId="0" xfId="0" applyFont="1"/>
    <xf numFmtId="43" fontId="100" fillId="0" borderId="0" xfId="6" applyFont="1" applyAlignment="1">
      <alignment horizontal="right"/>
    </xf>
    <xf numFmtId="0" fontId="102" fillId="0" borderId="0" xfId="0" applyFont="1"/>
    <xf numFmtId="43" fontId="100" fillId="0" borderId="0" xfId="6" applyFont="1" applyAlignment="1">
      <alignment horizontal="center"/>
    </xf>
    <xf numFmtId="43" fontId="100" fillId="0" borderId="0" xfId="6" applyFont="1" applyAlignment="1">
      <alignment horizontal="left"/>
    </xf>
    <xf numFmtId="0" fontId="78" fillId="0" borderId="0" xfId="0" applyFont="1"/>
    <xf numFmtId="43" fontId="97" fillId="0" borderId="0" xfId="6" applyFont="1" applyAlignment="1">
      <alignment horizontal="center"/>
    </xf>
    <xf numFmtId="43" fontId="0" fillId="0" borderId="0" xfId="6" applyFont="1"/>
    <xf numFmtId="43" fontId="100" fillId="0" borderId="0" xfId="6" applyFont="1"/>
    <xf numFmtId="43" fontId="1" fillId="0" borderId="0" xfId="6" applyFont="1" applyBorder="1" applyAlignment="1">
      <alignment horizontal="right"/>
    </xf>
    <xf numFmtId="43" fontId="0" fillId="0" borderId="0" xfId="0" applyNumberFormat="1"/>
    <xf numFmtId="0" fontId="1" fillId="0" borderId="0" xfId="0" applyFont="1"/>
    <xf numFmtId="4" fontId="100" fillId="0" borderId="0" xfId="0" applyNumberFormat="1" applyFont="1"/>
    <xf numFmtId="4" fontId="97" fillId="0" borderId="0" xfId="0" applyNumberFormat="1" applyFont="1" applyBorder="1" applyAlignment="1">
      <alignment horizontal="center"/>
    </xf>
    <xf numFmtId="0" fontId="1" fillId="0" borderId="0" xfId="0" applyFont="1" applyBorder="1"/>
    <xf numFmtId="0" fontId="103" fillId="12" borderId="0" xfId="0" applyFont="1" applyFill="1"/>
    <xf numFmtId="0" fontId="97" fillId="0" borderId="0" xfId="20" applyFont="1" applyAlignment="1">
      <alignment horizontal="center"/>
    </xf>
    <xf numFmtId="0" fontId="44" fillId="0" borderId="0" xfId="20"/>
    <xf numFmtId="14" fontId="1" fillId="0" borderId="0" xfId="20" applyNumberFormat="1" applyFont="1" applyAlignment="1">
      <alignment horizontal="center"/>
    </xf>
    <xf numFmtId="0" fontId="0" fillId="0" borderId="0" xfId="0" applyFont="1"/>
    <xf numFmtId="43" fontId="1" fillId="0" borderId="0" xfId="6" applyFont="1" applyAlignment="1">
      <alignment horizontal="center"/>
    </xf>
    <xf numFmtId="14" fontId="1" fillId="0" borderId="0" xfId="20" applyNumberFormat="1" applyFont="1" applyAlignment="1"/>
    <xf numFmtId="43" fontId="1" fillId="0" borderId="0" xfId="6" applyFont="1" applyAlignment="1">
      <alignment horizontal="right"/>
    </xf>
    <xf numFmtId="14" fontId="97" fillId="0" borderId="0" xfId="20" applyNumberFormat="1" applyFont="1" applyAlignment="1">
      <alignment horizontal="center"/>
    </xf>
    <xf numFmtId="43" fontId="97" fillId="0" borderId="12" xfId="22" applyFont="1" applyBorder="1"/>
    <xf numFmtId="0" fontId="0" fillId="12" borderId="0" xfId="0" applyFill="1"/>
    <xf numFmtId="0" fontId="106" fillId="0" borderId="0" xfId="1" applyFont="1"/>
    <xf numFmtId="0" fontId="98" fillId="0" borderId="0" xfId="1" applyFont="1" applyBorder="1" applyAlignment="1">
      <alignment horizontal="center"/>
    </xf>
    <xf numFmtId="0" fontId="107" fillId="0" borderId="25" xfId="1" applyFont="1" applyBorder="1" applyAlignment="1">
      <alignment horizontal="center"/>
    </xf>
    <xf numFmtId="0" fontId="107" fillId="0" borderId="26" xfId="1" applyFont="1" applyBorder="1" applyAlignment="1">
      <alignment horizontal="center"/>
    </xf>
    <xf numFmtId="0" fontId="107" fillId="0" borderId="21" xfId="1" applyFont="1" applyBorder="1" applyAlignment="1">
      <alignment horizontal="center"/>
    </xf>
    <xf numFmtId="14" fontId="1" fillId="0" borderId="0" xfId="1" applyNumberFormat="1" applyFont="1" applyBorder="1" applyAlignment="1">
      <alignment horizontal="center"/>
    </xf>
    <xf numFmtId="0" fontId="1" fillId="0" borderId="0" xfId="1" applyFont="1" applyBorder="1" applyAlignment="1">
      <alignment horizontal="left"/>
    </xf>
    <xf numFmtId="0" fontId="1" fillId="0" borderId="0" xfId="1" applyFont="1" applyBorder="1" applyAlignment="1">
      <alignment horizontal="center"/>
    </xf>
    <xf numFmtId="43" fontId="1" fillId="0" borderId="0" xfId="6" applyFont="1" applyBorder="1" applyAlignment="1">
      <alignment horizontal="center"/>
    </xf>
    <xf numFmtId="0" fontId="101" fillId="0" borderId="0" xfId="0" applyFont="1" applyAlignment="1">
      <alignment horizontal="right"/>
    </xf>
    <xf numFmtId="43" fontId="101" fillId="0" borderId="32" xfId="6" applyFont="1" applyBorder="1"/>
    <xf numFmtId="0" fontId="107" fillId="0" borderId="0" xfId="1" applyFont="1" applyBorder="1" applyAlignment="1">
      <alignment horizontal="center"/>
    </xf>
    <xf numFmtId="43" fontId="1" fillId="0" borderId="0" xfId="6" applyFont="1" applyFill="1" applyBorder="1" applyAlignment="1">
      <alignment horizontal="center"/>
    </xf>
    <xf numFmtId="14" fontId="100" fillId="0" borderId="0" xfId="0" applyNumberFormat="1" applyFont="1" applyAlignment="1">
      <alignment horizontal="center"/>
    </xf>
    <xf numFmtId="43" fontId="101" fillId="0" borderId="12" xfId="0" applyNumberFormat="1" applyFont="1" applyBorder="1"/>
    <xf numFmtId="0" fontId="22" fillId="0" borderId="20" xfId="1" applyFont="1" applyBorder="1" applyAlignment="1" applyProtection="1">
      <alignment horizontal="center"/>
      <protection locked="0"/>
    </xf>
    <xf numFmtId="0" fontId="2" fillId="0" borderId="0" xfId="1" applyFont="1" applyBorder="1" applyAlignment="1">
      <alignment horizontal="center"/>
    </xf>
    <xf numFmtId="0" fontId="65" fillId="7" borderId="20" xfId="1" applyFont="1" applyFill="1" applyBorder="1" applyAlignment="1">
      <alignment horizontal="center" vertical="center"/>
    </xf>
    <xf numFmtId="0" fontId="65" fillId="7" borderId="20" xfId="1" applyFont="1" applyFill="1" applyBorder="1" applyAlignment="1">
      <alignment horizontal="center" vertical="center" wrapText="1"/>
    </xf>
    <xf numFmtId="0" fontId="8" fillId="0" borderId="0" xfId="1" applyFont="1" applyBorder="1" applyAlignment="1">
      <alignment horizontal="center"/>
    </xf>
    <xf numFmtId="0" fontId="20" fillId="0" borderId="0" xfId="1" applyFont="1" applyBorder="1" applyAlignment="1">
      <alignment horizontal="center"/>
    </xf>
    <xf numFmtId="0" fontId="3" fillId="0" borderId="0" xfId="1" applyFont="1" applyBorder="1" applyAlignment="1">
      <alignment horizontal="right"/>
    </xf>
    <xf numFmtId="0" fontId="64" fillId="7" borderId="20" xfId="1" applyFont="1" applyFill="1" applyBorder="1" applyAlignment="1">
      <alignment horizontal="center" vertical="center" wrapText="1"/>
    </xf>
    <xf numFmtId="0" fontId="64" fillId="7" borderId="20" xfId="8" applyFont="1" applyFill="1" applyBorder="1" applyAlignment="1" applyProtection="1">
      <alignment horizontal="center" vertical="center" wrapText="1"/>
    </xf>
    <xf numFmtId="0" fontId="64" fillId="7" borderId="25" xfId="8" applyFont="1" applyFill="1" applyBorder="1" applyAlignment="1">
      <alignment horizontal="center" vertical="center" wrapText="1"/>
    </xf>
    <xf numFmtId="43" fontId="28" fillId="2" borderId="20" xfId="6" applyFont="1" applyFill="1" applyBorder="1" applyAlignment="1">
      <alignment horizontal="left"/>
    </xf>
    <xf numFmtId="0" fontId="7" fillId="0" borderId="0" xfId="1" applyFont="1" applyBorder="1" applyAlignment="1">
      <alignment horizontal="center"/>
    </xf>
    <xf numFmtId="0" fontId="58" fillId="0" borderId="0" xfId="1" applyFont="1" applyBorder="1" applyAlignment="1">
      <alignment horizontal="center"/>
    </xf>
    <xf numFmtId="0" fontId="64" fillId="7" borderId="21" xfId="1" applyFont="1" applyFill="1" applyBorder="1" applyAlignment="1">
      <alignment horizontal="center" vertical="center" wrapText="1"/>
    </xf>
    <xf numFmtId="170" fontId="10" fillId="0" borderId="0" xfId="0" applyNumberFormat="1" applyFont="1" applyBorder="1" applyAlignment="1">
      <alignment horizontal="center"/>
    </xf>
    <xf numFmtId="0" fontId="64" fillId="7" borderId="26" xfId="1" applyFont="1" applyFill="1" applyBorder="1" applyAlignment="1" applyProtection="1">
      <alignment horizontal="center"/>
      <protection locked="0"/>
    </xf>
    <xf numFmtId="0" fontId="0" fillId="0" borderId="0" xfId="0" applyAlignment="1">
      <alignment horizontal="center"/>
    </xf>
    <xf numFmtId="0" fontId="2" fillId="0" borderId="15" xfId="15" applyFont="1" applyBorder="1"/>
    <xf numFmtId="0" fontId="2" fillId="2" borderId="0" xfId="15" applyFont="1" applyFill="1" applyAlignment="1">
      <alignment horizontal="center"/>
    </xf>
    <xf numFmtId="0" fontId="2" fillId="2" borderId="0" xfId="15" applyFont="1" applyFill="1"/>
    <xf numFmtId="4" fontId="2" fillId="2" borderId="0" xfId="15" applyNumberFormat="1" applyFont="1" applyFill="1"/>
    <xf numFmtId="4" fontId="2" fillId="2" borderId="0" xfId="15" applyNumberFormat="1" applyFont="1" applyFill="1" applyAlignment="1">
      <alignment wrapText="1"/>
    </xf>
    <xf numFmtId="0" fontId="2" fillId="2" borderId="0" xfId="15" applyFont="1" applyFill="1" applyAlignment="1">
      <alignment wrapText="1"/>
    </xf>
    <xf numFmtId="0" fontId="2" fillId="0" borderId="16" xfId="15" applyFont="1" applyBorder="1"/>
    <xf numFmtId="0" fontId="25" fillId="2" borderId="0" xfId="15" applyFont="1" applyFill="1" applyAlignment="1">
      <alignment horizontal="center"/>
    </xf>
    <xf numFmtId="0" fontId="22" fillId="0" borderId="0" xfId="15" applyFont="1"/>
    <xf numFmtId="0" fontId="11" fillId="2" borderId="0" xfId="15" applyFont="1" applyFill="1" applyAlignment="1">
      <alignment horizontal="right"/>
    </xf>
    <xf numFmtId="170" fontId="10" fillId="0" borderId="20" xfId="0" applyNumberFormat="1" applyFont="1" applyBorder="1" applyAlignment="1">
      <alignment horizontal="center" vertical="center"/>
    </xf>
    <xf numFmtId="0" fontId="22" fillId="2" borderId="0" xfId="15" applyFont="1" applyFill="1" applyAlignment="1">
      <alignment horizontal="center" wrapText="1"/>
    </xf>
    <xf numFmtId="170" fontId="10" fillId="0" borderId="0" xfId="0" applyNumberFormat="1" applyFont="1" applyAlignment="1">
      <alignment horizontal="left"/>
    </xf>
    <xf numFmtId="49" fontId="10" fillId="2" borderId="20" xfId="6" applyNumberFormat="1" applyFont="1" applyFill="1" applyBorder="1" applyAlignment="1" applyProtection="1">
      <alignment horizontal="left" vertical="center"/>
    </xf>
    <xf numFmtId="0" fontId="11" fillId="2" borderId="0" xfId="15" applyFont="1" applyFill="1" applyAlignment="1">
      <alignment wrapText="1"/>
    </xf>
    <xf numFmtId="0" fontId="20" fillId="2" borderId="0" xfId="15" applyFont="1" applyFill="1" applyAlignment="1">
      <alignment wrapText="1"/>
    </xf>
    <xf numFmtId="1" fontId="63" fillId="2" borderId="0" xfId="18" applyNumberFormat="1" applyFont="1" applyFill="1" applyAlignment="1">
      <alignment horizontal="right" wrapText="1"/>
    </xf>
    <xf numFmtId="0" fontId="2" fillId="0" borderId="0" xfId="15" applyFont="1"/>
    <xf numFmtId="0" fontId="2" fillId="0" borderId="15" xfId="15" applyFont="1" applyBorder="1" applyAlignment="1">
      <alignment horizontal="center" vertical="center"/>
    </xf>
    <xf numFmtId="1" fontId="65" fillId="7" borderId="27" xfId="15" applyNumberFormat="1" applyFont="1" applyFill="1" applyBorder="1" applyAlignment="1">
      <alignment horizontal="center" vertical="center"/>
    </xf>
    <xf numFmtId="49" fontId="65" fillId="7" borderId="20" xfId="23" applyNumberFormat="1" applyFont="1" applyFill="1" applyBorder="1" applyAlignment="1">
      <alignment horizontal="center" vertical="center" wrapText="1"/>
    </xf>
    <xf numFmtId="49" fontId="65" fillId="7" borderId="20" xfId="15" applyNumberFormat="1" applyFont="1" applyFill="1" applyBorder="1" applyAlignment="1">
      <alignment horizontal="center" vertical="center" wrapText="1"/>
    </xf>
    <xf numFmtId="49" fontId="65" fillId="7" borderId="22" xfId="23" applyNumberFormat="1" applyFont="1" applyFill="1" applyBorder="1" applyAlignment="1">
      <alignment horizontal="center" vertical="center" wrapText="1"/>
    </xf>
    <xf numFmtId="4" fontId="65" fillId="7" borderId="27" xfId="23" applyNumberFormat="1" applyFont="1" applyFill="1" applyBorder="1" applyAlignment="1">
      <alignment horizontal="center" vertical="center"/>
    </xf>
    <xf numFmtId="4" fontId="65" fillId="7" borderId="27" xfId="23" applyNumberFormat="1" applyFont="1" applyFill="1" applyBorder="1" applyAlignment="1">
      <alignment horizontal="center" vertical="center" wrapText="1"/>
    </xf>
    <xf numFmtId="49" fontId="65" fillId="7" borderId="27" xfId="23" applyNumberFormat="1" applyFont="1" applyFill="1" applyBorder="1" applyAlignment="1">
      <alignment horizontal="center" vertical="center" wrapText="1"/>
    </xf>
    <xf numFmtId="0" fontId="2" fillId="0" borderId="16" xfId="15" applyFont="1" applyBorder="1" applyAlignment="1">
      <alignment horizontal="center" vertical="center"/>
    </xf>
    <xf numFmtId="0" fontId="22" fillId="2" borderId="20" xfId="23" applyFont="1" applyFill="1" applyBorder="1" applyAlignment="1">
      <alignment horizontal="center" wrapText="1"/>
    </xf>
    <xf numFmtId="49" fontId="22" fillId="2" borderId="20" xfId="24" applyNumberFormat="1" applyFont="1" applyFill="1" applyBorder="1" applyAlignment="1" applyProtection="1">
      <alignment horizontal="center" wrapText="1"/>
      <protection locked="0"/>
    </xf>
    <xf numFmtId="49" fontId="10" fillId="2" borderId="20" xfId="15" applyNumberFormat="1" applyFont="1" applyFill="1" applyBorder="1" applyAlignment="1" applyProtection="1">
      <alignment wrapText="1"/>
      <protection locked="0"/>
    </xf>
    <xf numFmtId="49" fontId="20" fillId="2" borderId="20" xfId="23" applyNumberFormat="1" applyFont="1" applyFill="1" applyBorder="1" applyAlignment="1" applyProtection="1">
      <alignment horizontal="center" wrapText="1"/>
      <protection locked="0"/>
    </xf>
    <xf numFmtId="49" fontId="10" fillId="2" borderId="20" xfId="15" applyNumberFormat="1" applyFont="1" applyFill="1" applyBorder="1" applyAlignment="1" applyProtection="1">
      <alignment horizontal="center" vertical="center"/>
      <protection locked="0"/>
    </xf>
    <xf numFmtId="0" fontId="65" fillId="7" borderId="25" xfId="15" applyFont="1" applyFill="1" applyBorder="1" applyAlignment="1" applyProtection="1">
      <alignment horizontal="center"/>
      <protection locked="0"/>
    </xf>
    <xf numFmtId="0" fontId="65" fillId="7" borderId="26" xfId="15" applyFont="1" applyFill="1" applyBorder="1" applyProtection="1">
      <protection locked="0"/>
    </xf>
    <xf numFmtId="0" fontId="65" fillId="7" borderId="21" xfId="15" applyFont="1" applyFill="1" applyBorder="1" applyAlignment="1">
      <alignment horizontal="right" wrapText="1"/>
    </xf>
    <xf numFmtId="4" fontId="65" fillId="7" borderId="20" xfId="15" applyNumberFormat="1" applyFont="1" applyFill="1" applyBorder="1"/>
    <xf numFmtId="4" fontId="65" fillId="7" borderId="20" xfId="15" applyNumberFormat="1" applyFont="1" applyFill="1" applyBorder="1" applyProtection="1">
      <protection locked="0"/>
    </xf>
    <xf numFmtId="0" fontId="68" fillId="7" borderId="20" xfId="15" applyFont="1" applyFill="1" applyBorder="1" applyAlignment="1" applyProtection="1">
      <alignment wrapText="1"/>
      <protection locked="0"/>
    </xf>
    <xf numFmtId="0" fontId="10" fillId="2" borderId="0" xfId="15" applyFont="1" applyFill="1" applyAlignment="1">
      <alignment horizontal="center"/>
    </xf>
    <xf numFmtId="4" fontId="11" fillId="2" borderId="0" xfId="15" applyNumberFormat="1" applyFont="1" applyFill="1"/>
    <xf numFmtId="0" fontId="3" fillId="0" borderId="0" xfId="15" applyFont="1" applyAlignment="1">
      <alignment horizontal="right"/>
    </xf>
    <xf numFmtId="0" fontId="22" fillId="2" borderId="0" xfId="15" applyFont="1" applyFill="1"/>
    <xf numFmtId="0" fontId="2" fillId="2" borderId="9" xfId="15" applyFont="1" applyFill="1" applyBorder="1" applyAlignment="1">
      <alignment horizontal="center"/>
    </xf>
    <xf numFmtId="0" fontId="2" fillId="2" borderId="9" xfId="15" applyFont="1" applyFill="1" applyBorder="1"/>
    <xf numFmtId="0" fontId="2" fillId="2" borderId="9" xfId="15" applyFont="1" applyFill="1" applyBorder="1" applyAlignment="1">
      <alignment wrapText="1"/>
    </xf>
    <xf numFmtId="49" fontId="22" fillId="2" borderId="20" xfId="23" applyNumberFormat="1" applyFont="1" applyFill="1" applyBorder="1" applyAlignment="1" applyProtection="1">
      <alignment horizontal="center" wrapText="1"/>
      <protection locked="0"/>
    </xf>
    <xf numFmtId="0" fontId="40" fillId="2" borderId="27" xfId="0" applyFont="1" applyFill="1" applyBorder="1" applyAlignment="1">
      <alignment wrapText="1"/>
    </xf>
    <xf numFmtId="43" fontId="19" fillId="0" borderId="20" xfId="6" applyFont="1" applyFill="1" applyBorder="1" applyAlignment="1" applyProtection="1">
      <alignment wrapText="1"/>
      <protection locked="0"/>
    </xf>
    <xf numFmtId="4" fontId="2" fillId="5" borderId="20" xfId="2" applyNumberFormat="1" applyFont="1" applyFill="1" applyBorder="1" applyAlignment="1" applyProtection="1">
      <alignment wrapText="1"/>
      <protection locked="0"/>
    </xf>
    <xf numFmtId="0" fontId="2" fillId="5" borderId="20" xfId="2" applyNumberFormat="1" applyFont="1" applyFill="1" applyBorder="1" applyAlignment="1" applyProtection="1">
      <alignment horizontal="center" wrapText="1"/>
      <protection locked="0"/>
    </xf>
    <xf numFmtId="43" fontId="2" fillId="0" borderId="20" xfId="6" applyFont="1" applyBorder="1" applyAlignment="1">
      <alignment vertical="center" wrapText="1"/>
    </xf>
    <xf numFmtId="0" fontId="2" fillId="5" borderId="20" xfId="2" applyNumberFormat="1" applyFont="1" applyFill="1" applyBorder="1" applyAlignment="1" applyProtection="1">
      <alignment wrapText="1"/>
      <protection locked="0"/>
    </xf>
    <xf numFmtId="0" fontId="2" fillId="5" borderId="21" xfId="2" applyNumberFormat="1" applyFont="1" applyFill="1" applyBorder="1" applyAlignment="1" applyProtection="1">
      <alignment horizontal="center" wrapText="1"/>
      <protection locked="0"/>
    </xf>
    <xf numFmtId="0" fontId="22" fillId="0" borderId="20" xfId="8" applyFont="1" applyBorder="1"/>
    <xf numFmtId="0" fontId="2" fillId="0" borderId="20" xfId="8" applyFont="1" applyBorder="1" applyAlignment="1">
      <alignment horizontal="center" wrapText="1"/>
    </xf>
    <xf numFmtId="43" fontId="2" fillId="0" borderId="0" xfId="6" applyFont="1" applyAlignment="1">
      <alignment wrapText="1"/>
    </xf>
    <xf numFmtId="43" fontId="2" fillId="0" borderId="20" xfId="6" applyFont="1" applyBorder="1" applyAlignment="1">
      <alignment horizontal="center" wrapText="1"/>
    </xf>
    <xf numFmtId="15" fontId="21" fillId="5" borderId="25" xfId="8" applyNumberFormat="1" applyFont="1" applyFill="1" applyBorder="1" applyAlignment="1" applyProtection="1">
      <alignment horizontal="center"/>
      <protection locked="0"/>
    </xf>
    <xf numFmtId="15" fontId="21" fillId="5" borderId="25" xfId="8" applyNumberFormat="1" applyFont="1" applyFill="1" applyBorder="1" applyAlignment="1" applyProtection="1">
      <alignment wrapText="1"/>
      <protection locked="0"/>
    </xf>
    <xf numFmtId="43" fontId="21" fillId="5" borderId="20" xfId="6" applyFont="1" applyFill="1" applyBorder="1" applyAlignment="1" applyProtection="1">
      <alignment wrapText="1"/>
      <protection locked="0"/>
    </xf>
    <xf numFmtId="43" fontId="2" fillId="5" borderId="20" xfId="2" applyNumberFormat="1" applyFont="1" applyFill="1" applyBorder="1" applyAlignment="1" applyProtection="1">
      <alignment horizontal="center" wrapText="1"/>
      <protection locked="0"/>
    </xf>
    <xf numFmtId="43" fontId="2" fillId="0" borderId="20" xfId="6" applyFont="1" applyBorder="1" applyAlignment="1">
      <alignment wrapText="1"/>
    </xf>
    <xf numFmtId="43" fontId="0" fillId="0" borderId="29" xfId="2" applyFont="1" applyBorder="1" applyAlignment="1">
      <alignment horizontal="left" wrapText="1"/>
    </xf>
    <xf numFmtId="4" fontId="21" fillId="0" borderId="20" xfId="8" applyNumberFormat="1" applyFont="1" applyBorder="1"/>
    <xf numFmtId="43" fontId="0" fillId="0" borderId="20" xfId="2" applyFont="1" applyBorder="1" applyAlignment="1">
      <alignment horizontal="left" wrapText="1"/>
    </xf>
    <xf numFmtId="43" fontId="0" fillId="0" borderId="29" xfId="2" applyFont="1" applyFill="1" applyBorder="1" applyAlignment="1">
      <alignment horizontal="left" wrapText="1"/>
    </xf>
    <xf numFmtId="0" fontId="2" fillId="5" borderId="0" xfId="2" applyNumberFormat="1" applyFont="1" applyFill="1" applyBorder="1" applyAlignment="1" applyProtection="1">
      <alignment wrapText="1"/>
      <protection locked="0"/>
    </xf>
    <xf numFmtId="0" fontId="21" fillId="0" borderId="0" xfId="8" applyFont="1" applyAlignment="1" applyProtection="1">
      <protection locked="0"/>
    </xf>
    <xf numFmtId="0" fontId="14" fillId="0" borderId="9" xfId="8" applyFont="1" applyBorder="1" applyAlignment="1" applyProtection="1">
      <protection locked="0"/>
    </xf>
    <xf numFmtId="4" fontId="22" fillId="0" borderId="0" xfId="8" applyNumberFormat="1" applyFont="1"/>
    <xf numFmtId="0" fontId="11" fillId="2" borderId="0" xfId="0" applyFont="1" applyFill="1" applyBorder="1" applyAlignment="1">
      <alignment horizontal="center"/>
    </xf>
    <xf numFmtId="0" fontId="10" fillId="2" borderId="9" xfId="0" applyFont="1" applyFill="1" applyBorder="1" applyAlignment="1" applyProtection="1">
      <alignment horizontal="center"/>
      <protection locked="0"/>
    </xf>
    <xf numFmtId="169" fontId="10" fillId="0" borderId="9" xfId="0" applyNumberFormat="1" applyFont="1" applyBorder="1" applyAlignment="1" applyProtection="1">
      <alignment horizontal="center"/>
      <protection locked="0"/>
    </xf>
    <xf numFmtId="49" fontId="22" fillId="0" borderId="29" xfId="1" applyNumberFormat="1" applyFont="1" applyBorder="1" applyAlignment="1" applyProtection="1">
      <alignment horizontal="center"/>
      <protection locked="0"/>
    </xf>
    <xf numFmtId="43" fontId="22" fillId="0" borderId="20" xfId="2" applyFont="1" applyBorder="1" applyAlignment="1" applyProtection="1">
      <alignment horizontal="right" wrapText="1"/>
      <protection locked="0"/>
    </xf>
    <xf numFmtId="49" fontId="22" fillId="0" borderId="9" xfId="1" applyNumberFormat="1" applyFont="1" applyBorder="1" applyAlignment="1" applyProtection="1">
      <alignment horizontal="left"/>
      <protection locked="0"/>
    </xf>
    <xf numFmtId="43" fontId="22" fillId="0" borderId="20" xfId="2" applyFont="1" applyBorder="1" applyAlignment="1" applyProtection="1">
      <alignment wrapText="1"/>
      <protection locked="0"/>
    </xf>
    <xf numFmtId="43" fontId="22" fillId="0" borderId="20" xfId="2" applyFont="1" applyBorder="1" applyAlignment="1" applyProtection="1">
      <alignment horizontal="right" vertical="center" wrapText="1"/>
      <protection locked="0"/>
    </xf>
    <xf numFmtId="4" fontId="0" fillId="0" borderId="20" xfId="0" applyNumberFormat="1" applyFont="1" applyBorder="1" applyAlignment="1">
      <alignment horizontal="right" vertical="center"/>
    </xf>
    <xf numFmtId="49" fontId="22" fillId="0" borderId="20" xfId="1" applyNumberFormat="1" applyFont="1" applyBorder="1" applyAlignment="1" applyProtection="1">
      <alignment horizontal="center"/>
      <protection locked="0"/>
    </xf>
    <xf numFmtId="49" fontId="22" fillId="0" borderId="20" xfId="1" applyNumberFormat="1" applyFont="1" applyBorder="1" applyAlignment="1" applyProtection="1">
      <alignment horizontal="left"/>
      <protection locked="0"/>
    </xf>
    <xf numFmtId="14" fontId="22" fillId="0" borderId="0" xfId="0" applyNumberFormat="1" applyFont="1"/>
    <xf numFmtId="170" fontId="10" fillId="0" borderId="20" xfId="0" applyNumberFormat="1" applyFont="1" applyBorder="1" applyAlignment="1">
      <alignment horizontal="left"/>
    </xf>
    <xf numFmtId="0" fontId="15" fillId="0" borderId="20" xfId="8" applyFont="1" applyBorder="1" applyAlignment="1" applyProtection="1">
      <alignment horizontal="left"/>
      <protection locked="0"/>
    </xf>
    <xf numFmtId="0" fontId="64" fillId="7" borderId="29" xfId="8" applyFont="1" applyFill="1" applyBorder="1" applyAlignment="1" applyProtection="1">
      <alignment horizontal="center" vertical="center" wrapText="1"/>
    </xf>
    <xf numFmtId="0" fontId="79" fillId="0" borderId="20" xfId="8" applyFont="1" applyBorder="1" applyAlignment="1" applyProtection="1">
      <alignment wrapText="1"/>
      <protection locked="0"/>
    </xf>
    <xf numFmtId="0" fontId="79" fillId="0" borderId="20" xfId="8" applyFont="1" applyBorder="1" applyAlignment="1" applyProtection="1">
      <alignment horizontal="center" wrapText="1"/>
      <protection locked="0"/>
    </xf>
    <xf numFmtId="49" fontId="108" fillId="2" borderId="20" xfId="8" applyNumberFormat="1" applyFont="1" applyFill="1" applyBorder="1" applyAlignment="1" applyProtection="1">
      <alignment horizontal="center" wrapText="1"/>
      <protection locked="0"/>
    </xf>
    <xf numFmtId="14" fontId="79" fillId="0" borderId="20" xfId="8" applyNumberFormat="1" applyFont="1" applyBorder="1" applyAlignment="1" applyProtection="1">
      <alignment horizontal="left" wrapText="1"/>
      <protection locked="0"/>
    </xf>
    <xf numFmtId="4" fontId="79" fillId="0" borderId="20" xfId="8" applyNumberFormat="1" applyFont="1" applyBorder="1" applyAlignment="1" applyProtection="1">
      <alignment horizontal="left" wrapText="1"/>
      <protection locked="0"/>
    </xf>
    <xf numFmtId="14" fontId="79" fillId="0" borderId="20" xfId="8" applyNumberFormat="1" applyFont="1" applyBorder="1" applyAlignment="1" applyProtection="1">
      <alignment horizontal="center" wrapText="1"/>
      <protection locked="0"/>
    </xf>
    <xf numFmtId="43" fontId="109" fillId="0" borderId="20" xfId="16" applyFont="1" applyBorder="1" applyAlignment="1" applyProtection="1">
      <alignment horizontal="center" wrapText="1"/>
      <protection locked="0"/>
    </xf>
    <xf numFmtId="43" fontId="109" fillId="0" borderId="20" xfId="16" applyFont="1" applyBorder="1" applyAlignment="1" applyProtection="1">
      <alignment wrapText="1"/>
      <protection locked="0"/>
    </xf>
    <xf numFmtId="49" fontId="79" fillId="2" borderId="20" xfId="8" applyNumberFormat="1" applyFont="1" applyFill="1" applyBorder="1" applyAlignment="1" applyProtection="1">
      <alignment horizontal="center" wrapText="1"/>
      <protection locked="0"/>
    </xf>
    <xf numFmtId="49" fontId="108" fillId="2" borderId="20" xfId="0" applyNumberFormat="1" applyFont="1" applyFill="1" applyBorder="1" applyAlignment="1">
      <alignment horizontal="center"/>
    </xf>
    <xf numFmtId="0" fontId="79" fillId="2" borderId="20" xfId="0" applyFont="1" applyFill="1" applyBorder="1" applyAlignment="1">
      <alignment horizontal="center"/>
    </xf>
    <xf numFmtId="49" fontId="79" fillId="0" borderId="20" xfId="8" applyNumberFormat="1" applyFont="1" applyBorder="1" applyAlignment="1" applyProtection="1">
      <alignment horizontal="center" wrapText="1"/>
      <protection locked="0"/>
    </xf>
    <xf numFmtId="4" fontId="110" fillId="2" borderId="20" xfId="8" applyNumberFormat="1" applyFont="1" applyFill="1" applyBorder="1" applyAlignment="1" applyProtection="1">
      <alignment horizontal="left" wrapText="1"/>
      <protection locked="0"/>
    </xf>
    <xf numFmtId="0" fontId="108" fillId="2" borderId="20" xfId="0" applyFont="1" applyFill="1" applyBorder="1"/>
    <xf numFmtId="49" fontId="79" fillId="2" borderId="20" xfId="0" applyNumberFormat="1" applyFont="1" applyFill="1" applyBorder="1" applyAlignment="1">
      <alignment horizontal="center"/>
    </xf>
    <xf numFmtId="0" fontId="108" fillId="2" borderId="20" xfId="0" applyFont="1" applyFill="1" applyBorder="1" applyAlignment="1">
      <alignment horizontal="center"/>
    </xf>
    <xf numFmtId="0" fontId="108" fillId="2" borderId="20" xfId="0" applyFont="1" applyFill="1" applyBorder="1" applyAlignment="1">
      <alignment horizontal="left"/>
    </xf>
    <xf numFmtId="0" fontId="108" fillId="2" borderId="20" xfId="0" applyFont="1" applyFill="1" applyBorder="1" applyAlignment="1"/>
    <xf numFmtId="49" fontId="108" fillId="2" borderId="20" xfId="0" applyNumberFormat="1" applyFont="1" applyFill="1" applyBorder="1" applyAlignment="1">
      <alignment horizontal="center" vertical="center"/>
    </xf>
    <xf numFmtId="14" fontId="79" fillId="2" borderId="20" xfId="8" applyNumberFormat="1" applyFont="1" applyFill="1" applyBorder="1" applyAlignment="1" applyProtection="1">
      <alignment horizontal="left" wrapText="1"/>
      <protection locked="0"/>
    </xf>
    <xf numFmtId="0" fontId="108" fillId="0" borderId="20" xfId="0" applyFont="1" applyBorder="1" applyAlignment="1">
      <alignment horizontal="left"/>
    </xf>
    <xf numFmtId="0" fontId="108" fillId="0" borderId="20" xfId="0" applyFont="1" applyFill="1" applyBorder="1" applyAlignment="1">
      <alignment horizontal="left"/>
    </xf>
    <xf numFmtId="49" fontId="111" fillId="2" borderId="20" xfId="0" applyNumberFormat="1" applyFont="1" applyFill="1" applyBorder="1" applyAlignment="1">
      <alignment horizontal="center"/>
    </xf>
    <xf numFmtId="0" fontId="111" fillId="2" borderId="20" xfId="0" applyFont="1" applyFill="1" applyBorder="1" applyAlignment="1">
      <alignment horizontal="center"/>
    </xf>
    <xf numFmtId="49" fontId="94" fillId="2" borderId="20" xfId="0" applyNumberFormat="1" applyFont="1" applyFill="1" applyBorder="1" applyAlignment="1">
      <alignment horizontal="center"/>
    </xf>
    <xf numFmtId="4" fontId="79" fillId="2" borderId="20" xfId="8" applyNumberFormat="1" applyFont="1" applyFill="1" applyBorder="1" applyAlignment="1" applyProtection="1">
      <alignment horizontal="left" wrapText="1"/>
      <protection locked="0"/>
    </xf>
    <xf numFmtId="49" fontId="108" fillId="0" borderId="20" xfId="0" applyNumberFormat="1" applyFont="1" applyBorder="1" applyAlignment="1">
      <alignment horizontal="center"/>
    </xf>
    <xf numFmtId="0" fontId="79" fillId="2" borderId="20" xfId="0" applyFont="1" applyFill="1" applyBorder="1"/>
    <xf numFmtId="49" fontId="108" fillId="2" borderId="20" xfId="0" applyNumberFormat="1" applyFont="1" applyFill="1" applyBorder="1"/>
    <xf numFmtId="43" fontId="73" fillId="0" borderId="20" xfId="16" applyFont="1" applyBorder="1" applyAlignment="1" applyProtection="1">
      <alignment horizontal="center" wrapText="1"/>
      <protection locked="0"/>
    </xf>
    <xf numFmtId="4" fontId="64" fillId="7" borderId="20" xfId="8" applyNumberFormat="1" applyFont="1" applyFill="1" applyBorder="1" applyAlignment="1" applyProtection="1">
      <alignment horizontal="left"/>
      <protection locked="0"/>
    </xf>
    <xf numFmtId="0" fontId="16" fillId="0" borderId="0" xfId="8" applyFont="1" applyBorder="1" applyAlignment="1" applyProtection="1">
      <protection locked="0"/>
    </xf>
    <xf numFmtId="0" fontId="16" fillId="0" borderId="0" xfId="8" applyFont="1" applyBorder="1" applyAlignment="1"/>
    <xf numFmtId="0" fontId="112" fillId="0" borderId="0" xfId="8" applyFont="1" applyBorder="1" applyAlignment="1">
      <alignment horizontal="center"/>
    </xf>
    <xf numFmtId="0" fontId="16" fillId="0" borderId="0" xfId="8" applyFont="1" applyBorder="1"/>
    <xf numFmtId="0" fontId="60" fillId="0" borderId="0" xfId="0" applyFont="1" applyBorder="1"/>
    <xf numFmtId="0" fontId="60" fillId="0" borderId="0" xfId="0" applyFont="1" applyBorder="1" applyAlignment="1"/>
    <xf numFmtId="170" fontId="28" fillId="0" borderId="20" xfId="0" applyNumberFormat="1" applyFont="1" applyBorder="1" applyAlignment="1">
      <alignment horizontal="left"/>
    </xf>
    <xf numFmtId="0" fontId="64" fillId="7" borderId="29" xfId="8" applyFont="1" applyFill="1" applyBorder="1" applyAlignment="1">
      <alignment horizontal="center" vertical="center" wrapText="1"/>
    </xf>
    <xf numFmtId="4" fontId="64" fillId="7" borderId="29" xfId="8" applyNumberFormat="1" applyFont="1" applyFill="1" applyBorder="1" applyAlignment="1" applyProtection="1">
      <alignment wrapText="1"/>
      <protection locked="0"/>
    </xf>
    <xf numFmtId="0" fontId="9" fillId="0" borderId="0" xfId="0" applyFont="1" applyFill="1" applyBorder="1"/>
    <xf numFmtId="0" fontId="113" fillId="0" borderId="0" xfId="0" applyFont="1" applyFill="1" applyBorder="1"/>
    <xf numFmtId="0" fontId="9" fillId="0" borderId="0" xfId="0" applyFont="1" applyBorder="1"/>
    <xf numFmtId="169" fontId="9" fillId="0" borderId="0" xfId="0" applyNumberFormat="1" applyFont="1" applyBorder="1"/>
    <xf numFmtId="49" fontId="73" fillId="0" borderId="29" xfId="1" applyNumberFormat="1" applyFont="1" applyBorder="1" applyAlignment="1" applyProtection="1">
      <alignment horizontal="center"/>
      <protection locked="0"/>
    </xf>
    <xf numFmtId="0" fontId="15" fillId="0" borderId="29" xfId="1" applyFont="1" applyBorder="1" applyProtection="1">
      <protection locked="0"/>
    </xf>
    <xf numFmtId="0" fontId="15" fillId="0" borderId="29" xfId="1" applyFont="1" applyBorder="1" applyAlignment="1" applyProtection="1">
      <protection locked="0"/>
    </xf>
    <xf numFmtId="14" fontId="22" fillId="0" borderId="29" xfId="1" applyNumberFormat="1" applyFont="1" applyBorder="1" applyAlignment="1" applyProtection="1">
      <protection locked="0"/>
    </xf>
    <xf numFmtId="43" fontId="53" fillId="0" borderId="29" xfId="6" applyFont="1" applyBorder="1" applyAlignment="1" applyProtection="1">
      <alignment horizontal="right"/>
      <protection locked="0"/>
    </xf>
    <xf numFmtId="0" fontId="4" fillId="0" borderId="0" xfId="1" applyFont="1" applyBorder="1" applyAlignment="1"/>
    <xf numFmtId="0" fontId="6" fillId="0" borderId="0" xfId="1" applyFont="1" applyBorder="1"/>
    <xf numFmtId="0" fontId="6" fillId="0" borderId="0" xfId="1" applyFont="1" applyBorder="1" applyAlignment="1"/>
    <xf numFmtId="0" fontId="9" fillId="0" borderId="0" xfId="0" applyFont="1" applyFill="1" applyBorder="1" applyAlignment="1"/>
    <xf numFmtId="0" fontId="9" fillId="0" borderId="0" xfId="0" applyFont="1" applyBorder="1" applyAlignment="1"/>
    <xf numFmtId="170" fontId="9" fillId="0" borderId="0" xfId="0" applyNumberFormat="1" applyFont="1" applyBorder="1" applyAlignment="1"/>
    <xf numFmtId="0" fontId="0" fillId="0" borderId="22" xfId="0" applyBorder="1"/>
    <xf numFmtId="0" fontId="92" fillId="2" borderId="20" xfId="1" applyFont="1" applyFill="1" applyBorder="1" applyAlignment="1" applyProtection="1">
      <alignment horizontal="center" vertical="center" wrapText="1"/>
      <protection locked="0"/>
    </xf>
    <xf numFmtId="49" fontId="92" fillId="2" borderId="20" xfId="1" applyNumberFormat="1" applyFont="1" applyFill="1" applyBorder="1" applyAlignment="1" applyProtection="1">
      <alignment horizontal="center" vertical="center" wrapText="1"/>
      <protection locked="0"/>
    </xf>
    <xf numFmtId="0" fontId="92" fillId="0" borderId="20" xfId="1" applyFont="1" applyBorder="1" applyAlignment="1" applyProtection="1">
      <alignment horizontal="center"/>
      <protection locked="0"/>
    </xf>
    <xf numFmtId="14" fontId="92" fillId="2" borderId="29" xfId="1" applyNumberFormat="1" applyFont="1" applyFill="1" applyBorder="1" applyAlignment="1" applyProtection="1">
      <alignment horizontal="center"/>
      <protection locked="0"/>
    </xf>
    <xf numFmtId="0" fontId="32" fillId="0" borderId="20" xfId="0" applyFont="1" applyBorder="1" applyAlignment="1">
      <alignment horizontal="center"/>
    </xf>
    <xf numFmtId="0" fontId="92" fillId="2" borderId="29" xfId="1" applyFont="1" applyFill="1" applyBorder="1" applyAlignment="1" applyProtection="1">
      <alignment horizontal="center"/>
      <protection locked="0"/>
    </xf>
    <xf numFmtId="0" fontId="32" fillId="0" borderId="20" xfId="0" applyFont="1" applyBorder="1"/>
    <xf numFmtId="0" fontId="92" fillId="2" borderId="29" xfId="1" applyFont="1" applyFill="1" applyBorder="1" applyProtection="1">
      <protection locked="0"/>
    </xf>
    <xf numFmtId="0" fontId="92" fillId="2" borderId="9" xfId="1" applyFont="1" applyFill="1" applyBorder="1" applyAlignment="1" applyProtection="1">
      <alignment horizontal="center"/>
      <protection locked="0"/>
    </xf>
    <xf numFmtId="4" fontId="32" fillId="0" borderId="20" xfId="0" applyNumberFormat="1" applyFont="1" applyBorder="1" applyAlignment="1">
      <alignment horizontal="center"/>
    </xf>
    <xf numFmtId="49" fontId="32" fillId="0" borderId="20" xfId="0" applyNumberFormat="1" applyFont="1" applyBorder="1" applyAlignment="1">
      <alignment horizontal="center"/>
    </xf>
    <xf numFmtId="4" fontId="32" fillId="0" borderId="20" xfId="0" applyNumberFormat="1" applyFont="1" applyFill="1" applyBorder="1" applyAlignment="1">
      <alignment horizontal="center"/>
    </xf>
    <xf numFmtId="4" fontId="32" fillId="2" borderId="20" xfId="0" applyNumberFormat="1" applyFont="1" applyFill="1" applyBorder="1" applyAlignment="1">
      <alignment horizontal="center"/>
    </xf>
    <xf numFmtId="0" fontId="32" fillId="0" borderId="20" xfId="0" applyFont="1" applyFill="1" applyBorder="1"/>
    <xf numFmtId="0" fontId="0" fillId="0" borderId="16" xfId="0" applyFill="1" applyBorder="1"/>
    <xf numFmtId="0" fontId="0" fillId="2" borderId="15" xfId="0" applyFill="1" applyBorder="1"/>
    <xf numFmtId="0" fontId="92" fillId="2" borderId="20" xfId="1" applyFont="1" applyFill="1" applyBorder="1" applyAlignment="1" applyProtection="1">
      <alignment horizontal="center"/>
      <protection locked="0"/>
    </xf>
    <xf numFmtId="0" fontId="32" fillId="2" borderId="20" xfId="0" applyFont="1" applyFill="1" applyBorder="1" applyAlignment="1">
      <alignment horizontal="center"/>
    </xf>
    <xf numFmtId="0" fontId="32" fillId="2" borderId="20" xfId="0" applyFont="1" applyFill="1" applyBorder="1"/>
    <xf numFmtId="49" fontId="0" fillId="0" borderId="0" xfId="0" applyNumberFormat="1" applyFill="1"/>
    <xf numFmtId="0" fontId="14" fillId="0" borderId="0" xfId="1" applyFont="1" applyFill="1" applyAlignment="1" applyProtection="1">
      <alignment horizontal="center"/>
      <protection locked="0"/>
    </xf>
    <xf numFmtId="0" fontId="13" fillId="0" borderId="0" xfId="1" applyFont="1" applyFill="1" applyProtection="1">
      <protection locked="0"/>
    </xf>
    <xf numFmtId="0" fontId="2" fillId="0" borderId="0" xfId="1" applyFont="1" applyFill="1" applyAlignment="1">
      <alignment horizontal="right"/>
    </xf>
    <xf numFmtId="0" fontId="2" fillId="0" borderId="0" xfId="1" applyFont="1" applyFill="1" applyAlignment="1">
      <alignment horizontal="left"/>
    </xf>
    <xf numFmtId="0" fontId="2" fillId="0" borderId="0" xfId="1" applyFont="1" applyFill="1" applyAlignment="1">
      <alignment horizontal="center"/>
    </xf>
    <xf numFmtId="0" fontId="12" fillId="0" borderId="0" xfId="1" applyFont="1" applyFill="1" applyAlignment="1">
      <alignment horizontal="right"/>
    </xf>
    <xf numFmtId="0" fontId="4" fillId="0" borderId="9" xfId="1" applyFont="1" applyFill="1" applyBorder="1" applyAlignment="1">
      <alignment horizontal="center"/>
    </xf>
    <xf numFmtId="0" fontId="6" fillId="0" borderId="0" xfId="1" applyFont="1" applyFill="1" applyAlignment="1">
      <alignment horizontal="center"/>
    </xf>
    <xf numFmtId="49" fontId="0" fillId="0" borderId="9" xfId="0" applyNumberFormat="1" applyFill="1" applyBorder="1"/>
    <xf numFmtId="0" fontId="20" fillId="0" borderId="9" xfId="8" applyFont="1" applyFill="1" applyBorder="1" applyAlignment="1">
      <alignment horizontal="center"/>
    </xf>
    <xf numFmtId="0" fontId="11" fillId="0" borderId="9" xfId="0" applyFont="1" applyFill="1" applyBorder="1"/>
    <xf numFmtId="0" fontId="22" fillId="0" borderId="9" xfId="1" applyFont="1" applyFill="1" applyBorder="1" applyAlignment="1">
      <alignment horizontal="right"/>
    </xf>
    <xf numFmtId="0" fontId="22" fillId="0" borderId="9" xfId="1" applyFont="1" applyFill="1" applyBorder="1" applyAlignment="1">
      <alignment horizontal="left"/>
    </xf>
    <xf numFmtId="0" fontId="22" fillId="0" borderId="9" xfId="1" applyFont="1" applyFill="1" applyBorder="1"/>
    <xf numFmtId="0" fontId="22" fillId="0" borderId="9" xfId="1" applyFont="1" applyFill="1" applyBorder="1" applyAlignment="1">
      <alignment horizontal="center"/>
    </xf>
    <xf numFmtId="0" fontId="2" fillId="0" borderId="0" xfId="1" applyFont="1" applyBorder="1" applyAlignment="1">
      <alignment horizontal="center"/>
    </xf>
    <xf numFmtId="0" fontId="8" fillId="0" borderId="0" xfId="1" applyFont="1" applyBorder="1" applyAlignment="1">
      <alignment horizontal="center"/>
    </xf>
    <xf numFmtId="169" fontId="10" fillId="0" borderId="9" xfId="0" applyNumberFormat="1" applyFont="1" applyBorder="1" applyAlignment="1" applyProtection="1">
      <alignment horizontal="center"/>
      <protection locked="0"/>
    </xf>
    <xf numFmtId="0" fontId="11" fillId="2" borderId="0" xfId="0" applyFont="1" applyFill="1" applyBorder="1" applyAlignment="1">
      <alignment horizontal="center"/>
    </xf>
    <xf numFmtId="0" fontId="11" fillId="2" borderId="23" xfId="0" applyFont="1" applyFill="1" applyBorder="1" applyAlignment="1">
      <alignment horizontal="center" wrapText="1"/>
    </xf>
    <xf numFmtId="0" fontId="11" fillId="2" borderId="23" xfId="0" applyFont="1" applyFill="1" applyBorder="1" applyAlignment="1">
      <alignment horizontal="center"/>
    </xf>
    <xf numFmtId="0" fontId="10" fillId="2" borderId="9" xfId="0" applyFont="1" applyFill="1" applyBorder="1" applyAlignment="1" applyProtection="1">
      <alignment horizontal="center"/>
      <protection locked="0"/>
    </xf>
    <xf numFmtId="0" fontId="10" fillId="2" borderId="9" xfId="0" applyFont="1" applyFill="1" applyBorder="1" applyAlignment="1" applyProtection="1">
      <alignment horizontal="center" wrapText="1"/>
      <protection locked="0"/>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28" fillId="2" borderId="15" xfId="1" applyFont="1" applyFill="1" applyBorder="1" applyAlignment="1">
      <alignment horizontal="center"/>
    </xf>
    <xf numFmtId="0" fontId="28" fillId="2" borderId="0" xfId="1" applyFont="1" applyFill="1" applyBorder="1" applyAlignment="1">
      <alignment horizontal="center"/>
    </xf>
    <xf numFmtId="0" fontId="28" fillId="2" borderId="16" xfId="1" applyFont="1" applyFill="1" applyBorder="1" applyAlignment="1">
      <alignment horizontal="center"/>
    </xf>
    <xf numFmtId="0" fontId="27" fillId="2" borderId="15" xfId="1" applyFont="1" applyFill="1" applyBorder="1" applyAlignment="1">
      <alignment horizontal="center"/>
    </xf>
    <xf numFmtId="0" fontId="27" fillId="2" borderId="0" xfId="1" applyFont="1" applyFill="1" applyBorder="1" applyAlignment="1">
      <alignment horizontal="center"/>
    </xf>
    <xf numFmtId="0" fontId="27" fillId="2" borderId="16" xfId="1" applyFont="1" applyFill="1" applyBorder="1" applyAlignment="1">
      <alignment horizontal="center"/>
    </xf>
    <xf numFmtId="170" fontId="28" fillId="0" borderId="15" xfId="0" applyNumberFormat="1" applyFont="1" applyBorder="1" applyAlignment="1">
      <alignment horizontal="center"/>
    </xf>
    <xf numFmtId="170" fontId="28" fillId="0" borderId="0" xfId="0" applyNumberFormat="1" applyFont="1" applyBorder="1" applyAlignment="1">
      <alignment horizontal="center"/>
    </xf>
    <xf numFmtId="170" fontId="28" fillId="0" borderId="16" xfId="0" applyNumberFormat="1" applyFont="1" applyBorder="1" applyAlignment="1">
      <alignment horizontal="center"/>
    </xf>
    <xf numFmtId="1" fontId="63" fillId="2" borderId="15" xfId="18" applyNumberFormat="1" applyFont="1" applyFill="1" applyBorder="1" applyAlignment="1">
      <alignment horizontal="right" wrapText="1"/>
    </xf>
    <xf numFmtId="1" fontId="63" fillId="2" borderId="16" xfId="18" applyNumberFormat="1" applyFont="1" applyFill="1" applyBorder="1" applyAlignment="1">
      <alignment horizontal="right" wrapText="1"/>
    </xf>
    <xf numFmtId="49" fontId="22" fillId="2" borderId="20" xfId="0" applyNumberFormat="1" applyFont="1" applyFill="1" applyBorder="1" applyAlignment="1" applyProtection="1">
      <alignment horizontal="center"/>
      <protection locked="0"/>
    </xf>
    <xf numFmtId="0" fontId="22" fillId="2" borderId="20" xfId="8" applyFont="1" applyFill="1" applyBorder="1" applyAlignment="1">
      <alignment horizontal="center" wrapText="1"/>
    </xf>
    <xf numFmtId="49" fontId="114" fillId="2" borderId="20" xfId="15" applyNumberFormat="1" applyFont="1" applyFill="1" applyBorder="1" applyAlignment="1">
      <alignment horizontal="center" vertical="center"/>
    </xf>
    <xf numFmtId="49" fontId="114" fillId="2" borderId="20" xfId="15" applyNumberFormat="1" applyFont="1" applyFill="1" applyBorder="1" applyAlignment="1">
      <alignment wrapText="1"/>
    </xf>
    <xf numFmtId="4" fontId="114" fillId="2" borderId="20" xfId="9" applyNumberFormat="1" applyFont="1" applyFill="1" applyBorder="1" applyAlignment="1">
      <alignment wrapText="1"/>
    </xf>
    <xf numFmtId="49" fontId="114" fillId="2" borderId="20" xfId="15" applyNumberFormat="1" applyFont="1" applyFill="1" applyBorder="1" applyAlignment="1"/>
    <xf numFmtId="49" fontId="14" fillId="14" borderId="20" xfId="15" applyNumberFormat="1" applyFont="1" applyFill="1" applyBorder="1" applyAlignment="1">
      <alignment vertical="top" wrapText="1"/>
    </xf>
    <xf numFmtId="49" fontId="19" fillId="2" borderId="20" xfId="8" applyNumberFormat="1" applyFont="1" applyFill="1" applyBorder="1" applyAlignment="1" applyProtection="1">
      <alignment horizontal="left" vertical="top" wrapText="1"/>
      <protection locked="0"/>
    </xf>
    <xf numFmtId="0" fontId="10" fillId="2" borderId="23" xfId="1" applyFont="1" applyFill="1" applyBorder="1" applyAlignment="1">
      <alignment horizontal="center"/>
    </xf>
    <xf numFmtId="0" fontId="10" fillId="2" borderId="0" xfId="0" applyFont="1" applyFill="1" applyBorder="1" applyAlignment="1" applyProtection="1">
      <protection locked="0"/>
    </xf>
    <xf numFmtId="0" fontId="11" fillId="2" borderId="9" xfId="0" applyFont="1" applyFill="1" applyBorder="1" applyAlignment="1">
      <alignment horizontal="center"/>
    </xf>
    <xf numFmtId="0" fontId="11" fillId="2" borderId="9" xfId="0" applyFont="1" applyFill="1" applyBorder="1" applyAlignment="1"/>
    <xf numFmtId="0" fontId="11" fillId="2" borderId="26" xfId="0" applyFont="1" applyFill="1" applyBorder="1" applyAlignment="1">
      <alignment horizontal="center"/>
    </xf>
    <xf numFmtId="0" fontId="2" fillId="0" borderId="4" xfId="1" applyFont="1" applyBorder="1"/>
    <xf numFmtId="0" fontId="10" fillId="2" borderId="24" xfId="0" applyFont="1" applyFill="1" applyBorder="1" applyAlignment="1">
      <alignment wrapText="1"/>
    </xf>
    <xf numFmtId="0" fontId="2" fillId="2" borderId="16" xfId="1" applyFont="1" applyFill="1" applyBorder="1" applyAlignment="1">
      <alignment wrapText="1"/>
    </xf>
    <xf numFmtId="0" fontId="22" fillId="2" borderId="16" xfId="1" applyFont="1" applyFill="1" applyBorder="1" applyAlignment="1">
      <alignment horizontal="center" wrapText="1"/>
    </xf>
    <xf numFmtId="0" fontId="20" fillId="2" borderId="16" xfId="1" applyFont="1" applyFill="1" applyBorder="1" applyAlignment="1">
      <alignment wrapText="1"/>
    </xf>
    <xf numFmtId="0" fontId="3" fillId="0" borderId="16" xfId="15" applyFont="1" applyBorder="1" applyAlignment="1">
      <alignment horizontal="right"/>
    </xf>
    <xf numFmtId="0" fontId="10" fillId="2" borderId="4" xfId="0" applyFont="1" applyFill="1" applyBorder="1" applyAlignment="1" applyProtection="1">
      <alignment horizontal="center"/>
      <protection locked="0"/>
    </xf>
    <xf numFmtId="0" fontId="11" fillId="2" borderId="24" xfId="0" applyFont="1" applyFill="1" applyBorder="1" applyAlignment="1">
      <alignment horizontal="center"/>
    </xf>
    <xf numFmtId="0" fontId="11" fillId="2" borderId="21" xfId="0" applyFont="1" applyFill="1" applyBorder="1" applyAlignment="1">
      <alignment horizontal="center"/>
    </xf>
    <xf numFmtId="4" fontId="2" fillId="2" borderId="23" xfId="1" applyNumberFormat="1" applyFont="1" applyFill="1" applyBorder="1"/>
    <xf numFmtId="4" fontId="2" fillId="2" borderId="23" xfId="1" applyNumberFormat="1" applyFont="1" applyFill="1" applyBorder="1" applyAlignment="1">
      <alignment wrapText="1"/>
    </xf>
    <xf numFmtId="0" fontId="2" fillId="2" borderId="24" xfId="1" applyFont="1" applyFill="1" applyBorder="1" applyAlignment="1">
      <alignment wrapText="1"/>
    </xf>
    <xf numFmtId="1" fontId="3" fillId="8" borderId="27" xfId="1" applyNumberFormat="1" applyFont="1" applyFill="1" applyBorder="1" applyAlignment="1">
      <alignment horizontal="center" vertical="center"/>
    </xf>
    <xf numFmtId="49" fontId="3" fillId="8" borderId="20" xfId="8" applyNumberFormat="1" applyFont="1" applyFill="1" applyBorder="1" applyAlignment="1">
      <alignment horizontal="center" vertical="center" wrapText="1"/>
    </xf>
    <xf numFmtId="49" fontId="3" fillId="8" borderId="20" xfId="1" applyNumberFormat="1" applyFont="1" applyFill="1" applyBorder="1" applyAlignment="1">
      <alignment horizontal="center" vertical="center" wrapText="1"/>
    </xf>
    <xf numFmtId="49" fontId="3" fillId="8" borderId="22" xfId="8" applyNumberFormat="1" applyFont="1" applyFill="1" applyBorder="1" applyAlignment="1">
      <alignment horizontal="center" vertical="center" wrapText="1"/>
    </xf>
    <xf numFmtId="4" fontId="3" fillId="8" borderId="27" xfId="8" applyNumberFormat="1" applyFont="1" applyFill="1" applyBorder="1" applyAlignment="1">
      <alignment horizontal="center" vertical="center"/>
    </xf>
    <xf numFmtId="4" fontId="3" fillId="8" borderId="27" xfId="8" applyNumberFormat="1" applyFont="1" applyFill="1" applyBorder="1" applyAlignment="1">
      <alignment horizontal="center" vertical="center" wrapText="1"/>
    </xf>
    <xf numFmtId="49" fontId="3" fillId="8" borderId="27" xfId="8" applyNumberFormat="1" applyFont="1" applyFill="1" applyBorder="1" applyAlignment="1">
      <alignment horizontal="center" vertical="center" wrapText="1"/>
    </xf>
    <xf numFmtId="0" fontId="14" fillId="2" borderId="20" xfId="8" applyFont="1" applyFill="1" applyBorder="1" applyAlignment="1">
      <alignment horizontal="center" wrapText="1"/>
    </xf>
    <xf numFmtId="49" fontId="14" fillId="2" borderId="20" xfId="19" applyNumberFormat="1" applyFont="1" applyFill="1" applyBorder="1" applyAlignment="1">
      <alignment horizontal="center" wrapText="1"/>
    </xf>
    <xf numFmtId="49" fontId="115" fillId="2" borderId="20" xfId="10" applyNumberFormat="1" applyFont="1" applyFill="1" applyBorder="1" applyAlignment="1">
      <alignment horizontal="right"/>
    </xf>
    <xf numFmtId="4" fontId="114" fillId="2" borderId="20" xfId="9" applyNumberFormat="1" applyFont="1" applyFill="1" applyBorder="1" applyAlignment="1">
      <alignment horizontal="center" wrapText="1"/>
    </xf>
    <xf numFmtId="49" fontId="13" fillId="2" borderId="20" xfId="8" applyNumberFormat="1" applyFont="1" applyFill="1" applyBorder="1" applyAlignment="1">
      <alignment horizontal="center" wrapText="1"/>
    </xf>
    <xf numFmtId="49" fontId="13" fillId="8" borderId="20" xfId="8" applyNumberFormat="1" applyFont="1" applyFill="1" applyBorder="1" applyAlignment="1" applyProtection="1">
      <alignment horizontal="left" vertical="top" wrapText="1"/>
      <protection locked="0"/>
    </xf>
    <xf numFmtId="49" fontId="14" fillId="8" borderId="20" xfId="15" applyNumberFormat="1" applyFont="1" applyFill="1" applyBorder="1" applyAlignment="1">
      <alignment vertical="top" wrapText="1"/>
    </xf>
    <xf numFmtId="0" fontId="13" fillId="8" borderId="25" xfId="1" applyFont="1" applyFill="1" applyBorder="1" applyAlignment="1" applyProtection="1">
      <alignment horizontal="center"/>
      <protection locked="0"/>
    </xf>
    <xf numFmtId="0" fontId="13" fillId="8" borderId="26" xfId="1" applyFont="1" applyFill="1" applyBorder="1" applyAlignment="1" applyProtection="1">
      <protection locked="0"/>
    </xf>
    <xf numFmtId="0" fontId="13" fillId="8" borderId="21" xfId="1" applyFont="1" applyFill="1" applyBorder="1" applyAlignment="1" applyProtection="1">
      <alignment horizontal="right" wrapText="1"/>
    </xf>
    <xf numFmtId="4" fontId="13" fillId="8" borderId="20" xfId="1" applyNumberFormat="1" applyFont="1" applyFill="1" applyBorder="1" applyProtection="1"/>
    <xf numFmtId="4" fontId="13" fillId="8" borderId="20" xfId="1" applyNumberFormat="1" applyFont="1" applyFill="1" applyBorder="1" applyProtection="1">
      <protection locked="0"/>
    </xf>
    <xf numFmtId="0" fontId="14" fillId="8" borderId="20" xfId="1" applyFont="1" applyFill="1" applyBorder="1" applyAlignment="1" applyProtection="1">
      <alignment wrapText="1"/>
      <protection locked="0"/>
    </xf>
    <xf numFmtId="43" fontId="10" fillId="0" borderId="25" xfId="6" applyFont="1" applyFill="1" applyBorder="1" applyAlignment="1" applyProtection="1">
      <alignment vertical="center"/>
    </xf>
    <xf numFmtId="43" fontId="10" fillId="0" borderId="21" xfId="6" applyFont="1" applyFill="1" applyBorder="1" applyAlignment="1" applyProtection="1">
      <alignment vertical="center"/>
    </xf>
    <xf numFmtId="1" fontId="53" fillId="2" borderId="25" xfId="18" applyNumberFormat="1" applyFont="1" applyFill="1" applyBorder="1" applyAlignment="1" applyProtection="1">
      <alignment horizontal="center" wrapText="1"/>
      <protection locked="0"/>
    </xf>
    <xf numFmtId="1" fontId="53" fillId="2" borderId="21" xfId="18" applyNumberFormat="1" applyFont="1" applyFill="1" applyBorder="1" applyAlignment="1" applyProtection="1">
      <alignment horizontal="center" wrapText="1"/>
      <protection locked="0"/>
    </xf>
    <xf numFmtId="0" fontId="10" fillId="2" borderId="0" xfId="0" applyFont="1" applyFill="1" applyBorder="1" applyAlignment="1" applyProtection="1">
      <alignment horizontal="center" wrapText="1"/>
      <protection locked="0"/>
    </xf>
    <xf numFmtId="0" fontId="11" fillId="2" borderId="0" xfId="0" applyFont="1" applyFill="1" applyBorder="1" applyAlignment="1">
      <alignment horizontal="center" wrapText="1"/>
    </xf>
    <xf numFmtId="0" fontId="11" fillId="2" borderId="16" xfId="0" applyFont="1" applyFill="1" applyBorder="1" applyAlignment="1">
      <alignment horizontal="center"/>
    </xf>
    <xf numFmtId="0" fontId="10" fillId="2" borderId="0" xfId="0" applyFont="1" applyFill="1" applyBorder="1" applyAlignment="1" applyProtection="1">
      <alignment horizontal="left"/>
      <protection locked="0"/>
    </xf>
    <xf numFmtId="0" fontId="3" fillId="0" borderId="0" xfId="1" applyFont="1" applyBorder="1" applyAlignment="1"/>
    <xf numFmtId="0" fontId="0" fillId="0" borderId="23" xfId="0" applyBorder="1"/>
    <xf numFmtId="49" fontId="14" fillId="6" borderId="20" xfId="15" applyNumberFormat="1" applyFont="1" applyFill="1" applyBorder="1" applyAlignment="1">
      <alignment vertical="top" wrapText="1"/>
    </xf>
    <xf numFmtId="0" fontId="3" fillId="0" borderId="9" xfId="1" applyFont="1" applyBorder="1" applyAlignment="1"/>
    <xf numFmtId="0" fontId="11" fillId="2" borderId="9" xfId="0" applyFont="1" applyFill="1" applyBorder="1" applyAlignment="1">
      <alignment horizontal="left"/>
    </xf>
    <xf numFmtId="0" fontId="11" fillId="2" borderId="26" xfId="0" applyFont="1" applyFill="1" applyBorder="1" applyAlignment="1">
      <alignment horizontal="center" wrapText="1"/>
    </xf>
    <xf numFmtId="0" fontId="11" fillId="2" borderId="9" xfId="0" applyFont="1" applyFill="1" applyBorder="1" applyAlignment="1">
      <alignment horizontal="center" wrapText="1"/>
    </xf>
    <xf numFmtId="0" fontId="2" fillId="0" borderId="0" xfId="1" applyFont="1" applyBorder="1" applyAlignment="1">
      <alignment horizontal="center" vertical="center"/>
    </xf>
    <xf numFmtId="0" fontId="14" fillId="14" borderId="20" xfId="1" applyFont="1" applyFill="1" applyBorder="1" applyAlignment="1" applyProtection="1">
      <alignment wrapText="1"/>
      <protection locked="0"/>
    </xf>
    <xf numFmtId="0" fontId="2" fillId="2" borderId="0" xfId="1" applyFont="1" applyFill="1" applyBorder="1" applyAlignment="1">
      <alignment horizontal="center" wrapText="1"/>
    </xf>
    <xf numFmtId="0" fontId="2" fillId="2" borderId="0" xfId="1" applyFont="1" applyFill="1" applyBorder="1" applyAlignment="1">
      <alignment horizontal="right" wrapText="1"/>
    </xf>
    <xf numFmtId="0" fontId="75" fillId="0" borderId="9" xfId="0" applyFont="1" applyBorder="1" applyAlignment="1"/>
    <xf numFmtId="49" fontId="13" fillId="14" borderId="20" xfId="8" applyNumberFormat="1" applyFont="1" applyFill="1" applyBorder="1" applyAlignment="1" applyProtection="1">
      <alignment horizontal="left" vertical="top" wrapText="1"/>
      <protection locked="0"/>
    </xf>
    <xf numFmtId="49" fontId="114" fillId="2" borderId="20" xfId="15" applyNumberFormat="1" applyFont="1" applyFill="1" applyBorder="1" applyAlignment="1">
      <alignment vertical="top" wrapText="1"/>
    </xf>
    <xf numFmtId="0" fontId="116" fillId="0" borderId="0" xfId="1" applyFont="1" applyBorder="1"/>
    <xf numFmtId="0" fontId="11" fillId="2" borderId="0" xfId="0" applyFont="1" applyFill="1" applyBorder="1" applyAlignment="1">
      <alignment horizontal="left" vertical="top"/>
    </xf>
    <xf numFmtId="0" fontId="2" fillId="0" borderId="0" xfId="1" applyFont="1" applyBorder="1" applyAlignment="1">
      <alignment horizontal="left" vertical="top"/>
    </xf>
    <xf numFmtId="0" fontId="11" fillId="2" borderId="23" xfId="0" applyFont="1" applyFill="1" applyBorder="1" applyAlignment="1"/>
    <xf numFmtId="0" fontId="11" fillId="2" borderId="24" xfId="0" applyFont="1" applyFill="1" applyBorder="1" applyAlignment="1">
      <alignment horizontal="center" vertical="top"/>
    </xf>
    <xf numFmtId="49" fontId="114" fillId="2" borderId="20" xfId="15" applyNumberFormat="1" applyFont="1" applyFill="1" applyBorder="1" applyAlignment="1">
      <alignment horizontal="center"/>
    </xf>
    <xf numFmtId="0" fontId="11" fillId="2" borderId="26" xfId="0" applyFont="1" applyFill="1" applyBorder="1" applyAlignment="1">
      <alignment horizontal="left" vertical="center"/>
    </xf>
    <xf numFmtId="0" fontId="11" fillId="2" borderId="21" xfId="0" applyFont="1" applyFill="1" applyBorder="1" applyAlignment="1">
      <alignment horizontal="left" vertical="center"/>
    </xf>
    <xf numFmtId="0" fontId="22" fillId="2" borderId="16" xfId="1" applyFont="1" applyFill="1" applyBorder="1" applyAlignment="1">
      <alignment wrapText="1"/>
    </xf>
    <xf numFmtId="0" fontId="14" fillId="2" borderId="20" xfId="8" applyFont="1" applyFill="1" applyBorder="1" applyAlignment="1">
      <alignment horizontal="center" vertical="top" wrapText="1"/>
    </xf>
    <xf numFmtId="49" fontId="14" fillId="2" borderId="20" xfId="19" applyNumberFormat="1" applyFont="1" applyFill="1" applyBorder="1" applyAlignment="1">
      <alignment horizontal="center" vertical="top" wrapText="1"/>
    </xf>
    <xf numFmtId="49" fontId="115" fillId="2" borderId="20" xfId="10" applyNumberFormat="1" applyFont="1" applyFill="1" applyBorder="1" applyAlignment="1">
      <alignment horizontal="right" vertical="top"/>
    </xf>
    <xf numFmtId="49" fontId="114" fillId="2" borderId="20" xfId="15" applyNumberFormat="1" applyFont="1" applyFill="1" applyBorder="1" applyAlignment="1">
      <alignment horizontal="center" vertical="top"/>
    </xf>
    <xf numFmtId="4" fontId="114" fillId="2" borderId="20" xfId="9" applyNumberFormat="1" applyFont="1" applyFill="1" applyBorder="1" applyAlignment="1">
      <alignment vertical="top" wrapText="1"/>
    </xf>
    <xf numFmtId="49" fontId="13" fillId="2" borderId="20" xfId="8" applyNumberFormat="1" applyFont="1" applyFill="1" applyBorder="1" applyAlignment="1">
      <alignment horizontal="center" vertical="top" wrapText="1"/>
    </xf>
    <xf numFmtId="0" fontId="2" fillId="0" borderId="26" xfId="1" applyFont="1" applyBorder="1"/>
    <xf numFmtId="0" fontId="2" fillId="0" borderId="26" xfId="1" applyFont="1" applyBorder="1" applyAlignment="1">
      <alignment horizontal="center"/>
    </xf>
    <xf numFmtId="0" fontId="3" fillId="0" borderId="26" xfId="1" applyFont="1" applyBorder="1" applyAlignment="1"/>
    <xf numFmtId="0" fontId="11" fillId="2" borderId="26" xfId="0" applyFont="1" applyFill="1" applyBorder="1" applyAlignment="1"/>
    <xf numFmtId="169" fontId="114" fillId="0" borderId="9" xfId="0" applyNumberFormat="1" applyFont="1" applyBorder="1" applyAlignment="1" applyProtection="1">
      <alignment horizontal="center"/>
      <protection locked="0"/>
    </xf>
    <xf numFmtId="169" fontId="10" fillId="0" borderId="0" xfId="0" applyNumberFormat="1" applyFont="1" applyBorder="1" applyAlignment="1" applyProtection="1">
      <alignment horizontal="left"/>
      <protection locked="0"/>
    </xf>
    <xf numFmtId="0" fontId="8" fillId="0" borderId="0" xfId="1" applyFont="1" applyBorder="1" applyAlignment="1">
      <alignment horizontal="center"/>
    </xf>
    <xf numFmtId="169" fontId="10" fillId="0" borderId="9" xfId="0" applyNumberFormat="1" applyFont="1" applyBorder="1" applyAlignment="1" applyProtection="1">
      <alignment horizontal="center"/>
      <protection locked="0"/>
    </xf>
    <xf numFmtId="0" fontId="11" fillId="2" borderId="0" xfId="0" applyFont="1" applyFill="1" applyBorder="1" applyAlignment="1">
      <alignment horizontal="center"/>
    </xf>
    <xf numFmtId="0" fontId="11" fillId="2" borderId="23" xfId="0" applyFont="1" applyFill="1" applyBorder="1" applyAlignment="1">
      <alignment horizontal="center" wrapText="1"/>
    </xf>
    <xf numFmtId="0" fontId="11" fillId="2" borderId="23" xfId="0" applyFont="1" applyFill="1" applyBorder="1" applyAlignment="1">
      <alignment horizontal="center"/>
    </xf>
    <xf numFmtId="0" fontId="10" fillId="2" borderId="9" xfId="0" applyFont="1" applyFill="1" applyBorder="1" applyAlignment="1" applyProtection="1">
      <alignment horizontal="center"/>
      <protection locked="0"/>
    </xf>
    <xf numFmtId="0" fontId="10" fillId="2" borderId="9" xfId="0" applyFont="1" applyFill="1" applyBorder="1" applyAlignment="1" applyProtection="1">
      <alignment horizontal="center" wrapText="1"/>
      <protection locked="0"/>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28" fillId="2" borderId="15" xfId="1" applyFont="1" applyFill="1" applyBorder="1" applyAlignment="1">
      <alignment horizontal="center"/>
    </xf>
    <xf numFmtId="0" fontId="28" fillId="2" borderId="0" xfId="1" applyFont="1" applyFill="1" applyBorder="1" applyAlignment="1">
      <alignment horizontal="center"/>
    </xf>
    <xf numFmtId="0" fontId="28" fillId="2" borderId="16" xfId="1" applyFont="1" applyFill="1" applyBorder="1" applyAlignment="1">
      <alignment horizontal="center"/>
    </xf>
    <xf numFmtId="0" fontId="27" fillId="2" borderId="0" xfId="1" applyFont="1" applyFill="1" applyBorder="1" applyAlignment="1">
      <alignment horizontal="center"/>
    </xf>
    <xf numFmtId="0" fontId="27" fillId="2" borderId="16" xfId="1" applyFont="1" applyFill="1" applyBorder="1" applyAlignment="1">
      <alignment horizontal="center"/>
    </xf>
    <xf numFmtId="170" fontId="28" fillId="0" borderId="15" xfId="0" applyNumberFormat="1" applyFont="1" applyBorder="1" applyAlignment="1">
      <alignment horizontal="center"/>
    </xf>
    <xf numFmtId="170" fontId="28" fillId="0" borderId="0" xfId="0" applyNumberFormat="1" applyFont="1" applyBorder="1" applyAlignment="1">
      <alignment horizontal="center"/>
    </xf>
    <xf numFmtId="170" fontId="28" fillId="0" borderId="16" xfId="0" applyNumberFormat="1" applyFont="1" applyBorder="1" applyAlignment="1">
      <alignment horizontal="center"/>
    </xf>
    <xf numFmtId="1" fontId="63" fillId="2" borderId="15" xfId="18" applyNumberFormat="1" applyFont="1" applyFill="1" applyBorder="1" applyAlignment="1">
      <alignment horizontal="right" wrapText="1"/>
    </xf>
    <xf numFmtId="1" fontId="63" fillId="2" borderId="16" xfId="18" applyNumberFormat="1" applyFont="1" applyFill="1" applyBorder="1" applyAlignment="1">
      <alignment horizontal="right" wrapText="1"/>
    </xf>
    <xf numFmtId="0" fontId="11" fillId="2" borderId="9" xfId="0" applyFont="1" applyFill="1" applyBorder="1" applyAlignment="1">
      <alignment horizontal="center"/>
    </xf>
    <xf numFmtId="0" fontId="11" fillId="2" borderId="26" xfId="0" applyFont="1" applyFill="1" applyBorder="1" applyAlignment="1">
      <alignment horizontal="center"/>
    </xf>
    <xf numFmtId="0" fontId="11" fillId="2" borderId="21" xfId="0" applyFont="1" applyFill="1" applyBorder="1" applyAlignment="1">
      <alignment horizontal="center"/>
    </xf>
    <xf numFmtId="0" fontId="11" fillId="2" borderId="24" xfId="0" applyFont="1" applyFill="1" applyBorder="1" applyAlignment="1">
      <alignment horizontal="center"/>
    </xf>
    <xf numFmtId="0" fontId="10" fillId="2" borderId="4" xfId="0" applyFont="1" applyFill="1" applyBorder="1" applyAlignment="1" applyProtection="1">
      <alignment horizontal="center"/>
      <protection locked="0"/>
    </xf>
    <xf numFmtId="0" fontId="11" fillId="2" borderId="26" xfId="0" applyFont="1" applyFill="1" applyBorder="1" applyAlignment="1">
      <alignment horizontal="center" wrapText="1"/>
    </xf>
    <xf numFmtId="43" fontId="10" fillId="0" borderId="25" xfId="6" applyFont="1" applyFill="1" applyBorder="1" applyAlignment="1" applyProtection="1">
      <alignment vertical="center"/>
    </xf>
    <xf numFmtId="43" fontId="10" fillId="0" borderId="21" xfId="6" applyFont="1" applyFill="1" applyBorder="1" applyAlignment="1" applyProtection="1">
      <alignment vertical="center"/>
    </xf>
    <xf numFmtId="1" fontId="53" fillId="2" borderId="25" xfId="18" applyNumberFormat="1" applyFont="1" applyFill="1" applyBorder="1" applyAlignment="1" applyProtection="1">
      <alignment horizontal="center" wrapText="1"/>
      <protection locked="0"/>
    </xf>
    <xf numFmtId="1" fontId="53" fillId="2" borderId="21" xfId="18" applyNumberFormat="1" applyFont="1" applyFill="1" applyBorder="1" applyAlignment="1" applyProtection="1">
      <alignment horizontal="center" wrapText="1"/>
      <protection locked="0"/>
    </xf>
    <xf numFmtId="169" fontId="10" fillId="0" borderId="0" xfId="0" applyNumberFormat="1" applyFont="1" applyBorder="1" applyAlignment="1" applyProtection="1">
      <alignment horizontal="center"/>
      <protection locked="0"/>
    </xf>
    <xf numFmtId="0" fontId="11" fillId="2" borderId="0" xfId="0" applyFont="1" applyFill="1" applyBorder="1" applyAlignment="1">
      <alignment horizontal="center" wrapText="1"/>
    </xf>
    <xf numFmtId="0" fontId="80" fillId="0" borderId="0" xfId="0" applyFont="1" applyAlignment="1">
      <alignment horizontal="left"/>
    </xf>
    <xf numFmtId="0" fontId="88" fillId="0" borderId="0" xfId="0" applyFont="1" applyAlignment="1"/>
    <xf numFmtId="0" fontId="88" fillId="0" borderId="0" xfId="0" applyFont="1" applyAlignment="1">
      <alignment horizontal="left"/>
    </xf>
    <xf numFmtId="0" fontId="64" fillId="15" borderId="20" xfId="8" applyFont="1" applyFill="1" applyBorder="1" applyAlignment="1" applyProtection="1">
      <alignment horizontal="center" vertical="center" wrapText="1"/>
    </xf>
    <xf numFmtId="0" fontId="64" fillId="15" borderId="20" xfId="0" applyFont="1" applyFill="1" applyBorder="1" applyAlignment="1">
      <alignment horizontal="center" vertical="center" wrapText="1"/>
    </xf>
    <xf numFmtId="14" fontId="0" fillId="0" borderId="20" xfId="0" applyNumberFormat="1" applyBorder="1" applyAlignment="1">
      <alignment horizontal="center"/>
    </xf>
    <xf numFmtId="0" fontId="0" fillId="0" borderId="20" xfId="0" applyBorder="1" applyAlignment="1">
      <alignment horizontal="center"/>
    </xf>
    <xf numFmtId="0" fontId="0" fillId="0" borderId="20" xfId="0" applyFont="1" applyBorder="1"/>
    <xf numFmtId="0" fontId="0" fillId="0" borderId="20" xfId="0" applyFont="1" applyBorder="1" applyAlignment="1">
      <alignment horizontal="center"/>
    </xf>
    <xf numFmtId="4" fontId="0" fillId="0" borderId="20" xfId="0" applyNumberFormat="1" applyBorder="1" applyAlignment="1">
      <alignment horizontal="center"/>
    </xf>
    <xf numFmtId="0" fontId="0" fillId="0" borderId="20" xfId="0" applyFont="1" applyFill="1" applyBorder="1" applyAlignment="1">
      <alignment horizontal="center"/>
    </xf>
    <xf numFmtId="4" fontId="0" fillId="0" borderId="20" xfId="0" applyNumberFormat="1" applyFill="1" applyBorder="1" applyAlignment="1">
      <alignment horizontal="center"/>
    </xf>
    <xf numFmtId="0" fontId="0" fillId="0" borderId="20" xfId="0" applyBorder="1"/>
    <xf numFmtId="4" fontId="0" fillId="2" borderId="20" xfId="0" applyNumberFormat="1" applyFill="1" applyBorder="1" applyAlignment="1">
      <alignment horizontal="center"/>
    </xf>
    <xf numFmtId="0" fontId="0" fillId="0" borderId="20" xfId="0" applyFont="1" applyFill="1" applyBorder="1"/>
    <xf numFmtId="0" fontId="0" fillId="0" borderId="20" xfId="0" applyFill="1" applyBorder="1" applyAlignment="1">
      <alignment horizontal="center"/>
    </xf>
    <xf numFmtId="4" fontId="0" fillId="0" borderId="20" xfId="0" applyNumberFormat="1" applyFont="1" applyBorder="1" applyAlignment="1">
      <alignment horizontal="center"/>
    </xf>
    <xf numFmtId="0" fontId="75" fillId="0" borderId="20" xfId="0" applyFont="1" applyBorder="1" applyAlignment="1">
      <alignment horizontal="center"/>
    </xf>
    <xf numFmtId="4" fontId="75" fillId="0" borderId="20" xfId="0" applyNumberFormat="1" applyFont="1" applyBorder="1" applyAlignment="1">
      <alignment horizontal="center"/>
    </xf>
    <xf numFmtId="0" fontId="0" fillId="0" borderId="33" xfId="0" applyBorder="1"/>
    <xf numFmtId="14" fontId="11" fillId="2" borderId="9" xfId="0" applyNumberFormat="1" applyFont="1" applyFill="1" applyBorder="1" applyAlignment="1"/>
    <xf numFmtId="14" fontId="11" fillId="2" borderId="0" xfId="0" applyNumberFormat="1" applyFont="1" applyFill="1" applyBorder="1" applyAlignment="1">
      <alignment horizontal="center"/>
    </xf>
    <xf numFmtId="0" fontId="26" fillId="2" borderId="23" xfId="0" applyFont="1" applyFill="1" applyBorder="1"/>
    <xf numFmtId="172" fontId="26" fillId="2" borderId="23" xfId="0" applyNumberFormat="1" applyFont="1" applyFill="1" applyBorder="1"/>
    <xf numFmtId="0" fontId="26" fillId="2" borderId="23" xfId="0" applyFont="1" applyFill="1" applyBorder="1" applyAlignment="1">
      <alignment horizontal="left"/>
    </xf>
    <xf numFmtId="0" fontId="26" fillId="2" borderId="23" xfId="0" applyFont="1" applyFill="1" applyBorder="1" applyAlignment="1">
      <alignment wrapText="1"/>
    </xf>
    <xf numFmtId="0" fontId="26" fillId="2" borderId="23" xfId="0" applyFont="1" applyFill="1" applyBorder="1" applyAlignment="1">
      <alignment horizontal="center"/>
    </xf>
    <xf numFmtId="172" fontId="26" fillId="2" borderId="23" xfId="0" applyNumberFormat="1" applyFont="1" applyFill="1" applyBorder="1" applyAlignment="1">
      <alignment horizontal="center"/>
    </xf>
    <xf numFmtId="0" fontId="26" fillId="2" borderId="24" xfId="0" applyFont="1" applyFill="1" applyBorder="1" applyAlignment="1">
      <alignment horizontal="center"/>
    </xf>
    <xf numFmtId="0" fontId="26" fillId="2" borderId="0" xfId="0" applyFont="1" applyFill="1" applyBorder="1"/>
    <xf numFmtId="172" fontId="26" fillId="2" borderId="0" xfId="0" applyNumberFormat="1" applyFont="1" applyFill="1" applyBorder="1"/>
    <xf numFmtId="0" fontId="26" fillId="2" borderId="0" xfId="0" applyFont="1" applyFill="1" applyBorder="1" applyAlignment="1">
      <alignment horizontal="left"/>
    </xf>
    <xf numFmtId="0" fontId="26" fillId="2" borderId="0" xfId="0" applyFont="1" applyFill="1" applyBorder="1" applyAlignment="1">
      <alignment wrapText="1"/>
    </xf>
    <xf numFmtId="0" fontId="26" fillId="2" borderId="0" xfId="0" applyFont="1" applyFill="1" applyBorder="1" applyAlignment="1">
      <alignment horizontal="center"/>
    </xf>
    <xf numFmtId="172" fontId="26" fillId="2" borderId="0" xfId="0" applyNumberFormat="1" applyFont="1" applyFill="1" applyBorder="1" applyAlignment="1">
      <alignment horizontal="center"/>
    </xf>
    <xf numFmtId="0" fontId="26" fillId="2" borderId="16" xfId="0" applyFont="1" applyFill="1" applyBorder="1" applyAlignment="1">
      <alignment horizontal="center"/>
    </xf>
    <xf numFmtId="172" fontId="11" fillId="2" borderId="0" xfId="0" applyNumberFormat="1" applyFont="1" applyFill="1" applyBorder="1" applyAlignment="1">
      <alignment horizontal="center"/>
    </xf>
    <xf numFmtId="0" fontId="40" fillId="2" borderId="0" xfId="0" applyFont="1" applyFill="1" applyBorder="1" applyAlignment="1">
      <alignment horizontal="right"/>
    </xf>
    <xf numFmtId="172" fontId="40" fillId="2" borderId="0" xfId="0" applyNumberFormat="1" applyFont="1" applyFill="1" applyBorder="1" applyAlignment="1">
      <alignment horizontal="right"/>
    </xf>
    <xf numFmtId="0" fontId="40" fillId="0" borderId="0" xfId="0" applyFont="1" applyBorder="1" applyAlignment="1">
      <alignment horizontal="right"/>
    </xf>
    <xf numFmtId="0" fontId="26" fillId="0" borderId="16" xfId="0" applyFont="1" applyBorder="1" applyAlignment="1">
      <alignment horizontal="center"/>
    </xf>
    <xf numFmtId="172" fontId="27" fillId="2" borderId="0" xfId="8" applyNumberFormat="1" applyFont="1" applyFill="1" applyBorder="1"/>
    <xf numFmtId="0" fontId="28" fillId="2" borderId="0" xfId="0" applyFont="1" applyFill="1" applyBorder="1" applyAlignment="1">
      <alignment wrapText="1"/>
    </xf>
    <xf numFmtId="0" fontId="28" fillId="2" borderId="0" xfId="0" applyFont="1" applyFill="1" applyBorder="1"/>
    <xf numFmtId="172" fontId="28" fillId="2" borderId="0" xfId="8" applyNumberFormat="1" applyFont="1" applyFill="1" applyBorder="1"/>
    <xf numFmtId="49" fontId="27" fillId="2" borderId="16" xfId="8" quotePrefix="1" applyNumberFormat="1" applyFont="1" applyFill="1" applyBorder="1" applyAlignment="1">
      <alignment horizontal="center"/>
    </xf>
    <xf numFmtId="0" fontId="21" fillId="8" borderId="29" xfId="0" applyFont="1" applyFill="1" applyBorder="1" applyAlignment="1">
      <alignment horizontal="center"/>
    </xf>
    <xf numFmtId="49" fontId="19" fillId="8" borderId="20" xfId="0" applyNumberFormat="1" applyFont="1" applyFill="1" applyBorder="1" applyAlignment="1">
      <alignment horizontal="center" wrapText="1"/>
    </xf>
    <xf numFmtId="172" fontId="19" fillId="8" borderId="29" xfId="0" applyNumberFormat="1" applyFont="1" applyFill="1" applyBorder="1" applyAlignment="1">
      <alignment horizontal="center" wrapText="1"/>
    </xf>
    <xf numFmtId="49" fontId="19" fillId="8" borderId="29" xfId="0" applyNumberFormat="1" applyFont="1" applyFill="1" applyBorder="1" applyAlignment="1">
      <alignment horizontal="center" wrapText="1"/>
    </xf>
    <xf numFmtId="49" fontId="19" fillId="8" borderId="17" xfId="0" applyNumberFormat="1" applyFont="1" applyFill="1" applyBorder="1" applyAlignment="1">
      <alignment horizontal="center" wrapText="1"/>
    </xf>
    <xf numFmtId="49" fontId="19" fillId="8" borderId="25" xfId="0" applyNumberFormat="1" applyFont="1" applyFill="1" applyBorder="1" applyAlignment="1">
      <alignment wrapText="1"/>
    </xf>
    <xf numFmtId="4" fontId="19" fillId="8" borderId="20" xfId="0" applyNumberFormat="1" applyFont="1" applyFill="1" applyBorder="1" applyAlignment="1">
      <alignment horizontal="center" wrapText="1"/>
    </xf>
    <xf numFmtId="0" fontId="31" fillId="0" borderId="20" xfId="0" applyFont="1" applyFill="1" applyBorder="1" applyAlignment="1">
      <alignment horizontal="center"/>
    </xf>
    <xf numFmtId="0" fontId="31" fillId="0" borderId="20" xfId="0" applyFont="1" applyFill="1" applyBorder="1"/>
    <xf numFmtId="0" fontId="72" fillId="0" borderId="20" xfId="0" applyFont="1" applyFill="1" applyBorder="1" applyAlignment="1" applyProtection="1">
      <alignment horizontal="left"/>
      <protection locked="0"/>
    </xf>
    <xf numFmtId="0" fontId="31" fillId="0" borderId="20" xfId="0" applyFont="1" applyFill="1" applyBorder="1" applyAlignment="1">
      <alignment wrapText="1"/>
    </xf>
    <xf numFmtId="43" fontId="31" fillId="0" borderId="25" xfId="6" applyFont="1" applyFill="1" applyBorder="1"/>
    <xf numFmtId="0" fontId="48" fillId="0" borderId="20" xfId="0" applyFont="1" applyFill="1" applyBorder="1" applyAlignment="1">
      <alignment horizontal="center"/>
    </xf>
    <xf numFmtId="14" fontId="48" fillId="0" borderId="20" xfId="0" applyNumberFormat="1" applyFont="1" applyFill="1" applyBorder="1" applyAlignment="1">
      <alignment horizontal="center"/>
    </xf>
    <xf numFmtId="43" fontId="48" fillId="0" borderId="20" xfId="6" applyFont="1" applyFill="1" applyBorder="1"/>
    <xf numFmtId="0" fontId="48" fillId="0" borderId="20" xfId="0" applyFont="1" applyFill="1" applyBorder="1"/>
    <xf numFmtId="0" fontId="48" fillId="0" borderId="20" xfId="0" applyFont="1" applyFill="1" applyBorder="1" applyAlignment="1">
      <alignment wrapText="1"/>
    </xf>
    <xf numFmtId="14" fontId="86" fillId="0" borderId="20" xfId="0" applyNumberFormat="1" applyFont="1" applyFill="1" applyBorder="1" applyAlignment="1">
      <alignment horizontal="center"/>
    </xf>
    <xf numFmtId="0" fontId="86" fillId="0" borderId="20" xfId="0" applyFont="1" applyFill="1" applyBorder="1" applyAlignment="1">
      <alignment wrapText="1"/>
    </xf>
    <xf numFmtId="0" fontId="48" fillId="0" borderId="25" xfId="0" applyFont="1" applyFill="1" applyBorder="1"/>
    <xf numFmtId="43" fontId="85" fillId="0" borderId="20" xfId="6" applyFont="1" applyFill="1" applyBorder="1" applyAlignment="1">
      <alignment horizontal="left"/>
    </xf>
    <xf numFmtId="0" fontId="85" fillId="0" borderId="20" xfId="0" applyFont="1" applyBorder="1" applyAlignment="1">
      <alignment wrapText="1"/>
    </xf>
    <xf numFmtId="0" fontId="48" fillId="0" borderId="25" xfId="0" applyFont="1" applyBorder="1" applyAlignment="1"/>
    <xf numFmtId="0" fontId="48" fillId="0" borderId="25" xfId="0" applyFont="1" applyBorder="1" applyAlignment="1">
      <alignment wrapText="1"/>
    </xf>
    <xf numFmtId="0" fontId="85" fillId="0" borderId="20" xfId="0" applyFont="1" applyBorder="1"/>
    <xf numFmtId="4" fontId="31" fillId="0" borderId="20" xfId="0" applyNumberFormat="1" applyFont="1" applyBorder="1" applyAlignment="1"/>
    <xf numFmtId="4" fontId="31" fillId="0" borderId="20" xfId="0" applyNumberFormat="1" applyFont="1" applyBorder="1"/>
    <xf numFmtId="14" fontId="31" fillId="0" borderId="20" xfId="0" applyNumberFormat="1" applyFont="1" applyFill="1" applyBorder="1" applyAlignment="1">
      <alignment horizontal="center"/>
    </xf>
    <xf numFmtId="4" fontId="31" fillId="0" borderId="20" xfId="0" applyNumberFormat="1" applyFont="1" applyFill="1" applyBorder="1"/>
    <xf numFmtId="0" fontId="48" fillId="0" borderId="25" xfId="0" applyFont="1" applyFill="1" applyBorder="1" applyAlignment="1">
      <alignment wrapText="1"/>
    </xf>
    <xf numFmtId="0" fontId="31" fillId="0" borderId="20" xfId="0" applyFont="1" applyFill="1" applyBorder="1" applyAlignment="1"/>
    <xf numFmtId="0" fontId="26" fillId="12" borderId="20" xfId="0" applyFont="1" applyFill="1" applyBorder="1" applyAlignment="1">
      <alignment horizontal="center"/>
    </xf>
    <xf numFmtId="0" fontId="31" fillId="12" borderId="20" xfId="0" applyFont="1" applyFill="1" applyBorder="1" applyAlignment="1">
      <alignment horizontal="center"/>
    </xf>
    <xf numFmtId="14" fontId="31" fillId="12" borderId="20" xfId="0" applyNumberFormat="1" applyFont="1" applyFill="1" applyBorder="1" applyAlignment="1">
      <alignment horizontal="center"/>
    </xf>
    <xf numFmtId="0" fontId="31" fillId="0" borderId="0" xfId="0" applyFont="1" applyBorder="1" applyAlignment="1">
      <alignment horizontal="center"/>
    </xf>
    <xf numFmtId="14" fontId="31" fillId="0" borderId="0" xfId="0" applyNumberFormat="1" applyFont="1" applyBorder="1" applyAlignment="1">
      <alignment horizontal="center"/>
    </xf>
    <xf numFmtId="172" fontId="21" fillId="0" borderId="0" xfId="0" applyNumberFormat="1" applyFont="1" applyBorder="1"/>
    <xf numFmtId="0" fontId="21" fillId="0" borderId="0" xfId="0" applyFont="1" applyBorder="1" applyAlignment="1">
      <alignment horizontal="left"/>
    </xf>
    <xf numFmtId="0" fontId="21" fillId="0" borderId="0" xfId="0" applyFont="1" applyBorder="1" applyAlignment="1">
      <alignment wrapText="1"/>
    </xf>
    <xf numFmtId="0" fontId="21" fillId="0" borderId="0" xfId="0" applyFont="1" applyBorder="1" applyAlignment="1">
      <alignment horizontal="center"/>
    </xf>
    <xf numFmtId="172" fontId="21" fillId="0" borderId="0" xfId="0" applyNumberFormat="1" applyFont="1" applyBorder="1" applyAlignment="1">
      <alignment horizontal="center"/>
    </xf>
    <xf numFmtId="0" fontId="21" fillId="0" borderId="0"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15" fillId="0" borderId="16" xfId="0" applyFont="1" applyBorder="1" applyProtection="1">
      <protection locked="0"/>
    </xf>
    <xf numFmtId="172" fontId="40" fillId="0" borderId="0" xfId="0" applyNumberFormat="1" applyFont="1" applyBorder="1"/>
    <xf numFmtId="0" fontId="12" fillId="0" borderId="0" xfId="0" applyFont="1" applyBorder="1" applyAlignment="1">
      <alignment horizontal="center"/>
    </xf>
    <xf numFmtId="0" fontId="12" fillId="0" borderId="16" xfId="0" applyFont="1" applyBorder="1"/>
    <xf numFmtId="0" fontId="52" fillId="0" borderId="15" xfId="0" applyFont="1" applyBorder="1"/>
    <xf numFmtId="172" fontId="26" fillId="0" borderId="0" xfId="0" applyNumberFormat="1" applyFont="1" applyBorder="1" applyProtection="1">
      <protection locked="0"/>
    </xf>
    <xf numFmtId="172" fontId="10" fillId="0" borderId="0" xfId="0" applyNumberFormat="1" applyFont="1" applyBorder="1"/>
    <xf numFmtId="169" fontId="21" fillId="0" borderId="0" xfId="8" applyNumberFormat="1" applyFont="1" applyBorder="1" applyProtection="1">
      <protection locked="0"/>
    </xf>
    <xf numFmtId="169" fontId="15" fillId="0" borderId="0" xfId="8" applyNumberFormat="1" applyFont="1" applyBorder="1" applyAlignment="1" applyProtection="1">
      <alignment horizontal="center"/>
      <protection locked="0"/>
    </xf>
    <xf numFmtId="169" fontId="15" fillId="0" borderId="16" xfId="8" applyNumberFormat="1" applyFont="1" applyBorder="1" applyProtection="1">
      <protection locked="0"/>
    </xf>
    <xf numFmtId="172" fontId="10" fillId="0" borderId="9" xfId="0" applyNumberFormat="1" applyFont="1" applyBorder="1"/>
    <xf numFmtId="172" fontId="40" fillId="0" borderId="9" xfId="0" applyNumberFormat="1" applyFont="1" applyBorder="1"/>
    <xf numFmtId="0" fontId="12" fillId="0" borderId="9" xfId="0" applyFont="1" applyBorder="1"/>
    <xf numFmtId="0" fontId="12" fillId="0" borderId="9" xfId="0" applyFont="1" applyBorder="1" applyAlignment="1">
      <alignment horizontal="center"/>
    </xf>
    <xf numFmtId="0" fontId="12" fillId="0" borderId="4" xfId="0" applyFont="1" applyBorder="1"/>
    <xf numFmtId="1" fontId="20" fillId="8" borderId="27" xfId="1" applyNumberFormat="1" applyFont="1" applyFill="1" applyBorder="1" applyAlignment="1">
      <alignment horizontal="center" vertical="center"/>
    </xf>
    <xf numFmtId="49" fontId="20" fillId="8" borderId="20" xfId="8" applyNumberFormat="1" applyFont="1" applyFill="1" applyBorder="1" applyAlignment="1">
      <alignment horizontal="center" vertical="center" wrapText="1"/>
    </xf>
    <xf numFmtId="49" fontId="20" fillId="8" borderId="20" xfId="1" applyNumberFormat="1" applyFont="1" applyFill="1" applyBorder="1" applyAlignment="1">
      <alignment horizontal="center" vertical="center" wrapText="1"/>
    </xf>
    <xf numFmtId="49" fontId="20" fillId="8" borderId="22" xfId="8" applyNumberFormat="1" applyFont="1" applyFill="1" applyBorder="1" applyAlignment="1">
      <alignment horizontal="center" vertical="center" wrapText="1"/>
    </xf>
    <xf numFmtId="4" fontId="20" fillId="8" borderId="27" xfId="8" applyNumberFormat="1" applyFont="1" applyFill="1" applyBorder="1" applyAlignment="1">
      <alignment horizontal="center" vertical="center"/>
    </xf>
    <xf numFmtId="4" fontId="20" fillId="8" borderId="27" xfId="8" applyNumberFormat="1" applyFont="1" applyFill="1" applyBorder="1" applyAlignment="1">
      <alignment horizontal="center" vertical="center" wrapText="1"/>
    </xf>
    <xf numFmtId="49" fontId="20" fillId="8" borderId="27" xfId="8" applyNumberFormat="1" applyFont="1" applyFill="1" applyBorder="1" applyAlignment="1">
      <alignment horizontal="center" vertical="center" wrapText="1"/>
    </xf>
    <xf numFmtId="49" fontId="20" fillId="8" borderId="20" xfId="8" applyNumberFormat="1" applyFont="1" applyFill="1" applyBorder="1" applyAlignment="1" applyProtection="1">
      <alignment horizontal="left" vertical="top" wrapText="1"/>
      <protection locked="0"/>
    </xf>
    <xf numFmtId="0" fontId="13" fillId="8" borderId="25" xfId="1" applyFont="1" applyFill="1" applyBorder="1" applyAlignment="1">
      <alignment horizontal="center"/>
    </xf>
    <xf numFmtId="0" fontId="13" fillId="8" borderId="26" xfId="1" applyFont="1" applyFill="1" applyBorder="1"/>
    <xf numFmtId="0" fontId="13" fillId="8" borderId="21" xfId="1" applyFont="1" applyFill="1" applyBorder="1" applyAlignment="1">
      <alignment horizontal="right" wrapText="1"/>
    </xf>
    <xf numFmtId="4" fontId="13" fillId="8" borderId="20" xfId="1" applyNumberFormat="1" applyFont="1" applyFill="1" applyBorder="1"/>
    <xf numFmtId="0" fontId="14" fillId="8" borderId="20" xfId="1" applyFont="1" applyFill="1" applyBorder="1" applyAlignment="1">
      <alignment wrapText="1"/>
    </xf>
    <xf numFmtId="0" fontId="20" fillId="8" borderId="25" xfId="1" applyFont="1" applyFill="1" applyBorder="1" applyAlignment="1">
      <alignment horizontal="center"/>
    </xf>
    <xf numFmtId="0" fontId="20" fillId="8" borderId="26" xfId="1" applyFont="1" applyFill="1" applyBorder="1"/>
    <xf numFmtId="0" fontId="20" fillId="8" borderId="21" xfId="1" applyFont="1" applyFill="1" applyBorder="1" applyAlignment="1">
      <alignment horizontal="right" wrapText="1"/>
    </xf>
    <xf numFmtId="4" fontId="20" fillId="8" borderId="20" xfId="1" applyNumberFormat="1" applyFont="1" applyFill="1" applyBorder="1" applyProtection="1">
      <protection locked="0"/>
    </xf>
    <xf numFmtId="4" fontId="20" fillId="8" borderId="20" xfId="1" applyNumberFormat="1" applyFont="1" applyFill="1" applyBorder="1"/>
    <xf numFmtId="0" fontId="22" fillId="8" borderId="20" xfId="1" applyFont="1" applyFill="1" applyBorder="1" applyAlignment="1">
      <alignment wrapText="1"/>
    </xf>
    <xf numFmtId="4" fontId="10" fillId="2" borderId="0" xfId="0" applyNumberFormat="1" applyFont="1" applyFill="1" applyBorder="1" applyAlignment="1"/>
    <xf numFmtId="0" fontId="92" fillId="2" borderId="0" xfId="0" applyFont="1" applyFill="1"/>
    <xf numFmtId="0" fontId="122" fillId="16" borderId="20" xfId="0" applyFont="1" applyFill="1" applyBorder="1" applyAlignment="1">
      <alignment horizontal="center" vertical="center"/>
    </xf>
    <xf numFmtId="0" fontId="122" fillId="16" borderId="20" xfId="0" applyFont="1" applyFill="1" applyBorder="1" applyAlignment="1">
      <alignment horizontal="center" vertical="center" wrapText="1"/>
    </xf>
    <xf numFmtId="0" fontId="122" fillId="16" borderId="25" xfId="0" applyFont="1" applyFill="1" applyBorder="1" applyAlignment="1">
      <alignment horizontal="center" vertical="center" wrapText="1"/>
    </xf>
    <xf numFmtId="0" fontId="122" fillId="16" borderId="25" xfId="0" applyFont="1" applyFill="1" applyBorder="1" applyAlignment="1">
      <alignment horizontal="center" vertical="center"/>
    </xf>
    <xf numFmtId="0" fontId="122" fillId="16" borderId="21" xfId="0" applyFont="1" applyFill="1" applyBorder="1" applyAlignment="1">
      <alignment horizontal="center" vertical="center"/>
    </xf>
    <xf numFmtId="0" fontId="94" fillId="2" borderId="20" xfId="0" applyFont="1" applyFill="1" applyBorder="1" applyAlignment="1">
      <alignment horizontal="center"/>
    </xf>
    <xf numFmtId="14" fontId="94" fillId="2" borderId="20" xfId="0" applyNumberFormat="1" applyFont="1" applyFill="1" applyBorder="1" applyAlignment="1">
      <alignment horizontal="center"/>
    </xf>
    <xf numFmtId="0" fontId="94" fillId="2" borderId="20" xfId="0" applyFont="1" applyFill="1" applyBorder="1"/>
    <xf numFmtId="43" fontId="94" fillId="2" borderId="25" xfId="6" applyFont="1" applyFill="1" applyBorder="1" applyAlignment="1">
      <alignment horizontal="center" vertical="center"/>
    </xf>
    <xf numFmtId="43" fontId="94" fillId="2" borderId="20" xfId="6" applyFont="1" applyFill="1" applyBorder="1"/>
    <xf numFmtId="43" fontId="94" fillId="2" borderId="25" xfId="6" applyFont="1" applyFill="1" applyBorder="1"/>
    <xf numFmtId="49" fontId="94" fillId="2" borderId="20" xfId="0" applyNumberFormat="1" applyFont="1" applyFill="1" applyBorder="1" applyAlignment="1">
      <alignment horizontal="center" vertical="center"/>
    </xf>
    <xf numFmtId="43" fontId="94" fillId="2" borderId="20" xfId="6" applyFont="1" applyFill="1" applyBorder="1" applyAlignment="1">
      <alignment horizontal="center" vertical="center"/>
    </xf>
    <xf numFmtId="0" fontId="94" fillId="2" borderId="27" xfId="0" applyFont="1" applyFill="1" applyBorder="1" applyAlignment="1">
      <alignment horizontal="center"/>
    </xf>
    <xf numFmtId="43" fontId="94" fillId="2" borderId="27" xfId="6" applyFont="1" applyFill="1" applyBorder="1" applyAlignment="1">
      <alignment horizontal="center" vertical="center"/>
    </xf>
    <xf numFmtId="0" fontId="94" fillId="2" borderId="27" xfId="0" applyFont="1" applyFill="1" applyBorder="1"/>
    <xf numFmtId="43" fontId="94" fillId="2" borderId="27" xfId="6" applyFont="1" applyFill="1" applyBorder="1"/>
    <xf numFmtId="0" fontId="0" fillId="3" borderId="0" xfId="0" applyFill="1"/>
    <xf numFmtId="0" fontId="93" fillId="3" borderId="29" xfId="0" applyFont="1" applyFill="1" applyBorder="1"/>
    <xf numFmtId="164" fontId="93" fillId="3" borderId="29" xfId="0" applyNumberFormat="1" applyFont="1" applyFill="1" applyBorder="1" applyAlignment="1"/>
    <xf numFmtId="0" fontId="93" fillId="2" borderId="0" xfId="0" applyFont="1" applyFill="1" applyBorder="1"/>
    <xf numFmtId="164" fontId="93" fillId="2" borderId="0" xfId="0" applyNumberFormat="1" applyFont="1" applyFill="1" applyBorder="1" applyAlignment="1"/>
    <xf numFmtId="0" fontId="75" fillId="2" borderId="0" xfId="0" applyFont="1" applyFill="1" applyAlignment="1">
      <alignment vertical="center"/>
    </xf>
    <xf numFmtId="14" fontId="94" fillId="2" borderId="20" xfId="0" applyNumberFormat="1" applyFont="1" applyFill="1" applyBorder="1" applyAlignment="1">
      <alignment horizontal="center" vertical="center"/>
    </xf>
    <xf numFmtId="0" fontId="94" fillId="2" borderId="20" xfId="0" applyFont="1" applyFill="1" applyBorder="1" applyAlignment="1">
      <alignment horizontal="justify" vertical="center"/>
    </xf>
    <xf numFmtId="0" fontId="94" fillId="2" borderId="20" xfId="0" applyFont="1" applyFill="1" applyBorder="1" applyAlignment="1">
      <alignment horizontal="center" vertical="center"/>
    </xf>
    <xf numFmtId="175" fontId="94" fillId="2" borderId="25" xfId="6" applyNumberFormat="1" applyFont="1" applyFill="1" applyBorder="1" applyAlignment="1">
      <alignment horizontal="right" vertical="center"/>
    </xf>
    <xf numFmtId="175" fontId="94" fillId="2" borderId="20" xfId="6" applyNumberFormat="1" applyFont="1" applyFill="1" applyBorder="1" applyAlignment="1">
      <alignment horizontal="right" vertical="center"/>
    </xf>
    <xf numFmtId="0" fontId="91" fillId="17" borderId="0" xfId="0" applyFont="1" applyFill="1"/>
    <xf numFmtId="0" fontId="0" fillId="17" borderId="0" xfId="0" applyFill="1"/>
    <xf numFmtId="0" fontId="86" fillId="2" borderId="20" xfId="0" applyFont="1" applyFill="1" applyBorder="1" applyAlignment="1">
      <alignment horizontal="justify" vertical="center"/>
    </xf>
    <xf numFmtId="164" fontId="94" fillId="2" borderId="20" xfId="6" applyNumberFormat="1" applyFont="1" applyFill="1" applyBorder="1" applyAlignment="1">
      <alignment horizontal="right" vertical="center"/>
    </xf>
    <xf numFmtId="0" fontId="94" fillId="2" borderId="20" xfId="6" applyNumberFormat="1" applyFont="1" applyFill="1" applyBorder="1" applyAlignment="1">
      <alignment horizontal="center" vertical="center"/>
    </xf>
    <xf numFmtId="14" fontId="92" fillId="2" borderId="20" xfId="0" applyNumberFormat="1" applyFont="1" applyFill="1" applyBorder="1" applyAlignment="1">
      <alignment horizontal="center" vertical="center"/>
    </xf>
    <xf numFmtId="49" fontId="92" fillId="2" borderId="20" xfId="0" applyNumberFormat="1" applyFont="1" applyFill="1" applyBorder="1" applyAlignment="1">
      <alignment horizontal="center"/>
    </xf>
    <xf numFmtId="0" fontId="92" fillId="2" borderId="20" xfId="0" applyFont="1" applyFill="1" applyBorder="1" applyAlignment="1">
      <alignment horizontal="justify" vertical="center"/>
    </xf>
    <xf numFmtId="0" fontId="92" fillId="2" borderId="20" xfId="0" applyFont="1" applyFill="1" applyBorder="1" applyAlignment="1">
      <alignment horizontal="center" vertical="center"/>
    </xf>
    <xf numFmtId="0" fontId="92" fillId="2" borderId="0" xfId="0" applyFont="1" applyFill="1" applyAlignment="1">
      <alignment horizontal="center" vertical="center"/>
    </xf>
    <xf numFmtId="0" fontId="93" fillId="3" borderId="29" xfId="0" applyFont="1" applyFill="1" applyBorder="1" applyAlignment="1">
      <alignment horizontal="center" vertical="center"/>
    </xf>
    <xf numFmtId="164" fontId="93" fillId="3" borderId="20" xfId="0" applyNumberFormat="1" applyFont="1" applyFill="1" applyBorder="1"/>
    <xf numFmtId="0" fontId="0" fillId="2" borderId="0" xfId="0" applyFill="1" applyAlignment="1">
      <alignment horizontal="center" vertical="center"/>
    </xf>
    <xf numFmtId="0" fontId="124" fillId="2" borderId="0" xfId="0" applyFont="1" applyFill="1" applyBorder="1"/>
    <xf numFmtId="0" fontId="0" fillId="2" borderId="0" xfId="0" applyFill="1" applyBorder="1"/>
    <xf numFmtId="0" fontId="0" fillId="2" borderId="0" xfId="0" applyFont="1" applyFill="1"/>
    <xf numFmtId="0" fontId="0" fillId="2" borderId="0" xfId="0" applyFill="1" applyAlignment="1">
      <alignment wrapText="1"/>
    </xf>
    <xf numFmtId="164" fontId="0" fillId="2" borderId="0" xfId="0" applyNumberFormat="1" applyFill="1"/>
    <xf numFmtId="0" fontId="91" fillId="2" borderId="0" xfId="0" applyFont="1" applyFill="1" applyAlignment="1">
      <alignment horizontal="center"/>
    </xf>
    <xf numFmtId="0" fontId="91" fillId="2" borderId="0" xfId="0" applyFont="1" applyFill="1" applyBorder="1" applyAlignment="1">
      <alignment horizontal="center"/>
    </xf>
    <xf numFmtId="0" fontId="123" fillId="16" borderId="20" xfId="0" applyFont="1" applyFill="1" applyBorder="1" applyAlignment="1">
      <alignment horizontal="center" vertical="center" wrapText="1"/>
    </xf>
    <xf numFmtId="14" fontId="0" fillId="2" borderId="20" xfId="0" applyNumberFormat="1" applyFill="1" applyBorder="1" applyAlignment="1">
      <alignment horizontal="center" vertical="center"/>
    </xf>
    <xf numFmtId="14" fontId="0" fillId="2" borderId="20" xfId="0" applyNumberFormat="1" applyFill="1" applyBorder="1" applyAlignment="1">
      <alignment vertical="center"/>
    </xf>
    <xf numFmtId="0" fontId="94" fillId="2" borderId="20" xfId="0" applyFont="1" applyFill="1" applyBorder="1" applyAlignment="1">
      <alignment horizontal="justify" vertical="center" wrapText="1"/>
    </xf>
    <xf numFmtId="164" fontId="94" fillId="2" borderId="25" xfId="6" applyNumberFormat="1" applyFont="1" applyFill="1" applyBorder="1" applyAlignment="1">
      <alignment horizontal="right" vertical="center"/>
    </xf>
    <xf numFmtId="14" fontId="0" fillId="2" borderId="20" xfId="0" applyNumberFormat="1" applyFill="1" applyBorder="1" applyAlignment="1">
      <alignment horizontal="center"/>
    </xf>
    <xf numFmtId="175" fontId="91" fillId="2" borderId="0" xfId="0" applyNumberFormat="1" applyFont="1" applyFill="1" applyAlignment="1">
      <alignment horizontal="center"/>
    </xf>
    <xf numFmtId="175" fontId="91" fillId="2" borderId="0" xfId="0" applyNumberFormat="1" applyFont="1" applyFill="1" applyBorder="1" applyAlignment="1">
      <alignment horizontal="center"/>
    </xf>
    <xf numFmtId="0" fontId="92" fillId="2" borderId="0" xfId="0" applyFont="1" applyFill="1" applyAlignment="1">
      <alignment wrapText="1"/>
    </xf>
    <xf numFmtId="164" fontId="125" fillId="3" borderId="20" xfId="0" applyNumberFormat="1" applyFont="1" applyFill="1" applyBorder="1" applyAlignment="1">
      <alignment horizontal="center" vertical="center"/>
    </xf>
    <xf numFmtId="164" fontId="93" fillId="2" borderId="0" xfId="0" applyNumberFormat="1" applyFont="1" applyFill="1" applyBorder="1"/>
    <xf numFmtId="0" fontId="122" fillId="16" borderId="21" xfId="0" applyFont="1" applyFill="1" applyBorder="1" applyAlignment="1">
      <alignment horizontal="center" vertical="center" wrapText="1"/>
    </xf>
    <xf numFmtId="14" fontId="79" fillId="2" borderId="20" xfId="0" applyNumberFormat="1" applyFont="1" applyFill="1" applyBorder="1" applyAlignment="1">
      <alignment horizontal="center"/>
    </xf>
    <xf numFmtId="49" fontId="79" fillId="2" borderId="25" xfId="0" applyNumberFormat="1" applyFont="1" applyFill="1" applyBorder="1" applyAlignment="1">
      <alignment horizontal="center"/>
    </xf>
    <xf numFmtId="0" fontId="79" fillId="2" borderId="25" xfId="0" applyFont="1" applyFill="1" applyBorder="1"/>
    <xf numFmtId="43" fontId="92" fillId="2" borderId="20" xfId="6" applyFont="1" applyFill="1" applyBorder="1" applyAlignment="1">
      <alignment horizontal="right"/>
    </xf>
    <xf numFmtId="43" fontId="92" fillId="2" borderId="20" xfId="6" applyFont="1" applyFill="1" applyBorder="1"/>
    <xf numFmtId="0" fontId="79" fillId="2" borderId="25" xfId="0" applyFont="1" applyFill="1" applyBorder="1" applyAlignment="1">
      <alignment horizontal="left"/>
    </xf>
    <xf numFmtId="0" fontId="92" fillId="2" borderId="20" xfId="0" applyFont="1" applyFill="1" applyBorder="1" applyAlignment="1">
      <alignment horizontal="right"/>
    </xf>
    <xf numFmtId="0" fontId="0" fillId="2" borderId="0" xfId="0" applyFill="1" applyAlignment="1">
      <alignment horizontal="right"/>
    </xf>
    <xf numFmtId="0" fontId="93" fillId="3" borderId="20" xfId="0" applyFont="1" applyFill="1" applyBorder="1"/>
    <xf numFmtId="164" fontId="93" fillId="3" borderId="20" xfId="0" applyNumberFormat="1" applyFont="1" applyFill="1" applyBorder="1" applyAlignment="1"/>
    <xf numFmtId="0" fontId="118" fillId="17" borderId="0" xfId="0" applyFont="1" applyFill="1" applyAlignment="1">
      <alignment horizontal="center" vertical="center"/>
    </xf>
    <xf numFmtId="0" fontId="19" fillId="0" borderId="0" xfId="8" applyFont="1" applyAlignment="1">
      <alignment horizontal="center"/>
    </xf>
    <xf numFmtId="0" fontId="21" fillId="0" borderId="0" xfId="8" applyFont="1" applyAlignment="1">
      <alignment horizontal="center"/>
    </xf>
    <xf numFmtId="0" fontId="40" fillId="8" borderId="20" xfId="8" applyFont="1" applyFill="1" applyBorder="1" applyAlignment="1">
      <alignment horizontal="center" vertical="center" wrapText="1"/>
    </xf>
    <xf numFmtId="43" fontId="75" fillId="0" borderId="12" xfId="0" applyNumberFormat="1" applyFont="1" applyBorder="1"/>
    <xf numFmtId="0" fontId="75" fillId="0" borderId="0" xfId="0" applyFont="1" applyAlignment="1">
      <alignment horizontal="right"/>
    </xf>
    <xf numFmtId="43" fontId="75" fillId="0" borderId="12" xfId="6" applyFont="1" applyBorder="1"/>
    <xf numFmtId="4" fontId="19" fillId="5" borderId="20" xfId="2" applyNumberFormat="1" applyFont="1" applyFill="1" applyBorder="1" applyAlignment="1" applyProtection="1">
      <protection locked="0"/>
    </xf>
    <xf numFmtId="0" fontId="2" fillId="5" borderId="0" xfId="2" applyNumberFormat="1" applyFont="1" applyFill="1" applyBorder="1" applyAlignment="1" applyProtection="1">
      <alignment horizontal="center" wrapText="1"/>
      <protection locked="0"/>
    </xf>
    <xf numFmtId="4" fontId="21" fillId="0" borderId="0" xfId="8" applyNumberFormat="1" applyFont="1"/>
    <xf numFmtId="0" fontId="14" fillId="0" borderId="0" xfId="8" applyFont="1" applyBorder="1" applyAlignment="1" applyProtection="1">
      <protection locked="0"/>
    </xf>
    <xf numFmtId="0" fontId="127" fillId="0" borderId="0" xfId="0" applyFont="1"/>
    <xf numFmtId="0" fontId="129" fillId="0" borderId="0" xfId="0" applyFont="1"/>
    <xf numFmtId="0" fontId="12" fillId="0" borderId="0" xfId="8" applyFont="1"/>
    <xf numFmtId="0" fontId="122" fillId="16" borderId="25" xfId="0" applyFont="1" applyFill="1" applyBorder="1" applyAlignment="1">
      <alignment horizontal="center" vertical="center"/>
    </xf>
    <xf numFmtId="0" fontId="122" fillId="16" borderId="21" xfId="0" applyFont="1" applyFill="1" applyBorder="1" applyAlignment="1">
      <alignment horizontal="center" vertical="center"/>
    </xf>
    <xf numFmtId="0" fontId="122" fillId="16" borderId="25" xfId="0" applyFont="1" applyFill="1" applyBorder="1" applyAlignment="1">
      <alignment horizontal="center" vertical="center" wrapText="1"/>
    </xf>
    <xf numFmtId="0" fontId="2" fillId="4" borderId="22" xfId="15" applyFont="1" applyFill="1" applyBorder="1" applyProtection="1"/>
    <xf numFmtId="0" fontId="2" fillId="4" borderId="23" xfId="15" applyFont="1" applyFill="1" applyBorder="1" applyProtection="1"/>
    <xf numFmtId="0" fontId="2" fillId="4" borderId="23" xfId="15" applyFont="1" applyFill="1" applyBorder="1" applyAlignment="1" applyProtection="1">
      <alignment wrapText="1"/>
    </xf>
    <xf numFmtId="4" fontId="2" fillId="4" borderId="23" xfId="15" applyNumberFormat="1" applyFont="1" applyFill="1" applyBorder="1" applyProtection="1"/>
    <xf numFmtId="0" fontId="2" fillId="4" borderId="24" xfId="15" applyFont="1" applyFill="1" applyBorder="1" applyProtection="1"/>
    <xf numFmtId="0" fontId="2" fillId="4" borderId="15" xfId="15" applyFont="1" applyFill="1" applyBorder="1" applyProtection="1">
      <protection locked="0"/>
    </xf>
    <xf numFmtId="0" fontId="2" fillId="4" borderId="0" xfId="15" applyFont="1" applyFill="1" applyBorder="1" applyProtection="1">
      <protection locked="0"/>
    </xf>
    <xf numFmtId="0" fontId="2" fillId="4" borderId="0" xfId="15" applyFont="1" applyFill="1" applyProtection="1"/>
    <xf numFmtId="0" fontId="2" fillId="4" borderId="0" xfId="15" applyFont="1" applyFill="1" applyProtection="1">
      <protection locked="0"/>
    </xf>
    <xf numFmtId="0" fontId="20" fillId="4" borderId="0" xfId="15" applyFont="1" applyFill="1" applyBorder="1" applyAlignment="1" applyProtection="1">
      <alignment horizontal="right"/>
    </xf>
    <xf numFmtId="4" fontId="2" fillId="4" borderId="0" xfId="15" applyNumberFormat="1" applyFont="1" applyFill="1" applyBorder="1" applyProtection="1"/>
    <xf numFmtId="0" fontId="2" fillId="4" borderId="0" xfId="15" applyFont="1" applyFill="1" applyBorder="1" applyProtection="1"/>
    <xf numFmtId="0" fontId="2" fillId="4" borderId="16" xfId="15" applyFont="1" applyFill="1" applyBorder="1" applyProtection="1">
      <protection locked="0"/>
    </xf>
    <xf numFmtId="0" fontId="20" fillId="4" borderId="0" xfId="15" applyFont="1" applyFill="1" applyBorder="1" applyAlignment="1" applyProtection="1">
      <alignment horizontal="right"/>
      <protection locked="0"/>
    </xf>
    <xf numFmtId="4" fontId="20" fillId="4" borderId="0" xfId="15" applyNumberFormat="1" applyFont="1" applyFill="1" applyBorder="1" applyAlignment="1" applyProtection="1">
      <protection locked="0"/>
    </xf>
    <xf numFmtId="4" fontId="2" fillId="4" borderId="0" xfId="15" applyNumberFormat="1" applyFont="1" applyFill="1" applyBorder="1" applyProtection="1">
      <protection locked="0"/>
    </xf>
    <xf numFmtId="0" fontId="3" fillId="4" borderId="15" xfId="15" applyFont="1" applyFill="1" applyBorder="1" applyAlignment="1" applyProtection="1">
      <alignment horizontal="center" wrapText="1"/>
      <protection locked="0"/>
    </xf>
    <xf numFmtId="166" fontId="64" fillId="7" borderId="20" xfId="15" applyNumberFormat="1" applyFont="1" applyFill="1" applyBorder="1" applyAlignment="1" applyProtection="1">
      <alignment horizontal="center" vertical="center" wrapText="1"/>
      <protection locked="0"/>
    </xf>
    <xf numFmtId="0" fontId="3" fillId="4" borderId="16" xfId="15" applyFont="1" applyFill="1" applyBorder="1" applyAlignment="1" applyProtection="1">
      <alignment horizontal="center" wrapText="1"/>
      <protection locked="0"/>
    </xf>
    <xf numFmtId="49" fontId="15" fillId="4" borderId="20" xfId="15" applyNumberFormat="1" applyFont="1" applyFill="1" applyBorder="1" applyAlignment="1" applyProtection="1">
      <alignment horizontal="center" vertical="center"/>
      <protection locked="0"/>
    </xf>
    <xf numFmtId="0" fontId="15" fillId="2" borderId="25" xfId="15" applyFont="1" applyFill="1" applyBorder="1" applyAlignment="1" applyProtection="1">
      <alignment horizontal="center" vertical="center"/>
      <protection locked="0"/>
    </xf>
    <xf numFmtId="4" fontId="15" fillId="2" borderId="20" xfId="15" applyNumberFormat="1" applyFont="1" applyFill="1" applyBorder="1" applyAlignment="1" applyProtection="1">
      <alignment horizontal="center" vertical="center"/>
    </xf>
    <xf numFmtId="4" fontId="15" fillId="2" borderId="20" xfId="15" applyNumberFormat="1" applyFont="1" applyFill="1" applyBorder="1" applyAlignment="1" applyProtection="1">
      <alignment horizontal="center" vertical="center"/>
      <protection locked="0"/>
    </xf>
    <xf numFmtId="0" fontId="15" fillId="4" borderId="20" xfId="15" applyFont="1" applyFill="1" applyBorder="1" applyProtection="1">
      <protection locked="0"/>
    </xf>
    <xf numFmtId="0" fontId="66" fillId="7" borderId="20" xfId="15" applyFont="1" applyFill="1" applyBorder="1" applyProtection="1">
      <protection locked="0"/>
    </xf>
    <xf numFmtId="0" fontId="3" fillId="4" borderId="0" xfId="15" applyFont="1" applyFill="1" applyBorder="1" applyAlignment="1" applyProtection="1">
      <alignment horizontal="center"/>
      <protection locked="0"/>
    </xf>
    <xf numFmtId="0" fontId="3" fillId="4" borderId="0" xfId="15" applyFont="1" applyFill="1" applyBorder="1" applyAlignment="1" applyProtection="1">
      <alignment horizontal="right"/>
      <protection locked="0"/>
    </xf>
    <xf numFmtId="4" fontId="130" fillId="4" borderId="0" xfId="5" applyNumberFormat="1" applyFont="1" applyFill="1" applyBorder="1" applyProtection="1">
      <protection locked="0"/>
    </xf>
    <xf numFmtId="0" fontId="19" fillId="2" borderId="0" xfId="15" applyFont="1" applyFill="1" applyBorder="1" applyAlignment="1" applyProtection="1">
      <alignment horizontal="right"/>
      <protection locked="0"/>
    </xf>
    <xf numFmtId="0" fontId="30" fillId="2" borderId="15" xfId="15" applyFont="1" applyFill="1" applyBorder="1" applyProtection="1">
      <protection locked="0"/>
    </xf>
    <xf numFmtId="0" fontId="20" fillId="0" borderId="0" xfId="15" applyFont="1" applyFill="1" applyBorder="1" applyAlignment="1" applyProtection="1">
      <protection locked="0"/>
    </xf>
    <xf numFmtId="0" fontId="12" fillId="0" borderId="0" xfId="15" applyFont="1" applyFill="1" applyBorder="1" applyAlignment="1" applyProtection="1">
      <protection locked="0"/>
    </xf>
    <xf numFmtId="43" fontId="27" fillId="0" borderId="0" xfId="0" applyNumberFormat="1" applyFont="1" applyFill="1" applyBorder="1" applyAlignment="1" applyProtection="1">
      <protection locked="0"/>
    </xf>
    <xf numFmtId="0" fontId="30" fillId="2" borderId="16" xfId="15" applyFont="1" applyFill="1" applyBorder="1" applyProtection="1">
      <protection locked="0"/>
    </xf>
    <xf numFmtId="0" fontId="2" fillId="2" borderId="15" xfId="15" applyFont="1" applyFill="1" applyBorder="1" applyAlignment="1" applyProtection="1">
      <alignment horizontal="center"/>
      <protection locked="0"/>
    </xf>
    <xf numFmtId="43" fontId="12" fillId="0" borderId="0" xfId="15" applyNumberFormat="1" applyFont="1" applyFill="1" applyBorder="1" applyAlignment="1" applyProtection="1">
      <alignment horizontal="center"/>
      <protection locked="0"/>
    </xf>
    <xf numFmtId="4" fontId="15" fillId="2" borderId="0" xfId="15" applyNumberFormat="1" applyFont="1" applyFill="1" applyBorder="1" applyAlignment="1" applyProtection="1">
      <alignment horizontal="center"/>
      <protection locked="0"/>
    </xf>
    <xf numFmtId="0" fontId="21" fillId="2" borderId="15" xfId="15" applyFont="1" applyFill="1" applyBorder="1" applyAlignment="1" applyProtection="1">
      <alignment horizontal="center"/>
      <protection locked="0"/>
    </xf>
    <xf numFmtId="43" fontId="15" fillId="2" borderId="0" xfId="6" applyFont="1" applyFill="1" applyBorder="1" applyAlignment="1" applyProtection="1">
      <alignment horizontal="center"/>
      <protection locked="0"/>
    </xf>
    <xf numFmtId="0" fontId="21" fillId="2" borderId="16" xfId="15" applyFont="1" applyFill="1" applyBorder="1" applyAlignment="1" applyProtection="1">
      <alignment horizontal="center"/>
      <protection locked="0"/>
    </xf>
    <xf numFmtId="0" fontId="21" fillId="2" borderId="15" xfId="15" applyFont="1" applyFill="1" applyBorder="1" applyProtection="1">
      <protection locked="0"/>
    </xf>
    <xf numFmtId="43" fontId="12" fillId="0" borderId="0" xfId="6" applyFont="1" applyFill="1" applyBorder="1" applyAlignment="1" applyProtection="1">
      <alignment horizontal="center"/>
      <protection locked="0"/>
    </xf>
    <xf numFmtId="0" fontId="15" fillId="2" borderId="0" xfId="15" applyFont="1" applyFill="1" applyBorder="1" applyProtection="1">
      <protection locked="0"/>
    </xf>
    <xf numFmtId="0" fontId="21" fillId="2" borderId="16" xfId="15" applyFont="1" applyFill="1" applyBorder="1" applyProtection="1">
      <protection locked="0"/>
    </xf>
    <xf numFmtId="176" fontId="15" fillId="2" borderId="0" xfId="15" applyNumberFormat="1" applyFont="1" applyFill="1" applyBorder="1" applyAlignment="1" applyProtection="1">
      <alignment horizontal="center"/>
      <protection locked="0"/>
    </xf>
    <xf numFmtId="43" fontId="91" fillId="0" borderId="0" xfId="6" applyFont="1"/>
    <xf numFmtId="4" fontId="0" fillId="0" borderId="0" xfId="0" applyNumberFormat="1"/>
    <xf numFmtId="43" fontId="91" fillId="0" borderId="0" xfId="0" applyNumberFormat="1" applyFont="1"/>
    <xf numFmtId="43" fontId="32" fillId="2" borderId="0" xfId="6" applyFont="1" applyFill="1"/>
    <xf numFmtId="0" fontId="2" fillId="2" borderId="0" xfId="15" applyFont="1" applyFill="1" applyBorder="1" applyAlignment="1">
      <alignment horizontal="center"/>
    </xf>
    <xf numFmtId="0" fontId="2" fillId="2" borderId="0" xfId="15" applyFont="1" applyFill="1" applyBorder="1"/>
    <xf numFmtId="4" fontId="2" fillId="2" borderId="0" xfId="15" applyNumberFormat="1" applyFont="1" applyFill="1" applyBorder="1"/>
    <xf numFmtId="4" fontId="2" fillId="2" borderId="0" xfId="15" applyNumberFormat="1" applyFont="1" applyFill="1" applyBorder="1" applyAlignment="1">
      <alignment wrapText="1"/>
    </xf>
    <xf numFmtId="0" fontId="2" fillId="2" borderId="0" xfId="15" applyFont="1" applyFill="1" applyBorder="1" applyAlignment="1">
      <alignment wrapText="1"/>
    </xf>
    <xf numFmtId="0" fontId="25" fillId="2" borderId="0" xfId="15" applyFont="1" applyFill="1" applyBorder="1" applyAlignment="1">
      <alignment horizontal="center"/>
    </xf>
    <xf numFmtId="0" fontId="11" fillId="2" borderId="0" xfId="15" applyFont="1" applyFill="1" applyBorder="1" applyAlignment="1">
      <alignment horizontal="right"/>
    </xf>
    <xf numFmtId="0" fontId="22" fillId="2" borderId="0" xfId="15" applyFont="1" applyFill="1" applyBorder="1" applyAlignment="1">
      <alignment horizontal="center" wrapText="1"/>
    </xf>
    <xf numFmtId="0" fontId="11" fillId="2" borderId="0" xfId="15" applyFont="1" applyFill="1" applyBorder="1" applyAlignment="1">
      <alignment wrapText="1"/>
    </xf>
    <xf numFmtId="0" fontId="20" fillId="2" borderId="0" xfId="15" applyFont="1" applyFill="1" applyBorder="1" applyAlignment="1">
      <alignment wrapText="1"/>
    </xf>
    <xf numFmtId="43" fontId="20" fillId="2" borderId="0" xfId="15" applyNumberFormat="1" applyFont="1" applyFill="1" applyBorder="1" applyAlignment="1">
      <alignment wrapText="1"/>
    </xf>
    <xf numFmtId="0" fontId="2" fillId="0" borderId="0" xfId="15" applyFont="1" applyAlignment="1">
      <alignment horizontal="center" vertical="center"/>
    </xf>
    <xf numFmtId="49" fontId="28" fillId="2" borderId="20" xfId="15" applyNumberFormat="1" applyFont="1" applyFill="1" applyBorder="1" applyAlignment="1" applyProtection="1">
      <alignment horizontal="center" vertical="center"/>
      <protection locked="0"/>
    </xf>
    <xf numFmtId="49" fontId="28" fillId="2" borderId="25" xfId="15" applyNumberFormat="1" applyFont="1" applyFill="1" applyBorder="1" applyAlignment="1" applyProtection="1">
      <alignment horizontal="center" vertical="center"/>
      <protection locked="0"/>
    </xf>
    <xf numFmtId="49" fontId="43" fillId="2" borderId="20" xfId="15" applyNumberFormat="1" applyFont="1" applyFill="1" applyBorder="1" applyAlignment="1">
      <alignment horizontal="center" vertical="top"/>
    </xf>
    <xf numFmtId="49" fontId="34" fillId="2" borderId="20" xfId="15" applyNumberFormat="1" applyFont="1" applyFill="1" applyBorder="1" applyAlignment="1">
      <alignment vertical="top" wrapText="1"/>
    </xf>
    <xf numFmtId="0" fontId="65" fillId="7" borderId="26" xfId="15" applyFont="1" applyFill="1" applyBorder="1" applyAlignment="1" applyProtection="1">
      <protection locked="0"/>
    </xf>
    <xf numFmtId="0" fontId="65" fillId="7" borderId="21" xfId="15" applyFont="1" applyFill="1" applyBorder="1" applyAlignment="1" applyProtection="1">
      <alignment horizontal="right" wrapText="1"/>
    </xf>
    <xf numFmtId="4" fontId="65" fillId="7" borderId="20" xfId="15" applyNumberFormat="1" applyFont="1" applyFill="1" applyBorder="1" applyProtection="1"/>
    <xf numFmtId="43" fontId="2" fillId="2" borderId="0" xfId="15" applyNumberFormat="1" applyFont="1" applyFill="1" applyBorder="1"/>
    <xf numFmtId="0" fontId="22" fillId="2" borderId="0" xfId="15" applyFont="1" applyFill="1" applyBorder="1"/>
    <xf numFmtId="4" fontId="2" fillId="0" borderId="0" xfId="15" applyNumberFormat="1" applyFont="1" applyBorder="1"/>
    <xf numFmtId="0" fontId="2" fillId="0" borderId="0" xfId="15" applyFont="1" applyAlignment="1">
      <alignment horizontal="center"/>
    </xf>
    <xf numFmtId="0" fontId="2" fillId="0" borderId="0" xfId="15" applyFont="1" applyAlignment="1">
      <alignment wrapText="1"/>
    </xf>
    <xf numFmtId="0" fontId="90" fillId="6" borderId="20" xfId="0" applyFont="1" applyFill="1" applyBorder="1" applyAlignment="1">
      <alignment horizontal="center" vertical="center"/>
    </xf>
    <xf numFmtId="0" fontId="22" fillId="0" borderId="20" xfId="1" applyFont="1" applyBorder="1" applyAlignment="1" applyProtection="1">
      <alignment horizontal="center"/>
      <protection locked="0"/>
    </xf>
    <xf numFmtId="0" fontId="20" fillId="4" borderId="0" xfId="1" applyFont="1" applyFill="1" applyBorder="1" applyAlignment="1" applyProtection="1">
      <alignment horizontal="right"/>
    </xf>
    <xf numFmtId="0" fontId="15" fillId="4" borderId="15" xfId="1" applyFont="1" applyFill="1" applyBorder="1" applyAlignment="1" applyProtection="1">
      <alignment horizontal="center"/>
    </xf>
    <xf numFmtId="0" fontId="15" fillId="4" borderId="0" xfId="1" applyFont="1" applyFill="1" applyBorder="1" applyAlignment="1" applyProtection="1">
      <alignment horizontal="center"/>
    </xf>
    <xf numFmtId="0" fontId="15" fillId="0" borderId="0" xfId="1" applyFont="1" applyBorder="1" applyAlignment="1" applyProtection="1">
      <alignment horizontal="center"/>
      <protection locked="0"/>
    </xf>
    <xf numFmtId="0" fontId="15" fillId="0" borderId="0" xfId="1" applyFont="1" applyBorder="1" applyAlignment="1" applyProtection="1">
      <alignment horizontal="left"/>
      <protection locked="0"/>
    </xf>
    <xf numFmtId="0" fontId="8" fillId="4" borderId="15" xfId="1" applyFont="1" applyFill="1" applyBorder="1" applyAlignment="1" applyProtection="1">
      <alignment horizontal="center"/>
    </xf>
    <xf numFmtId="0" fontId="8" fillId="4" borderId="0" xfId="1" applyFont="1" applyFill="1" applyBorder="1" applyAlignment="1" applyProtection="1">
      <alignment horizontal="center"/>
    </xf>
    <xf numFmtId="0" fontId="20" fillId="0" borderId="0" xfId="1" applyFont="1" applyBorder="1" applyAlignment="1" applyProtection="1">
      <alignment horizontal="right"/>
    </xf>
    <xf numFmtId="0" fontId="20" fillId="4" borderId="15" xfId="1" applyFont="1" applyFill="1" applyBorder="1" applyAlignment="1" applyProtection="1">
      <alignment horizontal="center"/>
    </xf>
    <xf numFmtId="0" fontId="20" fillId="4" borderId="0" xfId="1" applyFont="1" applyFill="1" applyBorder="1" applyAlignment="1" applyProtection="1">
      <alignment horizontal="center"/>
    </xf>
    <xf numFmtId="15" fontId="15" fillId="4" borderId="20" xfId="1" applyNumberFormat="1" applyFont="1" applyFill="1" applyBorder="1" applyAlignment="1" applyProtection="1">
      <alignment horizontal="center"/>
    </xf>
    <xf numFmtId="43" fontId="15" fillId="4" borderId="20" xfId="6" applyFont="1" applyFill="1" applyBorder="1" applyAlignment="1" applyProtection="1">
      <alignment horizontal="center"/>
    </xf>
    <xf numFmtId="43" fontId="3" fillId="0" borderId="9" xfId="2" applyFont="1" applyFill="1" applyBorder="1" applyAlignment="1" applyProtection="1">
      <alignment horizontal="right"/>
    </xf>
    <xf numFmtId="0" fontId="20" fillId="0" borderId="0" xfId="1" applyFont="1" applyBorder="1" applyAlignment="1" applyProtection="1">
      <alignment horizontal="center"/>
    </xf>
    <xf numFmtId="0" fontId="22" fillId="0" borderId="9" xfId="1" applyFont="1" applyBorder="1" applyAlignment="1" applyProtection="1">
      <alignment horizontal="center"/>
      <protection locked="0"/>
    </xf>
    <xf numFmtId="169" fontId="22" fillId="0" borderId="9" xfId="3" applyNumberFormat="1" applyFont="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97" fillId="0" borderId="0" xfId="20" applyFont="1" applyAlignment="1">
      <alignment horizontal="center"/>
    </xf>
    <xf numFmtId="0" fontId="98" fillId="0" borderId="0" xfId="20" applyFont="1" applyAlignment="1">
      <alignment horizontal="center"/>
    </xf>
    <xf numFmtId="0" fontId="104" fillId="0" borderId="0" xfId="20" applyFont="1" applyAlignment="1">
      <alignment horizontal="center"/>
    </xf>
    <xf numFmtId="0" fontId="97" fillId="0" borderId="0" xfId="1" applyFont="1" applyAlignment="1">
      <alignment horizontal="center"/>
    </xf>
    <xf numFmtId="0" fontId="99" fillId="0" borderId="0" xfId="1" applyFont="1" applyAlignment="1">
      <alignment horizontal="center"/>
    </xf>
    <xf numFmtId="0" fontId="105" fillId="0" borderId="0" xfId="1" applyFont="1" applyAlignment="1">
      <alignment horizontal="center"/>
    </xf>
    <xf numFmtId="0" fontId="96" fillId="0" borderId="0" xfId="0" applyFont="1" applyAlignment="1">
      <alignment horizontal="center"/>
    </xf>
    <xf numFmtId="0" fontId="97" fillId="0" borderId="0" xfId="0" applyFont="1" applyAlignment="1">
      <alignment horizontal="center"/>
    </xf>
    <xf numFmtId="0" fontId="98" fillId="0" borderId="0" xfId="0" applyFont="1" applyAlignment="1">
      <alignment horizontal="center"/>
    </xf>
    <xf numFmtId="0" fontId="99" fillId="0" borderId="0" xfId="0" applyFont="1" applyAlignment="1">
      <alignment horizontal="center"/>
    </xf>
    <xf numFmtId="0" fontId="2" fillId="0" borderId="20" xfId="1" applyFont="1" applyBorder="1" applyAlignment="1" applyProtection="1">
      <alignment horizontal="center" wrapText="1"/>
      <protection locked="0"/>
    </xf>
    <xf numFmtId="0" fontId="2" fillId="0" borderId="20" xfId="1" applyFont="1" applyBorder="1" applyAlignment="1" applyProtection="1">
      <alignment horizontal="center"/>
      <protection locked="0"/>
    </xf>
    <xf numFmtId="0" fontId="2" fillId="0" borderId="15" xfId="1" applyFont="1" applyBorder="1" applyAlignment="1">
      <alignment horizontal="center"/>
    </xf>
    <xf numFmtId="0" fontId="2" fillId="0" borderId="0" xfId="1" applyFont="1" applyBorder="1" applyAlignment="1">
      <alignment horizontal="center"/>
    </xf>
    <xf numFmtId="0" fontId="2" fillId="0" borderId="16" xfId="1" applyFont="1" applyBorder="1" applyAlignment="1">
      <alignment horizontal="center"/>
    </xf>
    <xf numFmtId="0" fontId="65" fillId="7" borderId="27"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65" fillId="7" borderId="25" xfId="1" applyFont="1" applyFill="1" applyBorder="1" applyAlignment="1">
      <alignment horizontal="center" vertical="center"/>
    </xf>
    <xf numFmtId="0" fontId="65" fillId="7" borderId="26" xfId="1" applyFont="1" applyFill="1" applyBorder="1" applyAlignment="1">
      <alignment horizontal="center" vertical="center"/>
    </xf>
    <xf numFmtId="0" fontId="65" fillId="7" borderId="21" xfId="1" applyFont="1" applyFill="1" applyBorder="1" applyAlignment="1">
      <alignment horizontal="center" vertical="center"/>
    </xf>
    <xf numFmtId="43" fontId="22" fillId="0" borderId="25" xfId="6" applyFont="1" applyBorder="1" applyAlignment="1" applyProtection="1">
      <alignment horizontal="center" vertical="center" wrapText="1"/>
    </xf>
    <xf numFmtId="43" fontId="22" fillId="0" borderId="26" xfId="6" applyFont="1" applyBorder="1" applyAlignment="1" applyProtection="1">
      <alignment horizontal="center" vertical="center" wrapText="1"/>
    </xf>
    <xf numFmtId="43" fontId="22" fillId="0" borderId="21" xfId="6" applyFont="1" applyBorder="1" applyAlignment="1" applyProtection="1">
      <alignment horizontal="center" vertical="center" wrapText="1"/>
    </xf>
    <xf numFmtId="0" fontId="65" fillId="7" borderId="20" xfId="1" applyFont="1" applyFill="1" applyBorder="1" applyAlignment="1">
      <alignment horizontal="center" vertical="center"/>
    </xf>
    <xf numFmtId="0" fontId="65" fillId="7" borderId="20" xfId="1" applyFont="1" applyFill="1" applyBorder="1" applyAlignment="1">
      <alignment horizontal="center" vertical="center" wrapText="1"/>
    </xf>
    <xf numFmtId="0" fontId="8" fillId="0" borderId="0" xfId="1" applyFont="1" applyBorder="1" applyAlignment="1">
      <alignment horizontal="center"/>
    </xf>
    <xf numFmtId="0" fontId="22" fillId="0" borderId="0" xfId="1" applyFont="1" applyBorder="1" applyAlignment="1">
      <alignment horizontal="center"/>
    </xf>
    <xf numFmtId="0" fontId="20" fillId="0" borderId="0" xfId="1" applyFont="1" applyBorder="1" applyAlignment="1">
      <alignment horizontal="right"/>
    </xf>
    <xf numFmtId="0" fontId="20" fillId="0" borderId="16" xfId="1" applyFont="1" applyBorder="1" applyAlignment="1">
      <alignment horizontal="right"/>
    </xf>
    <xf numFmtId="0" fontId="22" fillId="0" borderId="25" xfId="1" applyFont="1" applyBorder="1" applyAlignment="1" applyProtection="1">
      <alignment horizontal="left"/>
      <protection locked="0"/>
    </xf>
    <xf numFmtId="0" fontId="22" fillId="0" borderId="21" xfId="1" applyFont="1" applyBorder="1" applyAlignment="1" applyProtection="1">
      <alignment horizontal="left"/>
      <protection locked="0"/>
    </xf>
    <xf numFmtId="0" fontId="20" fillId="0" borderId="0" xfId="1" applyFont="1" applyBorder="1" applyAlignment="1">
      <alignment horizontal="center"/>
    </xf>
    <xf numFmtId="0" fontId="3" fillId="0" borderId="0" xfId="1" applyFont="1" applyBorder="1" applyAlignment="1">
      <alignment horizontal="right"/>
    </xf>
    <xf numFmtId="0" fontId="3" fillId="0" borderId="16" xfId="1" applyFont="1" applyBorder="1" applyAlignment="1">
      <alignment horizontal="right"/>
    </xf>
    <xf numFmtId="0" fontId="22" fillId="0" borderId="25" xfId="1" applyFont="1" applyBorder="1" applyAlignment="1" applyProtection="1">
      <alignment horizontal="center"/>
      <protection locked="0"/>
    </xf>
    <xf numFmtId="0" fontId="22" fillId="0" borderId="26" xfId="1" applyFont="1" applyBorder="1" applyAlignment="1" applyProtection="1">
      <alignment horizontal="center"/>
      <protection locked="0"/>
    </xf>
    <xf numFmtId="0" fontId="22" fillId="0" borderId="21" xfId="1" applyFont="1" applyBorder="1" applyAlignment="1" applyProtection="1">
      <alignment horizontal="center"/>
      <protection locked="0"/>
    </xf>
    <xf numFmtId="43" fontId="22" fillId="0" borderId="25" xfId="2" applyFont="1" applyBorder="1" applyAlignment="1" applyProtection="1">
      <alignment horizontal="center"/>
      <protection locked="0"/>
    </xf>
    <xf numFmtId="43" fontId="22" fillId="0" borderId="26" xfId="2" applyFont="1" applyBorder="1" applyAlignment="1" applyProtection="1">
      <alignment horizontal="center"/>
      <protection locked="0"/>
    </xf>
    <xf numFmtId="43" fontId="22" fillId="0" borderId="21" xfId="2" applyFont="1" applyBorder="1" applyAlignment="1" applyProtection="1">
      <alignment horizontal="center"/>
      <protection locked="0"/>
    </xf>
    <xf numFmtId="15" fontId="22" fillId="4" borderId="20" xfId="1" applyNumberFormat="1" applyFont="1" applyFill="1" applyBorder="1" applyAlignment="1" applyProtection="1">
      <alignment horizontal="center"/>
    </xf>
    <xf numFmtId="0" fontId="65" fillId="7" borderId="22" xfId="1" applyFont="1" applyFill="1" applyBorder="1" applyAlignment="1" applyProtection="1">
      <alignment horizontal="left" vertical="top"/>
      <protection locked="0"/>
    </xf>
    <xf numFmtId="0" fontId="65" fillId="7" borderId="23" xfId="1" applyFont="1" applyFill="1" applyBorder="1" applyAlignment="1" applyProtection="1">
      <alignment horizontal="left" vertical="top"/>
      <protection locked="0"/>
    </xf>
    <xf numFmtId="0" fontId="65" fillId="7" borderId="24" xfId="1" applyFont="1" applyFill="1" applyBorder="1" applyAlignment="1" applyProtection="1">
      <alignment horizontal="left" vertical="top"/>
      <protection locked="0"/>
    </xf>
    <xf numFmtId="0" fontId="65" fillId="7" borderId="3" xfId="1" applyFont="1" applyFill="1" applyBorder="1" applyAlignment="1" applyProtection="1">
      <alignment horizontal="left" vertical="top"/>
      <protection locked="0"/>
    </xf>
    <xf numFmtId="0" fontId="65" fillId="7" borderId="9" xfId="1" applyFont="1" applyFill="1" applyBorder="1" applyAlignment="1" applyProtection="1">
      <alignment horizontal="left" vertical="top"/>
      <protection locked="0"/>
    </xf>
    <xf numFmtId="0" fontId="65" fillId="7" borderId="4" xfId="1" applyFont="1" applyFill="1" applyBorder="1" applyAlignment="1" applyProtection="1">
      <alignment horizontal="left" vertical="top"/>
      <protection locked="0"/>
    </xf>
    <xf numFmtId="170" fontId="11" fillId="0" borderId="0" xfId="0" applyNumberFormat="1" applyFont="1" applyBorder="1" applyAlignment="1" applyProtection="1">
      <alignment horizontal="center"/>
    </xf>
    <xf numFmtId="0" fontId="20" fillId="0" borderId="23" xfId="1" applyFont="1" applyBorder="1" applyAlignment="1" applyProtection="1">
      <alignment horizontal="center"/>
    </xf>
    <xf numFmtId="0" fontId="20" fillId="2" borderId="23" xfId="7" applyFont="1" applyFill="1" applyBorder="1" applyAlignment="1" applyProtection="1">
      <alignment horizontal="right"/>
      <protection locked="0"/>
    </xf>
    <xf numFmtId="43" fontId="20" fillId="0" borderId="20" xfId="6" applyFont="1" applyBorder="1" applyAlignment="1" applyProtection="1">
      <alignment horizontal="center"/>
      <protection locked="0"/>
    </xf>
    <xf numFmtId="0" fontId="2" fillId="2" borderId="25" xfId="7" applyFont="1" applyFill="1" applyBorder="1" applyAlignment="1" applyProtection="1">
      <alignment horizontal="left"/>
      <protection locked="0"/>
    </xf>
    <xf numFmtId="0" fontId="2" fillId="2" borderId="26" xfId="7" applyFont="1" applyFill="1" applyBorder="1" applyAlignment="1" applyProtection="1">
      <alignment horizontal="left"/>
      <protection locked="0"/>
    </xf>
    <xf numFmtId="0" fontId="2" fillId="2" borderId="21" xfId="7" applyFont="1" applyFill="1" applyBorder="1" applyAlignment="1" applyProtection="1">
      <alignment horizontal="left"/>
      <protection locked="0"/>
    </xf>
    <xf numFmtId="43" fontId="65" fillId="7" borderId="25" xfId="6" applyFont="1" applyFill="1" applyBorder="1" applyAlignment="1" applyProtection="1">
      <alignment horizontal="center"/>
      <protection locked="0"/>
    </xf>
    <xf numFmtId="43" fontId="65" fillId="7" borderId="21" xfId="6" applyFont="1" applyFill="1" applyBorder="1" applyAlignment="1" applyProtection="1">
      <alignment horizontal="center"/>
      <protection locked="0"/>
    </xf>
    <xf numFmtId="0" fontId="14" fillId="2" borderId="20" xfId="7" applyFont="1" applyFill="1" applyBorder="1" applyAlignment="1" applyProtection="1">
      <alignment horizontal="center"/>
      <protection locked="0"/>
    </xf>
    <xf numFmtId="4" fontId="3" fillId="2" borderId="20" xfId="7" applyNumberFormat="1" applyFont="1" applyFill="1" applyBorder="1" applyAlignment="1">
      <alignment horizontal="center"/>
    </xf>
    <xf numFmtId="0" fontId="20" fillId="2" borderId="20" xfId="7" applyFont="1" applyFill="1" applyBorder="1" applyAlignment="1" applyProtection="1">
      <alignment horizontal="right"/>
      <protection locked="0"/>
    </xf>
    <xf numFmtId="0" fontId="2" fillId="4" borderId="20" xfId="1" applyFont="1" applyFill="1" applyBorder="1" applyAlignment="1" applyProtection="1">
      <alignment horizontal="left" vertical="center" wrapText="1"/>
      <protection locked="0"/>
    </xf>
    <xf numFmtId="43" fontId="20" fillId="2" borderId="20" xfId="6" applyFont="1" applyFill="1" applyBorder="1" applyAlignment="1" applyProtection="1">
      <alignment horizontal="center"/>
      <protection locked="0"/>
    </xf>
    <xf numFmtId="43" fontId="3" fillId="2" borderId="0" xfId="6" applyFont="1" applyFill="1" applyBorder="1" applyAlignment="1" applyProtection="1">
      <alignment horizontal="right"/>
      <protection locked="0"/>
    </xf>
    <xf numFmtId="0" fontId="2" fillId="2" borderId="0" xfId="7" applyFont="1" applyFill="1" applyBorder="1" applyAlignment="1" applyProtection="1">
      <alignment horizontal="center"/>
      <protection locked="0"/>
    </xf>
    <xf numFmtId="0" fontId="2" fillId="2" borderId="20" xfId="7" applyFont="1" applyFill="1" applyBorder="1" applyAlignment="1" applyProtection="1">
      <alignment horizontal="left" wrapText="1"/>
      <protection locked="0"/>
    </xf>
    <xf numFmtId="0" fontId="50" fillId="0" borderId="23" xfId="1" applyFont="1" applyFill="1" applyBorder="1" applyAlignment="1">
      <alignment horizontal="center"/>
    </xf>
    <xf numFmtId="0" fontId="50" fillId="2" borderId="23" xfId="1" applyFont="1" applyFill="1" applyBorder="1" applyAlignment="1">
      <alignment horizontal="center"/>
    </xf>
    <xf numFmtId="0" fontId="51" fillId="2" borderId="9" xfId="1" applyFont="1" applyFill="1" applyBorder="1" applyAlignment="1" applyProtection="1">
      <alignment horizontal="center" vertical="center"/>
      <protection locked="0"/>
    </xf>
    <xf numFmtId="43" fontId="14" fillId="2" borderId="20" xfId="6" applyFont="1" applyFill="1" applyBorder="1" applyAlignment="1" applyProtection="1">
      <alignment horizontal="center"/>
      <protection locked="0"/>
    </xf>
    <xf numFmtId="0" fontId="50" fillId="0" borderId="0" xfId="1" applyFont="1" applyFill="1" applyBorder="1" applyAlignment="1">
      <alignment horizontal="center"/>
    </xf>
    <xf numFmtId="0" fontId="50" fillId="2" borderId="0" xfId="1" applyFont="1" applyFill="1" applyBorder="1" applyAlignment="1">
      <alignment horizontal="center"/>
    </xf>
    <xf numFmtId="169" fontId="22" fillId="0" borderId="9" xfId="3" applyNumberFormat="1" applyFont="1" applyBorder="1" applyAlignment="1" applyProtection="1">
      <alignment horizontal="center" vertical="center"/>
      <protection locked="0"/>
    </xf>
    <xf numFmtId="0" fontId="2" fillId="2" borderId="0" xfId="7" applyFont="1" applyFill="1" applyBorder="1" applyAlignment="1">
      <alignment horizontal="center"/>
    </xf>
    <xf numFmtId="0" fontId="2" fillId="2" borderId="0" xfId="7" applyFont="1" applyFill="1" applyBorder="1"/>
    <xf numFmtId="0" fontId="8" fillId="2" borderId="0" xfId="7" applyFont="1" applyFill="1" applyBorder="1" applyAlignment="1">
      <alignment horizontal="center"/>
    </xf>
    <xf numFmtId="0" fontId="16" fillId="2" borderId="0" xfId="7" applyFont="1" applyFill="1" applyBorder="1"/>
    <xf numFmtId="0" fontId="22" fillId="2" borderId="0" xfId="7" applyFont="1" applyFill="1" applyBorder="1" applyAlignment="1">
      <alignment horizontal="center"/>
    </xf>
    <xf numFmtId="0" fontId="22" fillId="2" borderId="0" xfId="7" applyFont="1" applyFill="1" applyBorder="1"/>
    <xf numFmtId="0" fontId="2" fillId="2" borderId="9" xfId="7" applyFont="1" applyFill="1" applyBorder="1" applyAlignment="1">
      <alignment horizontal="center"/>
    </xf>
    <xf numFmtId="0" fontId="65" fillId="7" borderId="20" xfId="7" applyFont="1" applyFill="1" applyBorder="1" applyAlignment="1">
      <alignment horizontal="center"/>
    </xf>
    <xf numFmtId="0" fontId="20" fillId="2" borderId="0" xfId="7" applyFont="1" applyFill="1" applyBorder="1" applyAlignment="1">
      <alignment horizontal="center"/>
    </xf>
    <xf numFmtId="0" fontId="20" fillId="2" borderId="0" xfId="7" applyFont="1" applyFill="1" applyBorder="1"/>
    <xf numFmtId="43" fontId="22" fillId="0" borderId="20" xfId="6" applyFont="1" applyBorder="1" applyAlignment="1" applyProtection="1">
      <alignment horizontal="left"/>
    </xf>
    <xf numFmtId="0" fontId="2" fillId="2" borderId="25" xfId="7" applyFont="1" applyFill="1" applyBorder="1" applyAlignment="1" applyProtection="1">
      <alignment horizontal="center"/>
      <protection locked="0"/>
    </xf>
    <xf numFmtId="0" fontId="2" fillId="2" borderId="21" xfId="7" applyFont="1" applyFill="1" applyBorder="1" applyAlignment="1" applyProtection="1">
      <alignment horizontal="center"/>
      <protection locked="0"/>
    </xf>
    <xf numFmtId="0" fontId="43" fillId="4" borderId="25" xfId="0" applyFont="1" applyFill="1" applyBorder="1" applyAlignment="1" applyProtection="1">
      <alignment horizontal="center"/>
      <protection locked="0"/>
    </xf>
    <xf numFmtId="0" fontId="43" fillId="4" borderId="21" xfId="0" applyFont="1" applyFill="1" applyBorder="1" applyAlignment="1" applyProtection="1">
      <alignment horizontal="center"/>
      <protection locked="0"/>
    </xf>
    <xf numFmtId="15" fontId="22" fillId="4" borderId="20" xfId="1" applyNumberFormat="1" applyFont="1" applyFill="1" applyBorder="1" applyAlignment="1" applyProtection="1">
      <alignment horizontal="left"/>
    </xf>
    <xf numFmtId="170" fontId="56" fillId="0" borderId="9" xfId="0" applyNumberFormat="1" applyFont="1" applyFill="1" applyBorder="1" applyAlignment="1" applyProtection="1">
      <alignment horizontal="center" vertical="center"/>
      <protection locked="0"/>
    </xf>
    <xf numFmtId="0" fontId="2" fillId="2" borderId="25" xfId="7" applyFont="1" applyFill="1" applyBorder="1" applyAlignment="1" applyProtection="1">
      <alignment horizontal="left" vertical="center"/>
      <protection locked="0"/>
    </xf>
    <xf numFmtId="0" fontId="2" fillId="2" borderId="26" xfId="7" applyFont="1" applyFill="1" applyBorder="1" applyAlignment="1" applyProtection="1">
      <alignment horizontal="left" vertical="center"/>
      <protection locked="0"/>
    </xf>
    <xf numFmtId="0" fontId="2" fillId="2" borderId="21" xfId="7" applyFont="1" applyFill="1" applyBorder="1" applyAlignment="1" applyProtection="1">
      <alignment horizontal="left" vertical="center"/>
      <protection locked="0"/>
    </xf>
    <xf numFmtId="43" fontId="20" fillId="2" borderId="20" xfId="6" applyFont="1" applyFill="1" applyBorder="1" applyAlignment="1" applyProtection="1">
      <alignment horizontal="right"/>
      <protection locked="0"/>
    </xf>
    <xf numFmtId="43" fontId="65" fillId="7" borderId="20" xfId="6" applyFont="1" applyFill="1" applyBorder="1" applyAlignment="1">
      <alignment horizontal="center"/>
    </xf>
    <xf numFmtId="43" fontId="22" fillId="2" borderId="20" xfId="6" applyFont="1" applyFill="1" applyBorder="1" applyAlignment="1" applyProtection="1">
      <alignment horizontal="right"/>
      <protection locked="0"/>
    </xf>
    <xf numFmtId="170" fontId="56" fillId="0" borderId="9" xfId="0" applyNumberFormat="1" applyFont="1" applyBorder="1" applyAlignment="1" applyProtection="1">
      <alignment horizontal="center" vertical="center"/>
      <protection locked="0"/>
    </xf>
    <xf numFmtId="43" fontId="20" fillId="2" borderId="25" xfId="6" applyFont="1" applyFill="1" applyBorder="1" applyAlignment="1" applyProtection="1">
      <alignment horizontal="center"/>
      <protection locked="0"/>
    </xf>
    <xf numFmtId="43" fontId="20" fillId="2" borderId="21" xfId="6" applyFont="1" applyFill="1" applyBorder="1" applyAlignment="1" applyProtection="1">
      <alignment horizontal="center"/>
      <protection locked="0"/>
    </xf>
    <xf numFmtId="43" fontId="22" fillId="2" borderId="20" xfId="6" applyFont="1" applyFill="1" applyBorder="1" applyAlignment="1" applyProtection="1">
      <alignment horizontal="center"/>
      <protection locked="0"/>
    </xf>
    <xf numFmtId="0" fontId="20" fillId="0" borderId="23" xfId="1" applyFont="1" applyFill="1" applyBorder="1" applyAlignment="1">
      <alignment horizontal="center"/>
    </xf>
    <xf numFmtId="0" fontId="20" fillId="0" borderId="0" xfId="1" applyFont="1" applyFill="1" applyBorder="1" applyAlignment="1">
      <alignment horizontal="center"/>
    </xf>
    <xf numFmtId="0" fontId="22" fillId="0" borderId="9" xfId="1" applyFont="1" applyFill="1" applyBorder="1" applyAlignment="1" applyProtection="1">
      <alignment horizontal="center"/>
      <protection locked="0"/>
    </xf>
    <xf numFmtId="0" fontId="2" fillId="0" borderId="0" xfId="1" applyFont="1" applyFill="1" applyBorder="1" applyAlignment="1">
      <alignment horizontal="left"/>
    </xf>
    <xf numFmtId="0" fontId="12" fillId="0" borderId="0"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12" fillId="0" borderId="0" xfId="1" applyFont="1" applyFill="1" applyBorder="1" applyAlignment="1">
      <alignment horizontal="center"/>
    </xf>
    <xf numFmtId="0" fontId="22" fillId="0" borderId="25" xfId="1" applyFont="1" applyFill="1" applyBorder="1" applyAlignment="1" applyProtection="1">
      <alignment horizontal="left" vertical="center" wrapText="1"/>
      <protection locked="0"/>
    </xf>
    <xf numFmtId="0" fontId="22" fillId="0" borderId="26" xfId="1" applyFont="1" applyFill="1" applyBorder="1" applyAlignment="1" applyProtection="1">
      <alignment horizontal="left" vertical="center" wrapText="1"/>
      <protection locked="0"/>
    </xf>
    <xf numFmtId="0" fontId="22" fillId="0" borderId="21" xfId="1" applyFont="1" applyFill="1" applyBorder="1" applyAlignment="1" applyProtection="1">
      <alignment horizontal="left" vertical="center" wrapText="1"/>
      <protection locked="0"/>
    </xf>
    <xf numFmtId="0" fontId="64" fillId="7" borderId="22" xfId="1" applyFont="1" applyFill="1" applyBorder="1" applyAlignment="1" applyProtection="1">
      <alignment horizontal="left" vertical="top"/>
      <protection locked="0"/>
    </xf>
    <xf numFmtId="0" fontId="64" fillId="7" borderId="23" xfId="1" applyFont="1" applyFill="1" applyBorder="1" applyAlignment="1" applyProtection="1">
      <alignment horizontal="left" vertical="top"/>
      <protection locked="0"/>
    </xf>
    <xf numFmtId="0" fontId="64" fillId="7" borderId="15" xfId="1" applyFont="1" applyFill="1" applyBorder="1" applyAlignment="1" applyProtection="1">
      <alignment horizontal="left" vertical="top"/>
      <protection locked="0"/>
    </xf>
    <xf numFmtId="0" fontId="64" fillId="7" borderId="0" xfId="1" applyFont="1" applyFill="1" applyBorder="1" applyAlignment="1" applyProtection="1">
      <alignment horizontal="left" vertical="top"/>
      <protection locked="0"/>
    </xf>
    <xf numFmtId="0" fontId="64" fillId="7" borderId="3" xfId="1" applyFont="1" applyFill="1" applyBorder="1" applyAlignment="1" applyProtection="1">
      <alignment horizontal="left" vertical="top"/>
      <protection locked="0"/>
    </xf>
    <xf numFmtId="0" fontId="64" fillId="7" borderId="9" xfId="1" applyFont="1" applyFill="1" applyBorder="1" applyAlignment="1" applyProtection="1">
      <alignment horizontal="left" vertical="top"/>
      <protection locked="0"/>
    </xf>
    <xf numFmtId="0" fontId="3" fillId="0" borderId="0" xfId="1" applyFont="1" applyFill="1" applyBorder="1" applyAlignment="1">
      <alignment horizontal="center"/>
    </xf>
    <xf numFmtId="0" fontId="2" fillId="0" borderId="0" xfId="1" applyFont="1" applyFill="1" applyBorder="1" applyAlignment="1">
      <alignment horizontal="center"/>
    </xf>
    <xf numFmtId="0" fontId="2" fillId="0" borderId="15"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43" fontId="2" fillId="0" borderId="15" xfId="6" applyFont="1" applyFill="1" applyBorder="1" applyAlignment="1" applyProtection="1">
      <alignment horizontal="right"/>
      <protection locked="0"/>
    </xf>
    <xf numFmtId="43" fontId="2" fillId="0" borderId="16" xfId="6" applyFont="1" applyFill="1" applyBorder="1" applyAlignment="1" applyProtection="1">
      <alignment horizontal="right"/>
      <protection locked="0"/>
    </xf>
    <xf numFmtId="0" fontId="12" fillId="0" borderId="3" xfId="1" applyFont="1" applyFill="1" applyBorder="1" applyAlignment="1" applyProtection="1">
      <alignment horizontal="right"/>
      <protection locked="0"/>
    </xf>
    <xf numFmtId="0" fontId="12" fillId="0" borderId="9" xfId="1" applyFont="1" applyFill="1" applyBorder="1" applyAlignment="1" applyProtection="1">
      <alignment horizontal="right"/>
      <protection locked="0"/>
    </xf>
    <xf numFmtId="0" fontId="12" fillId="0" borderId="4" xfId="1" applyFont="1" applyFill="1" applyBorder="1" applyAlignment="1" applyProtection="1">
      <alignment horizontal="right"/>
      <protection locked="0"/>
    </xf>
    <xf numFmtId="0" fontId="2" fillId="0" borderId="3" xfId="1" applyFont="1" applyFill="1" applyBorder="1" applyAlignment="1" applyProtection="1">
      <alignment horizontal="center"/>
      <protection locked="0"/>
    </xf>
    <xf numFmtId="0" fontId="2" fillId="0" borderId="9"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43" fontId="2" fillId="0" borderId="3" xfId="6" applyFont="1" applyFill="1" applyBorder="1" applyAlignment="1" applyProtection="1">
      <alignment horizontal="right"/>
      <protection locked="0"/>
    </xf>
    <xf numFmtId="43" fontId="2" fillId="0" borderId="4" xfId="6" applyFont="1" applyFill="1" applyBorder="1" applyAlignment="1" applyProtection="1">
      <alignment horizontal="right"/>
      <protection locked="0"/>
    </xf>
    <xf numFmtId="43" fontId="12" fillId="0" borderId="3" xfId="6" applyFont="1" applyFill="1" applyBorder="1" applyAlignment="1" applyProtection="1">
      <alignment horizontal="center"/>
      <protection locked="0"/>
    </xf>
    <xf numFmtId="43" fontId="12" fillId="0" borderId="4" xfId="6" applyFont="1" applyFill="1" applyBorder="1" applyAlignment="1" applyProtection="1">
      <alignment horizontal="center"/>
      <protection locked="0"/>
    </xf>
    <xf numFmtId="0" fontId="21" fillId="0" borderId="15"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16" xfId="1" applyFont="1" applyFill="1" applyBorder="1" applyAlignment="1" applyProtection="1">
      <alignment horizontal="center"/>
      <protection locked="0"/>
    </xf>
    <xf numFmtId="0" fontId="8" fillId="0" borderId="0" xfId="1" applyFont="1" applyFill="1" applyBorder="1" applyAlignment="1">
      <alignment horizontal="center"/>
    </xf>
    <xf numFmtId="0" fontId="2" fillId="0" borderId="0" xfId="1" applyFont="1" applyFill="1" applyBorder="1"/>
    <xf numFmtId="0" fontId="15" fillId="0" borderId="0" xfId="1" applyFont="1" applyFill="1" applyBorder="1" applyAlignment="1">
      <alignment horizontal="center"/>
    </xf>
    <xf numFmtId="0" fontId="15" fillId="0" borderId="0" xfId="1" applyFont="1" applyFill="1" applyBorder="1"/>
    <xf numFmtId="0" fontId="12" fillId="0" borderId="0" xfId="1" applyFont="1" applyFill="1" applyBorder="1" applyAlignment="1" applyProtection="1">
      <alignment horizontal="right"/>
    </xf>
    <xf numFmtId="43" fontId="22" fillId="0" borderId="20" xfId="6" applyFont="1" applyFill="1" applyBorder="1" applyAlignment="1" applyProtection="1">
      <alignment horizontal="left"/>
    </xf>
    <xf numFmtId="0" fontId="12" fillId="0" borderId="0" xfId="1" applyFont="1" applyFill="1" applyBorder="1"/>
    <xf numFmtId="15" fontId="22" fillId="4" borderId="25" xfId="1" applyNumberFormat="1" applyFont="1" applyFill="1" applyBorder="1" applyAlignment="1" applyProtection="1">
      <alignment horizontal="center"/>
    </xf>
    <xf numFmtId="15" fontId="22" fillId="4" borderId="26" xfId="1" applyNumberFormat="1" applyFont="1" applyFill="1" applyBorder="1" applyAlignment="1" applyProtection="1">
      <alignment horizontal="center"/>
    </xf>
    <xf numFmtId="15" fontId="22" fillId="4" borderId="21" xfId="1" applyNumberFormat="1" applyFont="1" applyFill="1" applyBorder="1" applyAlignment="1" applyProtection="1">
      <alignment horizontal="center"/>
    </xf>
    <xf numFmtId="14" fontId="26" fillId="0" borderId="9" xfId="0" applyNumberFormat="1" applyFont="1" applyBorder="1" applyAlignment="1" applyProtection="1">
      <alignment horizontal="center"/>
      <protection locked="0"/>
    </xf>
    <xf numFmtId="0" fontId="26" fillId="0" borderId="9" xfId="0" applyFont="1" applyBorder="1" applyAlignment="1" applyProtection="1">
      <alignment horizontal="center"/>
      <protection locked="0"/>
    </xf>
    <xf numFmtId="172" fontId="26" fillId="0" borderId="9" xfId="0" applyNumberFormat="1" applyFont="1" applyBorder="1" applyAlignment="1" applyProtection="1">
      <alignment horizontal="center"/>
      <protection locked="0"/>
    </xf>
    <xf numFmtId="169" fontId="21" fillId="0" borderId="9" xfId="8" applyNumberFormat="1" applyFont="1" applyBorder="1" applyAlignment="1" applyProtection="1">
      <alignment horizontal="center"/>
      <protection locked="0"/>
    </xf>
    <xf numFmtId="172" fontId="40" fillId="0" borderId="9" xfId="0" applyNumberFormat="1" applyFont="1" applyBorder="1" applyAlignment="1">
      <alignment horizontal="center"/>
    </xf>
    <xf numFmtId="0" fontId="19" fillId="0" borderId="9" xfId="0" applyFont="1" applyBorder="1" applyAlignment="1">
      <alignment horizontal="center"/>
    </xf>
    <xf numFmtId="172" fontId="21" fillId="0" borderId="9" xfId="0" applyNumberFormat="1" applyFont="1" applyBorder="1" applyAlignment="1" applyProtection="1">
      <alignment horizontal="center"/>
      <protection locked="0"/>
    </xf>
    <xf numFmtId="0" fontId="21" fillId="0" borderId="9" xfId="0" applyFont="1" applyBorder="1" applyAlignment="1" applyProtection="1">
      <alignment horizontal="center"/>
      <protection locked="0"/>
    </xf>
    <xf numFmtId="172" fontId="40" fillId="0" borderId="23" xfId="0" applyNumberFormat="1" applyFont="1" applyBorder="1" applyAlignment="1">
      <alignment horizontal="center"/>
    </xf>
    <xf numFmtId="0" fontId="19" fillId="0" borderId="0" xfId="0" applyFont="1" applyBorder="1" applyAlignment="1">
      <alignment horizontal="center"/>
    </xf>
    <xf numFmtId="0" fontId="19" fillId="0" borderId="23" xfId="0" applyFont="1" applyBorder="1" applyAlignment="1">
      <alignment horizontal="center"/>
    </xf>
    <xf numFmtId="0" fontId="25" fillId="2" borderId="0" xfId="0" applyFont="1" applyFill="1" applyBorder="1" applyAlignment="1">
      <alignment horizontal="center"/>
    </xf>
    <xf numFmtId="172" fontId="25" fillId="2" borderId="0" xfId="0" applyNumberFormat="1" applyFont="1" applyFill="1" applyBorder="1" applyAlignment="1">
      <alignment horizontal="center"/>
    </xf>
    <xf numFmtId="0" fontId="25" fillId="2" borderId="16" xfId="0" applyFont="1" applyFill="1" applyBorder="1" applyAlignment="1">
      <alignment horizontal="center"/>
    </xf>
    <xf numFmtId="0" fontId="15" fillId="2" borderId="0" xfId="0" applyFont="1" applyFill="1" applyBorder="1" applyAlignment="1">
      <alignment horizontal="center"/>
    </xf>
    <xf numFmtId="172" fontId="15" fillId="2" borderId="0" xfId="0" applyNumberFormat="1" applyFont="1" applyFill="1" applyBorder="1" applyAlignment="1">
      <alignment horizontal="center"/>
    </xf>
    <xf numFmtId="0" fontId="15" fillId="2" borderId="16" xfId="0" applyFont="1" applyFill="1" applyBorder="1" applyAlignment="1">
      <alignment horizontal="center"/>
    </xf>
    <xf numFmtId="0" fontId="27" fillId="2" borderId="0" xfId="0" applyFont="1" applyFill="1" applyBorder="1" applyAlignment="1">
      <alignment horizontal="center"/>
    </xf>
    <xf numFmtId="172" fontId="27" fillId="2" borderId="0" xfId="0" applyNumberFormat="1" applyFont="1" applyFill="1" applyBorder="1" applyAlignment="1">
      <alignment horizontal="center"/>
    </xf>
    <xf numFmtId="0" fontId="27" fillId="2" borderId="16" xfId="0" applyFont="1" applyFill="1" applyBorder="1" applyAlignment="1">
      <alignment horizontal="center"/>
    </xf>
    <xf numFmtId="43" fontId="21" fillId="0" borderId="20" xfId="6" applyFont="1" applyBorder="1" applyAlignment="1" applyProtection="1">
      <alignment horizontal="center"/>
    </xf>
    <xf numFmtId="49" fontId="19" fillId="8" borderId="24" xfId="0" applyNumberFormat="1" applyFont="1" applyFill="1" applyBorder="1" applyAlignment="1">
      <alignment horizontal="center" vertical="center" wrapText="1"/>
    </xf>
    <xf numFmtId="49" fontId="19" fillId="8" borderId="4" xfId="0" applyNumberFormat="1" applyFont="1" applyFill="1" applyBorder="1" applyAlignment="1">
      <alignment horizontal="center" vertical="center" wrapText="1"/>
    </xf>
    <xf numFmtId="172" fontId="19" fillId="8" borderId="27" xfId="0" applyNumberFormat="1" applyFont="1" applyFill="1" applyBorder="1" applyAlignment="1">
      <alignment horizontal="center" vertical="center" wrapText="1"/>
    </xf>
    <xf numFmtId="172" fontId="19" fillId="8" borderId="29" xfId="0" applyNumberFormat="1" applyFont="1" applyFill="1" applyBorder="1" applyAlignment="1">
      <alignment horizontal="center" vertical="center" wrapText="1"/>
    </xf>
    <xf numFmtId="49" fontId="19" fillId="8" borderId="27" xfId="0" applyNumberFormat="1" applyFont="1" applyFill="1" applyBorder="1" applyAlignment="1">
      <alignment horizontal="center" vertical="center" wrapText="1"/>
    </xf>
    <xf numFmtId="49" fontId="19" fillId="8" borderId="29" xfId="0" applyNumberFormat="1" applyFont="1" applyFill="1" applyBorder="1" applyAlignment="1">
      <alignment horizontal="center" vertical="center" wrapText="1"/>
    </xf>
    <xf numFmtId="49" fontId="19" fillId="8" borderId="27" xfId="0" applyNumberFormat="1" applyFont="1" applyFill="1" applyBorder="1" applyAlignment="1">
      <alignment horizontal="center" wrapText="1"/>
    </xf>
    <xf numFmtId="49" fontId="19" fillId="8" borderId="29" xfId="0" applyNumberFormat="1" applyFont="1" applyFill="1" applyBorder="1" applyAlignment="1">
      <alignment horizontal="center" wrapText="1"/>
    </xf>
    <xf numFmtId="0" fontId="19" fillId="8" borderId="25" xfId="0" applyFont="1" applyFill="1" applyBorder="1" applyAlignment="1">
      <alignment horizontal="left"/>
    </xf>
    <xf numFmtId="0" fontId="19" fillId="8" borderId="26" xfId="0" applyFont="1" applyFill="1" applyBorder="1" applyAlignment="1">
      <alignment horizontal="left"/>
    </xf>
    <xf numFmtId="0" fontId="19" fillId="8" borderId="21" xfId="0" applyFont="1" applyFill="1" applyBorder="1" applyAlignment="1">
      <alignment horizontal="left"/>
    </xf>
    <xf numFmtId="168" fontId="8" fillId="0" borderId="23" xfId="0" applyNumberFormat="1" applyFont="1" applyBorder="1" applyAlignment="1">
      <alignment horizontal="center"/>
    </xf>
    <xf numFmtId="0" fontId="8" fillId="0" borderId="23" xfId="1" applyFont="1" applyBorder="1" applyAlignment="1">
      <alignment horizontal="center"/>
    </xf>
    <xf numFmtId="169" fontId="16" fillId="0" borderId="9" xfId="8" applyNumberFormat="1" applyFont="1" applyBorder="1" applyAlignment="1" applyProtection="1">
      <alignment horizontal="center"/>
      <protection locked="0"/>
    </xf>
    <xf numFmtId="0" fontId="80" fillId="0" borderId="27" xfId="0" applyFont="1" applyBorder="1" applyAlignment="1">
      <alignment horizontal="left" vertical="center" wrapText="1"/>
    </xf>
    <xf numFmtId="0" fontId="80" fillId="0" borderId="14" xfId="0" applyFont="1" applyBorder="1" applyAlignment="1">
      <alignment horizontal="left" vertical="center" wrapText="1"/>
    </xf>
    <xf numFmtId="0" fontId="80" fillId="0" borderId="29" xfId="0" applyFont="1" applyBorder="1" applyAlignment="1">
      <alignment horizontal="left" vertical="center" wrapText="1"/>
    </xf>
    <xf numFmtId="0" fontId="8" fillId="2" borderId="15" xfId="0" applyFont="1" applyFill="1" applyBorder="1" applyAlignment="1">
      <alignment horizontal="center"/>
    </xf>
    <xf numFmtId="0" fontId="8" fillId="2" borderId="0" xfId="0" applyFont="1" applyFill="1" applyAlignment="1">
      <alignment horizontal="center"/>
    </xf>
    <xf numFmtId="0" fontId="8" fillId="2" borderId="16" xfId="0" applyFont="1" applyFill="1" applyBorder="1" applyAlignment="1">
      <alignment horizontal="center"/>
    </xf>
    <xf numFmtId="0" fontId="22" fillId="2" borderId="15" xfId="0" applyFont="1" applyFill="1" applyBorder="1" applyAlignment="1">
      <alignment horizontal="center"/>
    </xf>
    <xf numFmtId="0" fontId="22" fillId="2" borderId="0" xfId="0" applyFont="1" applyFill="1" applyAlignment="1">
      <alignment horizontal="center"/>
    </xf>
    <xf numFmtId="0" fontId="22" fillId="2" borderId="16" xfId="0" applyFont="1" applyFill="1" applyBorder="1" applyAlignment="1">
      <alignment horizontal="center"/>
    </xf>
    <xf numFmtId="0" fontId="20" fillId="2" borderId="15" xfId="0" applyFont="1" applyFill="1" applyBorder="1" applyAlignment="1">
      <alignment horizontal="center"/>
    </xf>
    <xf numFmtId="0" fontId="20" fillId="2" borderId="0" xfId="0" applyFont="1" applyFill="1" applyAlignment="1">
      <alignment horizontal="center"/>
    </xf>
    <xf numFmtId="0" fontId="20" fillId="2" borderId="16" xfId="0" applyFont="1" applyFill="1" applyBorder="1" applyAlignment="1">
      <alignment horizontal="center"/>
    </xf>
    <xf numFmtId="43" fontId="22" fillId="2" borderId="25" xfId="6" applyFont="1" applyFill="1" applyBorder="1" applyAlignment="1"/>
    <xf numFmtId="43" fontId="22" fillId="2" borderId="21" xfId="6" applyFont="1" applyFill="1" applyBorder="1" applyAlignment="1"/>
    <xf numFmtId="0" fontId="64" fillId="7" borderId="20" xfId="1" applyFont="1" applyFill="1" applyBorder="1" applyAlignment="1">
      <alignment horizontal="center" vertical="center" wrapText="1"/>
    </xf>
    <xf numFmtId="0" fontId="65" fillId="7" borderId="27" xfId="1" applyFont="1" applyFill="1" applyBorder="1" applyAlignment="1">
      <alignment horizontal="center" vertical="center" wrapText="1"/>
    </xf>
    <xf numFmtId="0" fontId="16" fillId="0" borderId="9" xfId="1" applyFont="1" applyBorder="1" applyAlignment="1" applyProtection="1">
      <alignment horizontal="center"/>
      <protection locked="0"/>
    </xf>
    <xf numFmtId="0" fontId="25" fillId="0" borderId="23" xfId="0" applyFont="1" applyBorder="1" applyAlignment="1">
      <alignment horizontal="center"/>
    </xf>
    <xf numFmtId="0" fontId="8" fillId="0" borderId="23" xfId="8" applyFont="1" applyBorder="1" applyAlignment="1">
      <alignment horizontal="center"/>
    </xf>
    <xf numFmtId="0" fontId="16" fillId="0" borderId="9" xfId="8" applyFont="1" applyBorder="1" applyAlignment="1" applyProtection="1">
      <alignment horizontal="center"/>
      <protection locked="0"/>
    </xf>
    <xf numFmtId="0" fontId="25" fillId="0" borderId="0" xfId="0" applyFont="1" applyBorder="1" applyAlignment="1">
      <alignment horizontal="center"/>
    </xf>
    <xf numFmtId="0" fontId="16" fillId="0" borderId="9" xfId="8" applyFont="1" applyBorder="1" applyAlignment="1" applyProtection="1">
      <alignment horizontal="center" wrapText="1"/>
      <protection locked="0"/>
    </xf>
    <xf numFmtId="0" fontId="8" fillId="0" borderId="0" xfId="8" applyFont="1" applyBorder="1" applyAlignment="1">
      <alignment horizontal="center"/>
    </xf>
    <xf numFmtId="0" fontId="25" fillId="0" borderId="23" xfId="0" applyFont="1" applyBorder="1" applyAlignment="1" applyProtection="1">
      <alignment horizontal="center"/>
    </xf>
    <xf numFmtId="0" fontId="12" fillId="0" borderId="0" xfId="8" applyFont="1" applyBorder="1" applyAlignment="1" applyProtection="1">
      <alignment horizontal="center"/>
    </xf>
    <xf numFmtId="0" fontId="15" fillId="0" borderId="15" xfId="8" applyFont="1" applyBorder="1" applyAlignment="1">
      <alignment horizontal="center"/>
    </xf>
    <xf numFmtId="0" fontId="15" fillId="0" borderId="0" xfId="8" applyFont="1" applyBorder="1" applyAlignment="1">
      <alignment horizontal="center"/>
    </xf>
    <xf numFmtId="0" fontId="15" fillId="0" borderId="16" xfId="8" applyFont="1" applyBorder="1" applyAlignment="1">
      <alignment horizontal="center"/>
    </xf>
    <xf numFmtId="0" fontId="8" fillId="0" borderId="15" xfId="8" applyFont="1" applyBorder="1" applyAlignment="1">
      <alignment horizontal="center"/>
    </xf>
    <xf numFmtId="0" fontId="8" fillId="0" borderId="16" xfId="8" applyFont="1" applyBorder="1" applyAlignment="1">
      <alignment horizontal="center"/>
    </xf>
    <xf numFmtId="0" fontId="64" fillId="7" borderId="25" xfId="8" applyFont="1" applyFill="1" applyBorder="1" applyAlignment="1" applyProtection="1">
      <alignment horizontal="center" vertical="center" wrapText="1"/>
    </xf>
    <xf numFmtId="0" fontId="64" fillId="7" borderId="26" xfId="8" applyFont="1" applyFill="1" applyBorder="1" applyAlignment="1" applyProtection="1">
      <alignment horizontal="center" vertical="center" wrapText="1"/>
    </xf>
    <xf numFmtId="43" fontId="28" fillId="2" borderId="25" xfId="6" applyFont="1" applyFill="1" applyBorder="1" applyAlignment="1">
      <alignment horizontal="left"/>
    </xf>
    <xf numFmtId="43" fontId="28" fillId="2" borderId="21" xfId="6" applyFont="1" applyFill="1" applyBorder="1" applyAlignment="1">
      <alignment horizontal="left"/>
    </xf>
    <xf numFmtId="0" fontId="64" fillId="7" borderId="24" xfId="8" applyFont="1" applyFill="1" applyBorder="1" applyAlignment="1" applyProtection="1">
      <alignment horizontal="center" vertical="center" wrapText="1"/>
    </xf>
    <xf numFmtId="0" fontId="64" fillId="7" borderId="4" xfId="8" applyFont="1" applyFill="1" applyBorder="1" applyAlignment="1" applyProtection="1">
      <alignment horizontal="center" vertical="center" wrapText="1"/>
    </xf>
    <xf numFmtId="0" fontId="64" fillId="7" borderId="20" xfId="8" applyFont="1" applyFill="1" applyBorder="1" applyAlignment="1" applyProtection="1">
      <alignment horizontal="center" vertical="center" wrapText="1"/>
    </xf>
    <xf numFmtId="0" fontId="6" fillId="0" borderId="23" xfId="8" applyFont="1" applyBorder="1" applyAlignment="1">
      <alignment horizontal="center"/>
    </xf>
    <xf numFmtId="0" fontId="9" fillId="0" borderId="23" xfId="0" applyFont="1" applyBorder="1" applyAlignment="1">
      <alignment horizontal="center"/>
    </xf>
    <xf numFmtId="169" fontId="4" fillId="0" borderId="9" xfId="8" applyNumberFormat="1" applyFont="1" applyBorder="1" applyAlignment="1" applyProtection="1">
      <alignment horizontal="center"/>
      <protection locked="0"/>
    </xf>
    <xf numFmtId="0" fontId="9" fillId="0" borderId="23" xfId="0" applyFont="1" applyFill="1" applyBorder="1" applyAlignment="1">
      <alignment horizontal="center"/>
    </xf>
    <xf numFmtId="0" fontId="4" fillId="0" borderId="9" xfId="8" applyFont="1" applyBorder="1" applyAlignment="1" applyProtection="1">
      <alignment horizontal="center"/>
      <protection locked="0"/>
    </xf>
    <xf numFmtId="0" fontId="113" fillId="0" borderId="9" xfId="0" applyFont="1" applyBorder="1" applyAlignment="1" applyProtection="1">
      <alignment horizontal="center"/>
      <protection locked="0"/>
    </xf>
    <xf numFmtId="0" fontId="12" fillId="0" borderId="0" xfId="8" applyFont="1" applyBorder="1" applyAlignment="1">
      <alignment horizontal="center"/>
    </xf>
    <xf numFmtId="0" fontId="64" fillId="7" borderId="25" xfId="8" applyFont="1" applyFill="1" applyBorder="1" applyAlignment="1">
      <alignment horizontal="center" vertical="center" wrapText="1"/>
    </xf>
    <xf numFmtId="0" fontId="64" fillId="7" borderId="26" xfId="8" applyFont="1" applyFill="1" applyBorder="1" applyAlignment="1">
      <alignment horizontal="center" vertical="center" wrapText="1"/>
    </xf>
    <xf numFmtId="0" fontId="64" fillId="7" borderId="21" xfId="8" applyFont="1" applyFill="1" applyBorder="1" applyAlignment="1">
      <alignment horizontal="center" vertical="center" wrapText="1"/>
    </xf>
    <xf numFmtId="0" fontId="64" fillId="7" borderId="27" xfId="8" applyFont="1" applyFill="1" applyBorder="1" applyAlignment="1">
      <alignment horizontal="center" vertical="center" wrapText="1"/>
    </xf>
    <xf numFmtId="0" fontId="64" fillId="7" borderId="29" xfId="8" applyFont="1" applyFill="1" applyBorder="1" applyAlignment="1">
      <alignment horizontal="center" vertical="center" wrapText="1"/>
    </xf>
    <xf numFmtId="43" fontId="28" fillId="2" borderId="20" xfId="6" applyFont="1" applyFill="1" applyBorder="1" applyAlignment="1">
      <alignment horizontal="left"/>
    </xf>
    <xf numFmtId="0" fontId="60" fillId="0" borderId="25" xfId="8" applyFont="1" applyBorder="1" applyAlignment="1" applyProtection="1">
      <alignment horizontal="center" wrapText="1"/>
      <protection locked="0"/>
    </xf>
    <xf numFmtId="0" fontId="60" fillId="0" borderId="26" xfId="8" applyFont="1" applyBorder="1" applyAlignment="1" applyProtection="1">
      <alignment horizontal="center" wrapText="1"/>
      <protection locked="0"/>
    </xf>
    <xf numFmtId="0" fontId="60" fillId="0" borderId="21" xfId="8" applyFont="1" applyBorder="1" applyAlignment="1" applyProtection="1">
      <alignment horizontal="center" wrapText="1"/>
      <protection locked="0"/>
    </xf>
    <xf numFmtId="0" fontId="117" fillId="0" borderId="0" xfId="0" applyFont="1" applyBorder="1" applyAlignment="1">
      <alignment horizontal="center"/>
    </xf>
    <xf numFmtId="0" fontId="75" fillId="0" borderId="34" xfId="0" applyFont="1" applyBorder="1" applyAlignment="1">
      <alignment horizontal="center"/>
    </xf>
    <xf numFmtId="0" fontId="75" fillId="0" borderId="0" xfId="0" applyFont="1" applyAlignment="1">
      <alignment horizontal="center"/>
    </xf>
    <xf numFmtId="169" fontId="113" fillId="0" borderId="9" xfId="0" applyNumberFormat="1" applyFont="1" applyBorder="1" applyAlignment="1" applyProtection="1">
      <alignment horizontal="center"/>
      <protection locked="0"/>
    </xf>
    <xf numFmtId="0" fontId="9" fillId="0" borderId="0" xfId="0" applyFont="1" applyBorder="1" applyAlignment="1">
      <alignment horizontal="center"/>
    </xf>
    <xf numFmtId="0" fontId="113" fillId="0" borderId="9" xfId="0" applyFont="1" applyFill="1" applyBorder="1" applyAlignment="1" applyProtection="1">
      <alignment horizontal="center"/>
      <protection locked="0"/>
    </xf>
    <xf numFmtId="0" fontId="6" fillId="0" borderId="23" xfId="1" applyFont="1" applyBorder="1" applyAlignment="1">
      <alignment horizontal="center"/>
    </xf>
    <xf numFmtId="0" fontId="4" fillId="0" borderId="9" xfId="1" applyFont="1" applyBorder="1" applyAlignment="1" applyProtection="1">
      <alignment horizontal="center"/>
      <protection locked="0"/>
    </xf>
    <xf numFmtId="0" fontId="4" fillId="0" borderId="0" xfId="1" applyFont="1" applyBorder="1" applyAlignment="1" applyProtection="1">
      <alignment horizontal="center"/>
      <protection locked="0"/>
    </xf>
    <xf numFmtId="49" fontId="60" fillId="0" borderId="25" xfId="1" applyNumberFormat="1" applyFont="1" applyBorder="1" applyAlignment="1" applyProtection="1">
      <alignment horizontal="center"/>
      <protection locked="0"/>
    </xf>
    <xf numFmtId="49" fontId="60" fillId="0" borderId="26" xfId="1" applyNumberFormat="1" applyFont="1" applyBorder="1" applyAlignment="1" applyProtection="1">
      <alignment horizontal="center"/>
      <protection locked="0"/>
    </xf>
    <xf numFmtId="49" fontId="60" fillId="0" borderId="21" xfId="1" applyNumberFormat="1" applyFont="1" applyBorder="1" applyAlignment="1" applyProtection="1">
      <alignment horizontal="center"/>
      <protection locked="0"/>
    </xf>
    <xf numFmtId="0" fontId="3" fillId="0" borderId="23" xfId="1" applyFont="1" applyBorder="1" applyAlignment="1">
      <alignment horizontal="center"/>
    </xf>
    <xf numFmtId="0" fontId="7" fillId="0" borderId="0" xfId="1" applyFont="1" applyBorder="1" applyAlignment="1">
      <alignment horizontal="center"/>
    </xf>
    <xf numFmtId="0" fontId="58" fillId="0" borderId="0" xfId="1" applyFont="1" applyBorder="1" applyAlignment="1">
      <alignment horizontal="center"/>
    </xf>
    <xf numFmtId="170" fontId="28" fillId="0" borderId="25" xfId="0" applyNumberFormat="1" applyFont="1" applyBorder="1" applyAlignment="1">
      <alignment horizontal="center"/>
    </xf>
    <xf numFmtId="170" fontId="28" fillId="0" borderId="26" xfId="0" applyNumberFormat="1" applyFont="1" applyBorder="1" applyAlignment="1">
      <alignment horizontal="center"/>
    </xf>
    <xf numFmtId="170" fontId="28" fillId="0" borderId="21" xfId="0" applyNumberFormat="1" applyFont="1" applyBorder="1" applyAlignment="1">
      <alignment horizontal="center"/>
    </xf>
    <xf numFmtId="0" fontId="64" fillId="7" borderId="22" xfId="1" applyFont="1" applyFill="1" applyBorder="1" applyAlignment="1">
      <alignment horizontal="center" vertical="center" wrapText="1"/>
    </xf>
    <xf numFmtId="0" fontId="64" fillId="7" borderId="24" xfId="1" applyFont="1" applyFill="1" applyBorder="1" applyAlignment="1">
      <alignment horizontal="center" vertical="center" wrapText="1"/>
    </xf>
    <xf numFmtId="0" fontId="20" fillId="0" borderId="9" xfId="1" applyFont="1" applyFill="1" applyBorder="1" applyAlignment="1">
      <alignment horizontal="right"/>
    </xf>
    <xf numFmtId="0" fontId="64" fillId="7" borderId="25" xfId="1" applyFont="1" applyFill="1" applyBorder="1" applyAlignment="1">
      <alignment horizontal="center" vertical="center" wrapText="1"/>
    </xf>
    <xf numFmtId="0" fontId="64" fillId="7" borderId="26" xfId="1" applyFont="1" applyFill="1" applyBorder="1" applyAlignment="1">
      <alignment horizontal="center" vertical="center" wrapText="1"/>
    </xf>
    <xf numFmtId="0" fontId="64" fillId="7" borderId="21" xfId="1" applyFont="1" applyFill="1" applyBorder="1" applyAlignment="1">
      <alignment horizontal="center" vertical="center" wrapText="1"/>
    </xf>
    <xf numFmtId="43" fontId="28" fillId="2" borderId="26" xfId="6" applyFont="1" applyFill="1" applyBorder="1" applyAlignment="1">
      <alignment horizontal="left"/>
    </xf>
    <xf numFmtId="0" fontId="6" fillId="0" borderId="0" xfId="1" applyFont="1" applyFill="1" applyAlignment="1" applyProtection="1">
      <alignment horizontal="center"/>
      <protection locked="0"/>
    </xf>
    <xf numFmtId="0" fontId="6" fillId="0" borderId="0" xfId="1" applyFont="1" applyFill="1" applyAlignment="1">
      <alignment horizontal="center"/>
    </xf>
    <xf numFmtId="0" fontId="4" fillId="0" borderId="9" xfId="1" applyFont="1" applyFill="1" applyBorder="1" applyAlignment="1" applyProtection="1">
      <alignment horizontal="center"/>
      <protection locked="0"/>
    </xf>
    <xf numFmtId="0" fontId="4" fillId="0" borderId="9" xfId="1" applyFont="1" applyFill="1" applyBorder="1" applyAlignment="1">
      <alignment horizontal="center"/>
    </xf>
    <xf numFmtId="0" fontId="14" fillId="0" borderId="9" xfId="1" applyFont="1" applyFill="1" applyBorder="1" applyAlignment="1" applyProtection="1">
      <alignment horizontal="center"/>
      <protection locked="0"/>
    </xf>
    <xf numFmtId="0" fontId="4" fillId="0" borderId="0" xfId="1" applyFont="1" applyFill="1" applyAlignment="1">
      <alignment horizontal="center"/>
    </xf>
    <xf numFmtId="0" fontId="6" fillId="0" borderId="23" xfId="1" applyFont="1" applyFill="1" applyBorder="1" applyAlignment="1" applyProtection="1">
      <alignment horizontal="center"/>
      <protection locked="0"/>
    </xf>
    <xf numFmtId="0" fontId="6" fillId="0" borderId="23" xfId="1" applyFont="1" applyFill="1" applyBorder="1" applyAlignment="1">
      <alignment horizontal="center"/>
    </xf>
    <xf numFmtId="0" fontId="7" fillId="2" borderId="0" xfId="1" applyFont="1" applyFill="1" applyAlignment="1">
      <alignment horizontal="center"/>
    </xf>
    <xf numFmtId="0" fontId="58" fillId="2" borderId="0" xfId="1" applyFont="1" applyFill="1" applyAlignment="1">
      <alignment horizontal="center"/>
    </xf>
    <xf numFmtId="0" fontId="59" fillId="2" borderId="0" xfId="0" applyFont="1" applyFill="1" applyAlignment="1">
      <alignment horizontal="center"/>
    </xf>
    <xf numFmtId="43" fontId="28" fillId="2" borderId="25" xfId="6" applyFont="1" applyFill="1" applyBorder="1" applyAlignment="1">
      <alignment horizontal="center"/>
    </xf>
    <xf numFmtId="43" fontId="28" fillId="2" borderId="26" xfId="6" applyFont="1" applyFill="1" applyBorder="1" applyAlignment="1">
      <alignment horizontal="center"/>
    </xf>
    <xf numFmtId="43" fontId="28" fillId="2" borderId="21" xfId="6" applyFont="1" applyFill="1" applyBorder="1" applyAlignment="1">
      <alignment horizontal="center"/>
    </xf>
    <xf numFmtId="0" fontId="13" fillId="2" borderId="9" xfId="1" applyFont="1" applyFill="1" applyBorder="1" applyAlignment="1">
      <alignment horizontal="right"/>
    </xf>
    <xf numFmtId="43" fontId="28" fillId="2" borderId="20" xfId="6" applyFont="1" applyFill="1" applyBorder="1" applyAlignment="1">
      <alignment horizontal="left" vertical="center"/>
    </xf>
    <xf numFmtId="169" fontId="28" fillId="0" borderId="9" xfId="0" applyNumberFormat="1" applyFont="1" applyBorder="1" applyAlignment="1" applyProtection="1">
      <alignment horizontal="center"/>
      <protection locked="0"/>
    </xf>
    <xf numFmtId="0" fontId="12" fillId="0" borderId="23" xfId="1" applyFont="1" applyBorder="1" applyAlignment="1">
      <alignment horizontal="center"/>
    </xf>
    <xf numFmtId="0" fontId="8" fillId="0" borderId="15" xfId="1" applyFont="1" applyBorder="1" applyAlignment="1" applyProtection="1">
      <alignment horizontal="center"/>
    </xf>
    <xf numFmtId="0" fontId="8" fillId="0" borderId="0" xfId="1" applyFont="1" applyBorder="1" applyAlignment="1" applyProtection="1">
      <alignment horizontal="center"/>
    </xf>
    <xf numFmtId="0" fontId="8" fillId="0" borderId="16" xfId="1" applyFont="1" applyBorder="1" applyAlignment="1" applyProtection="1">
      <alignment horizontal="center"/>
    </xf>
    <xf numFmtId="0" fontId="15" fillId="0" borderId="15" xfId="1" applyFont="1" applyBorder="1" applyAlignment="1" applyProtection="1">
      <alignment horizontal="center"/>
    </xf>
    <xf numFmtId="0" fontId="15" fillId="0" borderId="0" xfId="1" applyFont="1" applyBorder="1" applyAlignment="1" applyProtection="1">
      <alignment horizontal="center"/>
    </xf>
    <xf numFmtId="0" fontId="15" fillId="0" borderId="16" xfId="1" applyFont="1" applyBorder="1" applyAlignment="1" applyProtection="1">
      <alignment horizontal="center"/>
    </xf>
    <xf numFmtId="0" fontId="12" fillId="0" borderId="15" xfId="1" applyFont="1" applyBorder="1" applyAlignment="1" applyProtection="1">
      <alignment horizontal="center"/>
    </xf>
    <xf numFmtId="0" fontId="12" fillId="0" borderId="0" xfId="1" applyFont="1" applyBorder="1" applyAlignment="1" applyProtection="1">
      <alignment horizontal="center"/>
    </xf>
    <xf numFmtId="0" fontId="12" fillId="0" borderId="16" xfId="1" applyFont="1" applyBorder="1" applyAlignment="1" applyProtection="1">
      <alignment horizontal="center"/>
    </xf>
    <xf numFmtId="0" fontId="64" fillId="7" borderId="7" xfId="1" applyFont="1" applyFill="1" applyBorder="1" applyAlignment="1" applyProtection="1">
      <alignment horizontal="center" vertical="center" wrapText="1"/>
    </xf>
    <xf numFmtId="0" fontId="64" fillId="7" borderId="2" xfId="1" applyFont="1" applyFill="1" applyBorder="1" applyAlignment="1" applyProtection="1">
      <alignment horizontal="center" vertical="center" wrapText="1"/>
    </xf>
    <xf numFmtId="0" fontId="67" fillId="7" borderId="5" xfId="1" applyFont="1" applyFill="1" applyBorder="1" applyAlignment="1" applyProtection="1">
      <alignment horizontal="center" vertical="center" wrapText="1"/>
    </xf>
    <xf numFmtId="0" fontId="67" fillId="7" borderId="10" xfId="1" applyFont="1" applyFill="1" applyBorder="1" applyAlignment="1" applyProtection="1">
      <alignment horizontal="center" vertical="center" wrapText="1"/>
    </xf>
    <xf numFmtId="0" fontId="64" fillId="7" borderId="13" xfId="1" applyFont="1" applyFill="1" applyBorder="1" applyAlignment="1" applyProtection="1">
      <alignment horizontal="center" vertical="center" wrapText="1"/>
    </xf>
    <xf numFmtId="0" fontId="64" fillId="7" borderId="4" xfId="1" applyFont="1" applyFill="1" applyBorder="1" applyAlignment="1" applyProtection="1">
      <alignment horizontal="center" vertical="center" wrapText="1"/>
    </xf>
    <xf numFmtId="0" fontId="64" fillId="7" borderId="27" xfId="1" applyFont="1" applyFill="1" applyBorder="1" applyAlignment="1" applyProtection="1">
      <alignment horizontal="center" vertical="center" wrapText="1"/>
    </xf>
    <xf numFmtId="0" fontId="15" fillId="0" borderId="9" xfId="1" applyFont="1" applyBorder="1" applyAlignment="1" applyProtection="1">
      <alignment horizontal="center"/>
      <protection locked="0"/>
    </xf>
    <xf numFmtId="169" fontId="10" fillId="0" borderId="9" xfId="0" applyNumberFormat="1" applyFont="1" applyBorder="1" applyAlignment="1">
      <alignment horizontal="center"/>
    </xf>
    <xf numFmtId="0" fontId="20" fillId="0" borderId="23" xfId="3" applyFont="1" applyFill="1" applyBorder="1" applyAlignment="1">
      <alignment horizontal="center"/>
    </xf>
    <xf numFmtId="0" fontId="12" fillId="4" borderId="15" xfId="1" applyFont="1" applyFill="1" applyBorder="1" applyAlignment="1">
      <alignment horizontal="center"/>
    </xf>
    <xf numFmtId="0" fontId="12" fillId="4" borderId="0" xfId="1" applyFont="1" applyFill="1" applyBorder="1" applyAlignment="1">
      <alignment horizontal="center"/>
    </xf>
    <xf numFmtId="0" fontId="12" fillId="4" borderId="16" xfId="1" applyFont="1" applyFill="1" applyBorder="1" applyAlignment="1">
      <alignment horizontal="center"/>
    </xf>
    <xf numFmtId="0" fontId="15" fillId="4" borderId="15" xfId="1" applyFont="1" applyFill="1" applyBorder="1" applyAlignment="1">
      <alignment horizontal="center"/>
    </xf>
    <xf numFmtId="0" fontId="15" fillId="4" borderId="0" xfId="1" applyFont="1" applyFill="1" applyBorder="1" applyAlignment="1">
      <alignment horizontal="center"/>
    </xf>
    <xf numFmtId="0" fontId="15" fillId="4" borderId="16" xfId="1" applyFont="1" applyFill="1" applyBorder="1" applyAlignment="1">
      <alignment horizontal="center"/>
    </xf>
    <xf numFmtId="170" fontId="10" fillId="0" borderId="15" xfId="0" applyNumberFormat="1" applyFont="1" applyBorder="1" applyAlignment="1">
      <alignment horizontal="center"/>
    </xf>
    <xf numFmtId="170" fontId="10" fillId="0" borderId="0" xfId="0" applyNumberFormat="1" applyFont="1" applyBorder="1" applyAlignment="1">
      <alignment horizontal="center"/>
    </xf>
    <xf numFmtId="170" fontId="10" fillId="0" borderId="16" xfId="0" applyNumberFormat="1" applyFont="1" applyBorder="1" applyAlignment="1">
      <alignment horizontal="center"/>
    </xf>
    <xf numFmtId="0" fontId="3" fillId="4" borderId="20" xfId="1" applyFont="1" applyFill="1" applyBorder="1" applyAlignment="1">
      <alignment horizontal="center"/>
    </xf>
    <xf numFmtId="0" fontId="3" fillId="6" borderId="27"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3" fillId="6" borderId="21" xfId="1" applyFont="1" applyFill="1" applyBorder="1" applyAlignment="1">
      <alignment horizontal="center" vertical="center" wrapText="1"/>
    </xf>
    <xf numFmtId="43" fontId="20" fillId="4" borderId="20" xfId="6" applyFont="1" applyFill="1" applyBorder="1" applyAlignment="1">
      <alignment horizontal="center"/>
    </xf>
    <xf numFmtId="0" fontId="11" fillId="0" borderId="23" xfId="0" applyFont="1" applyFill="1" applyBorder="1" applyAlignment="1">
      <alignment horizontal="center"/>
    </xf>
    <xf numFmtId="0" fontId="21" fillId="0" borderId="0" xfId="8" applyFont="1" applyAlignment="1" applyProtection="1">
      <alignment horizontal="center"/>
      <protection locked="0"/>
    </xf>
    <xf numFmtId="0" fontId="40" fillId="0" borderId="23" xfId="0" applyFont="1" applyBorder="1" applyAlignment="1">
      <alignment horizontal="center"/>
    </xf>
    <xf numFmtId="0" fontId="19" fillId="0" borderId="23" xfId="8" applyFont="1" applyBorder="1" applyAlignment="1">
      <alignment horizontal="center"/>
    </xf>
    <xf numFmtId="169" fontId="26" fillId="0" borderId="0" xfId="0" applyNumberFormat="1" applyFont="1" applyAlignment="1" applyProtection="1">
      <alignment horizontal="center"/>
      <protection locked="0"/>
    </xf>
    <xf numFmtId="4" fontId="40" fillId="10" borderId="20" xfId="8" applyNumberFormat="1" applyFont="1" applyFill="1" applyBorder="1" applyAlignment="1" applyProtection="1">
      <alignment horizontal="center"/>
      <protection locked="0"/>
    </xf>
    <xf numFmtId="0" fontId="2" fillId="0" borderId="9" xfId="8" applyFont="1" applyBorder="1" applyAlignment="1" applyProtection="1">
      <alignment horizontal="center"/>
      <protection locked="0"/>
    </xf>
    <xf numFmtId="0" fontId="19" fillId="0" borderId="0" xfId="8" applyFont="1" applyAlignment="1">
      <alignment horizontal="center"/>
    </xf>
    <xf numFmtId="0" fontId="21" fillId="0" borderId="0" xfId="8" applyFont="1" applyAlignment="1">
      <alignment horizontal="center"/>
    </xf>
    <xf numFmtId="43" fontId="26" fillId="2" borderId="20" xfId="6" applyFont="1" applyFill="1" applyBorder="1" applyAlignment="1">
      <alignment horizontal="center" vertical="center"/>
    </xf>
    <xf numFmtId="0" fontId="40" fillId="9" borderId="20" xfId="8" applyFont="1" applyFill="1" applyBorder="1" applyAlignment="1">
      <alignment horizontal="center" vertical="center" wrapText="1"/>
    </xf>
    <xf numFmtId="0" fontId="40" fillId="8" borderId="20" xfId="8" applyFont="1" applyFill="1" applyBorder="1" applyAlignment="1">
      <alignment horizontal="center" vertical="center" wrapText="1"/>
    </xf>
    <xf numFmtId="0" fontId="40" fillId="8" borderId="29" xfId="8" applyFont="1" applyFill="1" applyBorder="1" applyAlignment="1">
      <alignment horizontal="center" vertical="center" wrapText="1"/>
    </xf>
    <xf numFmtId="0" fontId="40" fillId="9" borderId="29" xfId="8" applyFont="1" applyFill="1" applyBorder="1" applyAlignment="1">
      <alignment horizontal="center" vertical="center" wrapText="1"/>
    </xf>
    <xf numFmtId="0" fontId="19" fillId="0" borderId="0" xfId="8" applyFont="1" applyBorder="1" applyAlignment="1">
      <alignment horizontal="center"/>
    </xf>
    <xf numFmtId="0" fontId="64" fillId="7" borderId="25" xfId="15" applyFont="1" applyFill="1" applyBorder="1" applyAlignment="1" applyProtection="1">
      <alignment horizontal="center"/>
      <protection locked="0"/>
    </xf>
    <xf numFmtId="0" fontId="64" fillId="7" borderId="26" xfId="15" applyFont="1" applyFill="1" applyBorder="1" applyAlignment="1" applyProtection="1">
      <alignment horizontal="center"/>
      <protection locked="0"/>
    </xf>
    <xf numFmtId="0" fontId="64" fillId="7" borderId="21" xfId="15" applyFont="1" applyFill="1" applyBorder="1" applyAlignment="1" applyProtection="1">
      <alignment horizontal="center"/>
      <protection locked="0"/>
    </xf>
    <xf numFmtId="0" fontId="8" fillId="4" borderId="15" xfId="15" applyFont="1" applyFill="1" applyBorder="1" applyAlignment="1" applyProtection="1">
      <alignment horizontal="center"/>
    </xf>
    <xf numFmtId="0" fontId="8" fillId="4" borderId="0" xfId="15" applyFont="1" applyFill="1" applyBorder="1" applyAlignment="1" applyProtection="1">
      <alignment horizontal="center"/>
    </xf>
    <xf numFmtId="0" fontId="8" fillId="4" borderId="16" xfId="15" applyFont="1" applyFill="1" applyBorder="1" applyAlignment="1" applyProtection="1">
      <alignment horizontal="center"/>
    </xf>
    <xf numFmtId="0" fontId="15" fillId="4" borderId="15" xfId="15" applyFont="1" applyFill="1" applyBorder="1" applyAlignment="1" applyProtection="1">
      <alignment horizontal="center"/>
    </xf>
    <xf numFmtId="0" fontId="15" fillId="4" borderId="0" xfId="15" applyFont="1" applyFill="1" applyBorder="1" applyAlignment="1" applyProtection="1">
      <alignment horizontal="center"/>
    </xf>
    <xf numFmtId="0" fontId="15" fillId="4" borderId="16" xfId="15" applyFont="1" applyFill="1" applyBorder="1" applyAlignment="1" applyProtection="1">
      <alignment horizontal="center"/>
    </xf>
    <xf numFmtId="0" fontId="12" fillId="4" borderId="15" xfId="15" applyFont="1" applyFill="1" applyBorder="1" applyAlignment="1" applyProtection="1">
      <alignment horizontal="center"/>
    </xf>
    <xf numFmtId="0" fontId="12" fillId="4" borderId="0" xfId="15" applyFont="1" applyFill="1" applyBorder="1" applyAlignment="1" applyProtection="1">
      <alignment horizontal="center"/>
    </xf>
    <xf numFmtId="0" fontId="12" fillId="4" borderId="16" xfId="15" applyFont="1" applyFill="1" applyBorder="1" applyAlignment="1" applyProtection="1">
      <alignment horizontal="center"/>
    </xf>
    <xf numFmtId="43" fontId="22" fillId="4" borderId="25" xfId="6" applyFont="1" applyFill="1" applyBorder="1" applyAlignment="1" applyProtection="1">
      <alignment horizontal="center"/>
    </xf>
    <xf numFmtId="43" fontId="22" fillId="4" borderId="26" xfId="6" applyFont="1" applyFill="1" applyBorder="1" applyAlignment="1" applyProtection="1">
      <alignment horizontal="center"/>
    </xf>
    <xf numFmtId="43" fontId="22" fillId="4" borderId="21" xfId="6" applyFont="1" applyFill="1" applyBorder="1" applyAlignment="1" applyProtection="1">
      <alignment horizontal="center"/>
    </xf>
    <xf numFmtId="0" fontId="64" fillId="7" borderId="20" xfId="15" applyFont="1" applyFill="1" applyBorder="1" applyAlignment="1" applyProtection="1">
      <alignment horizontal="center" vertical="center" wrapText="1"/>
    </xf>
    <xf numFmtId="0" fontId="15" fillId="0" borderId="9" xfId="15" applyFont="1" applyFill="1" applyBorder="1" applyAlignment="1" applyProtection="1">
      <alignment horizontal="center"/>
      <protection locked="0"/>
    </xf>
    <xf numFmtId="0" fontId="28" fillId="0" borderId="9" xfId="0" applyFont="1" applyFill="1" applyBorder="1" applyAlignment="1" applyProtection="1">
      <alignment horizontal="center"/>
      <protection locked="0"/>
    </xf>
    <xf numFmtId="15" fontId="15" fillId="0" borderId="9" xfId="8" applyNumberFormat="1" applyFont="1" applyBorder="1" applyAlignment="1" applyProtection="1">
      <alignment horizontal="center"/>
      <protection locked="0"/>
    </xf>
    <xf numFmtId="0" fontId="27" fillId="0" borderId="23" xfId="0" applyFont="1" applyFill="1" applyBorder="1" applyAlignment="1" applyProtection="1">
      <alignment horizontal="center"/>
    </xf>
    <xf numFmtId="0" fontId="12" fillId="0" borderId="23" xfId="15" applyFont="1" applyFill="1" applyBorder="1" applyAlignment="1" applyProtection="1">
      <alignment horizontal="center"/>
    </xf>
    <xf numFmtId="0" fontId="12" fillId="0" borderId="23" xfId="15" applyFont="1" applyFill="1" applyBorder="1" applyAlignment="1" applyProtection="1">
      <alignment horizontal="center" wrapText="1"/>
    </xf>
    <xf numFmtId="170" fontId="28" fillId="0" borderId="9" xfId="0" applyNumberFormat="1" applyFont="1" applyFill="1" applyBorder="1" applyAlignment="1" applyProtection="1">
      <alignment horizontal="center"/>
      <protection locked="0"/>
    </xf>
    <xf numFmtId="0" fontId="21" fillId="0" borderId="9" xfId="8" applyFont="1" applyBorder="1" applyAlignment="1" applyProtection="1">
      <alignment horizontal="center"/>
      <protection locked="0"/>
    </xf>
    <xf numFmtId="0" fontId="12" fillId="0" borderId="23" xfId="8" applyFont="1" applyFill="1" applyBorder="1" applyAlignment="1" applyProtection="1">
      <alignment horizontal="center"/>
    </xf>
    <xf numFmtId="14" fontId="2" fillId="0" borderId="9" xfId="8" applyNumberFormat="1" applyFont="1" applyBorder="1" applyAlignment="1" applyProtection="1">
      <alignment horizontal="center"/>
      <protection locked="0"/>
    </xf>
    <xf numFmtId="14" fontId="21" fillId="0" borderId="9" xfId="8" applyNumberFormat="1" applyFont="1" applyBorder="1" applyAlignment="1" applyProtection="1">
      <alignment horizontal="center"/>
      <protection locked="0"/>
    </xf>
    <xf numFmtId="0" fontId="128" fillId="0" borderId="0" xfId="0" applyFont="1" applyAlignment="1">
      <alignment horizontal="center"/>
    </xf>
    <xf numFmtId="169" fontId="10" fillId="0" borderId="9" xfId="0" applyNumberFormat="1" applyFont="1" applyBorder="1" applyAlignment="1" applyProtection="1">
      <alignment horizontal="center"/>
      <protection locked="0"/>
    </xf>
    <xf numFmtId="0" fontId="11" fillId="2" borderId="0" xfId="0" applyFont="1" applyFill="1" applyBorder="1" applyAlignment="1">
      <alignment horizontal="center"/>
    </xf>
    <xf numFmtId="0" fontId="11" fillId="2" borderId="23" xfId="0" applyFont="1" applyFill="1" applyBorder="1" applyAlignment="1">
      <alignment horizontal="center" wrapText="1"/>
    </xf>
    <xf numFmtId="0" fontId="11" fillId="2" borderId="23" xfId="0" applyFont="1" applyFill="1" applyBorder="1" applyAlignment="1">
      <alignment horizontal="center"/>
    </xf>
    <xf numFmtId="0" fontId="10" fillId="2" borderId="9" xfId="0" applyFont="1" applyFill="1" applyBorder="1" applyAlignment="1" applyProtection="1">
      <alignment horizontal="center"/>
      <protection locked="0"/>
    </xf>
    <xf numFmtId="0" fontId="10" fillId="2" borderId="9" xfId="0" applyFont="1" applyFill="1" applyBorder="1" applyAlignment="1" applyProtection="1">
      <alignment horizontal="center" wrapText="1"/>
      <protection locked="0"/>
    </xf>
    <xf numFmtId="0" fontId="16" fillId="0" borderId="15" xfId="15" applyFont="1" applyBorder="1" applyAlignment="1">
      <alignment horizontal="center"/>
    </xf>
    <xf numFmtId="0" fontId="16" fillId="0" borderId="0" xfId="15" applyFont="1" applyBorder="1" applyAlignment="1">
      <alignment horizontal="center"/>
    </xf>
    <xf numFmtId="0" fontId="16" fillId="0" borderId="16" xfId="15" applyFont="1" applyBorder="1" applyAlignment="1">
      <alignment horizontal="center"/>
    </xf>
    <xf numFmtId="0" fontId="8" fillId="0" borderId="15" xfId="15" applyFont="1" applyBorder="1" applyAlignment="1">
      <alignment horizontal="center"/>
    </xf>
    <xf numFmtId="0" fontId="8" fillId="0" borderId="0" xfId="15" applyFont="1" applyBorder="1" applyAlignment="1">
      <alignment horizontal="center"/>
    </xf>
    <xf numFmtId="0" fontId="8" fillId="0" borderId="16" xfId="15" applyFont="1" applyBorder="1" applyAlignment="1">
      <alignment horizontal="center"/>
    </xf>
    <xf numFmtId="0" fontId="28" fillId="2" borderId="15" xfId="15" applyFont="1" applyFill="1" applyBorder="1" applyAlignment="1">
      <alignment horizontal="center"/>
    </xf>
    <xf numFmtId="0" fontId="28" fillId="2" borderId="0" xfId="15" applyFont="1" applyFill="1" applyBorder="1" applyAlignment="1">
      <alignment horizontal="center"/>
    </xf>
    <xf numFmtId="0" fontId="28" fillId="2" borderId="16" xfId="15" applyFont="1" applyFill="1" applyBorder="1" applyAlignment="1">
      <alignment horizontal="center"/>
    </xf>
    <xf numFmtId="0" fontId="27" fillId="2" borderId="15" xfId="15" applyFont="1" applyFill="1" applyBorder="1" applyAlignment="1">
      <alignment horizontal="center"/>
    </xf>
    <xf numFmtId="0" fontId="27" fillId="2" borderId="0" xfId="15" applyFont="1" applyFill="1" applyBorder="1" applyAlignment="1">
      <alignment horizontal="center"/>
    </xf>
    <xf numFmtId="0" fontId="27" fillId="2" borderId="16" xfId="15" applyFont="1" applyFill="1" applyBorder="1" applyAlignment="1">
      <alignment horizontal="center"/>
    </xf>
    <xf numFmtId="170" fontId="28" fillId="0" borderId="15" xfId="0" applyNumberFormat="1" applyFont="1" applyBorder="1" applyAlignment="1">
      <alignment horizontal="center"/>
    </xf>
    <xf numFmtId="170" fontId="28" fillId="0" borderId="0" xfId="0" applyNumberFormat="1" applyFont="1" applyBorder="1" applyAlignment="1">
      <alignment horizontal="center"/>
    </xf>
    <xf numFmtId="170" fontId="28" fillId="0" borderId="16" xfId="0" applyNumberFormat="1" applyFont="1" applyBorder="1" applyAlignment="1">
      <alignment horizontal="center"/>
    </xf>
    <xf numFmtId="43" fontId="10" fillId="0" borderId="20" xfId="6" applyFont="1" applyFill="1" applyBorder="1" applyAlignment="1" applyProtection="1">
      <alignment vertical="center"/>
    </xf>
    <xf numFmtId="1" fontId="53" fillId="2" borderId="20" xfId="18" applyNumberFormat="1" applyFont="1" applyFill="1" applyBorder="1" applyAlignment="1" applyProtection="1">
      <alignment horizontal="center" wrapText="1"/>
      <protection locked="0"/>
    </xf>
    <xf numFmtId="1" fontId="63" fillId="2" borderId="15" xfId="18" applyNumberFormat="1" applyFont="1" applyFill="1" applyBorder="1" applyAlignment="1">
      <alignment horizontal="right" wrapText="1"/>
    </xf>
    <xf numFmtId="1" fontId="63" fillId="2" borderId="16" xfId="18" applyNumberFormat="1" applyFont="1" applyFill="1" applyBorder="1" applyAlignment="1">
      <alignment horizontal="right" wrapText="1"/>
    </xf>
    <xf numFmtId="0" fontId="15" fillId="0" borderId="9" xfId="15" applyFont="1" applyBorder="1" applyAlignment="1">
      <alignment horizontal="center"/>
    </xf>
    <xf numFmtId="0" fontId="88" fillId="2" borderId="0" xfId="0" applyFont="1" applyFill="1" applyAlignment="1">
      <alignment horizontal="center" vertical="top" wrapText="1"/>
    </xf>
    <xf numFmtId="0" fontId="88" fillId="2" borderId="0" xfId="0" applyFont="1" applyFill="1" applyAlignment="1">
      <alignment horizontal="center" vertical="top"/>
    </xf>
    <xf numFmtId="0" fontId="92" fillId="2" borderId="0" xfId="0" applyFont="1" applyFill="1" applyAlignment="1">
      <alignment horizontal="center" vertical="center"/>
    </xf>
    <xf numFmtId="0" fontId="119" fillId="2" borderId="0" xfId="0" applyFont="1" applyFill="1" applyAlignment="1">
      <alignment horizontal="center"/>
    </xf>
    <xf numFmtId="0" fontId="120" fillId="2" borderId="0" xfId="0" applyFont="1" applyFill="1" applyAlignment="1">
      <alignment horizontal="center" vertical="center"/>
    </xf>
    <xf numFmtId="17" fontId="121" fillId="2" borderId="9" xfId="0" applyNumberFormat="1" applyFont="1" applyFill="1" applyBorder="1" applyAlignment="1">
      <alignment horizontal="center"/>
    </xf>
    <xf numFmtId="0" fontId="122" fillId="16" borderId="25" xfId="0" applyFont="1" applyFill="1" applyBorder="1" applyAlignment="1">
      <alignment horizontal="center" vertical="center"/>
    </xf>
    <xf numFmtId="0" fontId="122" fillId="16" borderId="21" xfId="0" applyFont="1" applyFill="1" applyBorder="1" applyAlignment="1">
      <alignment horizontal="center" vertical="center"/>
    </xf>
    <xf numFmtId="0" fontId="117" fillId="2" borderId="0" xfId="0" applyFont="1" applyFill="1" applyAlignment="1">
      <alignment horizontal="center" vertical="top" wrapText="1"/>
    </xf>
    <xf numFmtId="0" fontId="0" fillId="2" borderId="0" xfId="0" applyFill="1" applyAlignment="1">
      <alignment horizontal="center" vertical="center"/>
    </xf>
    <xf numFmtId="0" fontId="126" fillId="2" borderId="0" xfId="0" applyFont="1" applyFill="1" applyAlignment="1">
      <alignment horizontal="center"/>
    </xf>
    <xf numFmtId="0" fontId="122" fillId="16" borderId="25" xfId="0" applyFont="1" applyFill="1" applyBorder="1" applyAlignment="1">
      <alignment horizontal="center" vertical="center" wrapText="1"/>
    </xf>
    <xf numFmtId="0" fontId="122" fillId="16" borderId="21" xfId="0" applyFont="1" applyFill="1" applyBorder="1" applyAlignment="1">
      <alignment horizontal="center" vertical="center" wrapText="1"/>
    </xf>
    <xf numFmtId="170" fontId="43" fillId="0" borderId="9" xfId="0" applyNumberFormat="1" applyFont="1" applyBorder="1" applyAlignment="1" applyProtection="1">
      <alignment horizontal="center"/>
      <protection locked="0"/>
    </xf>
    <xf numFmtId="0" fontId="43" fillId="0" borderId="9" xfId="0" applyFont="1" applyBorder="1" applyAlignment="1" applyProtection="1">
      <alignment horizontal="center"/>
      <protection locked="0"/>
    </xf>
    <xf numFmtId="0" fontId="43" fillId="2" borderId="9" xfId="0" applyFont="1" applyFill="1" applyBorder="1" applyAlignment="1" applyProtection="1">
      <alignment horizontal="center"/>
      <protection locked="0"/>
    </xf>
    <xf numFmtId="0" fontId="20" fillId="2" borderId="23" xfId="8" applyFont="1" applyFill="1" applyBorder="1" applyAlignment="1">
      <alignment horizontal="center"/>
    </xf>
    <xf numFmtId="0" fontId="8" fillId="4" borderId="15" xfId="1" applyFont="1" applyFill="1" applyBorder="1" applyAlignment="1">
      <alignment horizontal="center"/>
    </xf>
    <xf numFmtId="0" fontId="8" fillId="4" borderId="0" xfId="1" applyFont="1" applyFill="1" applyBorder="1" applyAlignment="1">
      <alignment horizontal="center"/>
    </xf>
    <xf numFmtId="0" fontId="8" fillId="4" borderId="16" xfId="1" applyFont="1" applyFill="1" applyBorder="1" applyAlignment="1">
      <alignment horizontal="center"/>
    </xf>
    <xf numFmtId="0" fontId="15" fillId="2" borderId="15" xfId="1" applyFont="1" applyFill="1" applyBorder="1" applyAlignment="1">
      <alignment horizontal="center"/>
    </xf>
    <xf numFmtId="0" fontId="15" fillId="2" borderId="0" xfId="1" applyFont="1" applyFill="1" applyBorder="1" applyAlignment="1">
      <alignment horizontal="center"/>
    </xf>
    <xf numFmtId="0" fontId="15" fillId="2" borderId="16" xfId="1" applyFont="1" applyFill="1" applyBorder="1" applyAlignment="1">
      <alignment horizontal="center"/>
    </xf>
    <xf numFmtId="171" fontId="15" fillId="2" borderId="15" xfId="1" applyNumberFormat="1" applyFont="1" applyFill="1" applyBorder="1" applyAlignment="1">
      <alignment horizontal="center"/>
    </xf>
    <xf numFmtId="171" fontId="15" fillId="2" borderId="0" xfId="1" applyNumberFormat="1" applyFont="1" applyFill="1" applyBorder="1" applyAlignment="1">
      <alignment horizontal="center"/>
    </xf>
    <xf numFmtId="171" fontId="15" fillId="2" borderId="16" xfId="1" applyNumberFormat="1" applyFont="1" applyFill="1" applyBorder="1" applyAlignment="1">
      <alignment horizontal="center"/>
    </xf>
    <xf numFmtId="0" fontId="12" fillId="2" borderId="15" xfId="1" applyFont="1" applyFill="1" applyBorder="1" applyAlignment="1">
      <alignment horizontal="center"/>
    </xf>
    <xf numFmtId="0" fontId="12" fillId="2" borderId="0" xfId="1" applyFont="1" applyFill="1" applyBorder="1" applyAlignment="1">
      <alignment horizontal="center"/>
    </xf>
    <xf numFmtId="0" fontId="12" fillId="2" borderId="16" xfId="1" applyFont="1" applyFill="1" applyBorder="1" applyAlignment="1">
      <alignment horizontal="center"/>
    </xf>
    <xf numFmtId="43" fontId="10" fillId="2" borderId="20" xfId="6" applyFont="1" applyFill="1" applyBorder="1" applyAlignment="1">
      <alignment horizontal="left"/>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27" fillId="2" borderId="15" xfId="1" applyFont="1" applyFill="1" applyBorder="1" applyAlignment="1">
      <alignment horizontal="center"/>
    </xf>
    <xf numFmtId="0" fontId="27" fillId="2" borderId="0" xfId="1" applyFont="1" applyFill="1" applyBorder="1" applyAlignment="1">
      <alignment horizontal="center"/>
    </xf>
    <xf numFmtId="0" fontId="27" fillId="2" borderId="16" xfId="1" applyFont="1" applyFill="1" applyBorder="1" applyAlignment="1">
      <alignment horizontal="center"/>
    </xf>
    <xf numFmtId="0" fontId="28" fillId="2" borderId="15" xfId="1" applyFont="1" applyFill="1" applyBorder="1" applyAlignment="1">
      <alignment horizontal="center"/>
    </xf>
    <xf numFmtId="0" fontId="28" fillId="2" borderId="0" xfId="1" applyFont="1" applyFill="1" applyBorder="1" applyAlignment="1">
      <alignment horizontal="center"/>
    </xf>
    <xf numFmtId="0" fontId="28" fillId="2" borderId="16" xfId="1" applyFont="1" applyFill="1" applyBorder="1" applyAlignment="1">
      <alignment horizontal="center"/>
    </xf>
    <xf numFmtId="0" fontId="11" fillId="2" borderId="0" xfId="0" applyFont="1" applyFill="1" applyAlignment="1">
      <alignment horizontal="center"/>
    </xf>
    <xf numFmtId="0" fontId="16" fillId="0" borderId="0" xfId="15" applyFont="1" applyAlignment="1">
      <alignment horizontal="center"/>
    </xf>
    <xf numFmtId="0" fontId="8" fillId="0" borderId="0" xfId="15" applyFont="1" applyAlignment="1">
      <alignment horizontal="center"/>
    </xf>
    <xf numFmtId="0" fontId="28" fillId="2" borderId="0" xfId="15" applyFont="1" applyFill="1" applyAlignment="1">
      <alignment horizontal="center"/>
    </xf>
    <xf numFmtId="0" fontId="27" fillId="2" borderId="0" xfId="15" applyFont="1" applyFill="1" applyAlignment="1">
      <alignment horizontal="center"/>
    </xf>
    <xf numFmtId="170" fontId="28" fillId="0" borderId="0" xfId="0" applyNumberFormat="1" applyFont="1" applyAlignment="1">
      <alignment horizontal="center"/>
    </xf>
    <xf numFmtId="0" fontId="11" fillId="2" borderId="9" xfId="0" applyFont="1" applyFill="1" applyBorder="1" applyAlignment="1">
      <alignment horizontal="center"/>
    </xf>
    <xf numFmtId="0" fontId="11" fillId="2" borderId="26" xfId="0" applyFont="1" applyFill="1" applyBorder="1" applyAlignment="1">
      <alignment horizontal="center"/>
    </xf>
    <xf numFmtId="169" fontId="10" fillId="0" borderId="4" xfId="0" applyNumberFormat="1" applyFont="1" applyBorder="1" applyAlignment="1" applyProtection="1">
      <alignment horizontal="center"/>
      <protection locked="0"/>
    </xf>
    <xf numFmtId="0" fontId="11" fillId="2" borderId="21" xfId="0" applyFont="1" applyFill="1" applyBorder="1" applyAlignment="1">
      <alignment horizontal="center"/>
    </xf>
    <xf numFmtId="0" fontId="11" fillId="2" borderId="24" xfId="0" applyFont="1" applyFill="1" applyBorder="1" applyAlignment="1">
      <alignment horizontal="center"/>
    </xf>
    <xf numFmtId="0" fontId="10" fillId="2" borderId="4" xfId="0" applyFont="1" applyFill="1" applyBorder="1" applyAlignment="1" applyProtection="1">
      <alignment horizontal="center"/>
      <protection locked="0"/>
    </xf>
    <xf numFmtId="0" fontId="11" fillId="2" borderId="26" xfId="0" applyFont="1" applyFill="1" applyBorder="1" applyAlignment="1">
      <alignment horizontal="center" wrapText="1"/>
    </xf>
    <xf numFmtId="43" fontId="10" fillId="0" borderId="25" xfId="6" applyFont="1" applyFill="1" applyBorder="1" applyAlignment="1" applyProtection="1">
      <alignment vertical="center"/>
    </xf>
    <xf numFmtId="43" fontId="10" fillId="0" borderId="21" xfId="6" applyFont="1" applyFill="1" applyBorder="1" applyAlignment="1" applyProtection="1">
      <alignment vertical="center"/>
    </xf>
    <xf numFmtId="1" fontId="53" fillId="2" borderId="25" xfId="18" applyNumberFormat="1" applyFont="1" applyFill="1" applyBorder="1" applyAlignment="1" applyProtection="1">
      <alignment horizontal="center" wrapText="1"/>
      <protection locked="0"/>
    </xf>
    <xf numFmtId="1" fontId="53" fillId="2" borderId="21" xfId="18" applyNumberFormat="1" applyFont="1" applyFill="1" applyBorder="1" applyAlignment="1" applyProtection="1">
      <alignment horizontal="center" wrapText="1"/>
      <protection locked="0"/>
    </xf>
    <xf numFmtId="169" fontId="10" fillId="0" borderId="9" xfId="0" applyNumberFormat="1" applyFont="1" applyBorder="1" applyAlignment="1" applyProtection="1">
      <alignment horizontal="center" vertical="top"/>
      <protection locked="0"/>
    </xf>
    <xf numFmtId="169" fontId="10" fillId="0" borderId="0" xfId="0" applyNumberFormat="1" applyFont="1" applyBorder="1" applyAlignment="1" applyProtection="1">
      <alignment horizontal="center" vertical="top"/>
      <protection locked="0"/>
    </xf>
    <xf numFmtId="169" fontId="10" fillId="0" borderId="0" xfId="0" applyNumberFormat="1" applyFont="1" applyBorder="1" applyAlignment="1" applyProtection="1">
      <alignment horizontal="center"/>
      <protection locked="0"/>
    </xf>
    <xf numFmtId="0" fontId="11" fillId="2" borderId="0" xfId="0" applyFont="1" applyFill="1" applyBorder="1" applyAlignment="1">
      <alignment horizontal="center" wrapText="1"/>
    </xf>
    <xf numFmtId="169" fontId="11" fillId="0" borderId="9" xfId="0" applyNumberFormat="1" applyFont="1" applyBorder="1" applyAlignment="1" applyProtection="1">
      <alignment horizontal="center"/>
      <protection locked="0"/>
    </xf>
    <xf numFmtId="169" fontId="11" fillId="0" borderId="4" xfId="0" applyNumberFormat="1" applyFont="1" applyBorder="1" applyAlignment="1" applyProtection="1">
      <alignment horizontal="center"/>
      <protection locked="0"/>
    </xf>
    <xf numFmtId="0" fontId="11" fillId="2" borderId="23" xfId="0" applyFont="1" applyFill="1" applyBorder="1" applyAlignment="1">
      <alignment wrapText="1"/>
    </xf>
    <xf numFmtId="169" fontId="43" fillId="0" borderId="9" xfId="0" applyNumberFormat="1" applyFont="1" applyBorder="1" applyAlignment="1" applyProtection="1">
      <alignment horizontal="center"/>
      <protection locked="0"/>
    </xf>
    <xf numFmtId="0" fontId="3" fillId="2" borderId="23" xfId="8" applyFont="1" applyFill="1" applyBorder="1" applyAlignment="1" applyProtection="1">
      <alignment horizontal="center"/>
      <protection locked="0"/>
    </xf>
    <xf numFmtId="0" fontId="2" fillId="2" borderId="9" xfId="8" applyFont="1" applyFill="1" applyBorder="1" applyAlignment="1" applyProtection="1">
      <alignment horizontal="center"/>
      <protection locked="0"/>
    </xf>
    <xf numFmtId="0" fontId="3" fillId="2" borderId="23" xfId="8" applyFont="1" applyFill="1" applyBorder="1" applyAlignment="1" applyProtection="1">
      <alignment horizontal="center"/>
    </xf>
    <xf numFmtId="0" fontId="2" fillId="2" borderId="9" xfId="0" applyFont="1" applyFill="1" applyBorder="1" applyAlignment="1" applyProtection="1">
      <alignment horizontal="center"/>
      <protection locked="0"/>
    </xf>
    <xf numFmtId="43" fontId="12" fillId="7" borderId="20" xfId="0" applyNumberFormat="1" applyFont="1" applyFill="1" applyBorder="1" applyAlignment="1" applyProtection="1">
      <alignment horizontal="center"/>
      <protection locked="0"/>
    </xf>
    <xf numFmtId="43" fontId="12" fillId="7" borderId="25" xfId="0" applyNumberFormat="1" applyFont="1" applyFill="1" applyBorder="1" applyAlignment="1" applyProtection="1">
      <alignment horizontal="center"/>
      <protection locked="0"/>
    </xf>
    <xf numFmtId="43" fontId="12" fillId="7" borderId="26" xfId="0" applyNumberFormat="1" applyFont="1" applyFill="1" applyBorder="1" applyAlignment="1" applyProtection="1">
      <alignment horizontal="center"/>
      <protection locked="0"/>
    </xf>
    <xf numFmtId="43" fontId="12" fillId="7" borderId="21" xfId="0" applyNumberFormat="1" applyFont="1" applyFill="1" applyBorder="1" applyAlignment="1" applyProtection="1">
      <alignment horizontal="center"/>
      <protection locked="0"/>
    </xf>
    <xf numFmtId="4" fontId="19" fillId="2" borderId="25" xfId="0" applyNumberFormat="1" applyFont="1" applyFill="1" applyBorder="1" applyAlignment="1" applyProtection="1">
      <alignment horizontal="center" vertical="center"/>
      <protection locked="0"/>
    </xf>
    <xf numFmtId="4" fontId="19" fillId="2" borderId="26" xfId="0" applyNumberFormat="1" applyFont="1" applyFill="1" applyBorder="1" applyAlignment="1" applyProtection="1">
      <alignment horizontal="center" vertical="center"/>
      <protection locked="0"/>
    </xf>
    <xf numFmtId="4" fontId="19" fillId="2" borderId="21" xfId="0" applyNumberFormat="1"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13" fillId="2" borderId="0" xfId="0" applyFont="1" applyFill="1" applyBorder="1" applyAlignment="1">
      <alignment horizontal="center"/>
    </xf>
    <xf numFmtId="0" fontId="8" fillId="2" borderId="0" xfId="0" applyFont="1" applyFill="1" applyBorder="1" applyAlignment="1">
      <alignment horizontal="center" vertical="center"/>
    </xf>
    <xf numFmtId="0" fontId="8" fillId="2" borderId="16" xfId="0" applyFont="1" applyFill="1" applyBorder="1" applyAlignment="1">
      <alignment horizontal="center" vertical="center"/>
    </xf>
    <xf numFmtId="43" fontId="15" fillId="2" borderId="25" xfId="6" applyFont="1" applyFill="1" applyBorder="1" applyAlignment="1">
      <alignment horizontal="center" vertical="center"/>
    </xf>
    <xf numFmtId="43" fontId="15" fillId="2" borderId="26" xfId="6" applyFont="1" applyFill="1" applyBorder="1" applyAlignment="1">
      <alignment horizontal="center" vertical="center"/>
    </xf>
    <xf numFmtId="43" fontId="15" fillId="2" borderId="21" xfId="6" applyFont="1" applyFill="1" applyBorder="1" applyAlignment="1">
      <alignment horizontal="center" vertical="center"/>
    </xf>
    <xf numFmtId="0" fontId="64" fillId="7" borderId="20" xfId="0" applyFont="1" applyFill="1" applyBorder="1" applyAlignment="1">
      <alignment horizontal="center" vertical="center" wrapText="1"/>
    </xf>
    <xf numFmtId="0" fontId="64" fillId="7" borderId="27" xfId="0" applyFont="1" applyFill="1" applyBorder="1" applyAlignment="1">
      <alignment horizontal="center" vertical="center" wrapText="1"/>
    </xf>
    <xf numFmtId="0" fontId="64" fillId="7" borderId="2" xfId="0" applyFont="1" applyFill="1" applyBorder="1" applyAlignment="1">
      <alignment horizontal="center" vertical="center" wrapText="1"/>
    </xf>
    <xf numFmtId="49" fontId="64" fillId="7" borderId="27" xfId="8" applyNumberFormat="1" applyFont="1" applyFill="1" applyBorder="1" applyAlignment="1">
      <alignment horizontal="center" vertical="center" wrapText="1"/>
    </xf>
    <xf numFmtId="49" fontId="64" fillId="7" borderId="2" xfId="8" applyNumberFormat="1" applyFont="1" applyFill="1" applyBorder="1" applyAlignment="1">
      <alignment horizontal="center" vertical="center" wrapText="1"/>
    </xf>
    <xf numFmtId="49" fontId="81" fillId="7" borderId="20" xfId="8" applyNumberFormat="1" applyFont="1" applyFill="1" applyBorder="1" applyAlignment="1">
      <alignment horizontal="center" vertical="center" wrapText="1"/>
    </xf>
    <xf numFmtId="0" fontId="12" fillId="2" borderId="23" xfId="8" applyFont="1" applyFill="1" applyBorder="1" applyAlignment="1" applyProtection="1">
      <alignment horizontal="center"/>
    </xf>
    <xf numFmtId="0" fontId="15" fillId="2" borderId="0" xfId="8" applyFont="1" applyFill="1" applyBorder="1" applyAlignment="1" applyProtection="1">
      <alignment horizontal="center"/>
      <protection locked="0"/>
    </xf>
    <xf numFmtId="0" fontId="64" fillId="7" borderId="29" xfId="0" applyFont="1" applyFill="1" applyBorder="1" applyAlignment="1">
      <alignment horizontal="center" vertical="center" wrapText="1"/>
    </xf>
    <xf numFmtId="49" fontId="64" fillId="7" borderId="29" xfId="8" applyNumberFormat="1" applyFont="1" applyFill="1" applyBorder="1" applyAlignment="1">
      <alignment horizontal="center" vertical="center" wrapText="1"/>
    </xf>
    <xf numFmtId="49" fontId="81" fillId="7" borderId="27" xfId="8" applyNumberFormat="1" applyFont="1" applyFill="1" applyBorder="1" applyAlignment="1">
      <alignment horizontal="center" vertical="center" wrapText="1"/>
    </xf>
    <xf numFmtId="49" fontId="81" fillId="7" borderId="29" xfId="8" applyNumberFormat="1" applyFont="1" applyFill="1" applyBorder="1" applyAlignment="1">
      <alignment horizontal="center" vertical="center" wrapText="1"/>
    </xf>
    <xf numFmtId="0" fontId="8" fillId="2" borderId="0" xfId="0" applyFont="1" applyFill="1" applyBorder="1" applyAlignment="1">
      <alignment horizontal="center"/>
    </xf>
    <xf numFmtId="0" fontId="21" fillId="2" borderId="26" xfId="8" applyFont="1" applyFill="1" applyBorder="1" applyAlignment="1" applyProtection="1">
      <alignment horizontal="center"/>
      <protection locked="0"/>
    </xf>
    <xf numFmtId="0" fontId="2" fillId="2" borderId="26" xfId="8" applyFont="1" applyFill="1" applyBorder="1" applyAlignment="1" applyProtection="1">
      <alignment horizontal="center"/>
      <protection locked="0"/>
    </xf>
    <xf numFmtId="14" fontId="2" fillId="2" borderId="26" xfId="8" applyNumberFormat="1" applyFont="1" applyFill="1" applyBorder="1" applyAlignment="1" applyProtection="1">
      <alignment horizontal="center"/>
      <protection locked="0"/>
    </xf>
    <xf numFmtId="0" fontId="15" fillId="2" borderId="15" xfId="8" applyFont="1" applyFill="1" applyBorder="1" applyAlignment="1">
      <alignment horizontal="center"/>
    </xf>
    <xf numFmtId="0" fontId="15" fillId="2" borderId="0" xfId="8" applyFont="1" applyFill="1" applyBorder="1" applyAlignment="1">
      <alignment horizontal="center"/>
    </xf>
    <xf numFmtId="0" fontId="12" fillId="2" borderId="15" xfId="0" applyFont="1" applyFill="1" applyBorder="1" applyAlignment="1">
      <alignment horizontal="center"/>
    </xf>
    <xf numFmtId="0" fontId="12" fillId="2" borderId="0" xfId="0" applyFont="1" applyFill="1" applyBorder="1" applyAlignment="1">
      <alignment horizontal="center"/>
    </xf>
    <xf numFmtId="43" fontId="15" fillId="2" borderId="25" xfId="6" applyFont="1" applyFill="1" applyBorder="1" applyAlignment="1">
      <alignment horizontal="left"/>
    </xf>
    <xf numFmtId="43" fontId="15" fillId="2" borderId="21" xfId="6" applyFont="1" applyFill="1" applyBorder="1" applyAlignment="1">
      <alignment horizontal="left"/>
    </xf>
    <xf numFmtId="0" fontId="64" fillId="7" borderId="25" xfId="0" applyFont="1" applyFill="1" applyBorder="1" applyAlignment="1">
      <alignment horizontal="center" vertical="center" wrapText="1"/>
    </xf>
    <xf numFmtId="0" fontId="64" fillId="7" borderId="26" xfId="0" applyFont="1" applyFill="1" applyBorder="1" applyAlignment="1">
      <alignment horizontal="center" vertical="center" wrapText="1"/>
    </xf>
    <xf numFmtId="0" fontId="64" fillId="7" borderId="21" xfId="0" applyFont="1" applyFill="1" applyBorder="1" applyAlignment="1">
      <alignment horizontal="center" vertical="center" wrapText="1"/>
    </xf>
    <xf numFmtId="43" fontId="64" fillId="7" borderId="27" xfId="9" applyFont="1" applyFill="1" applyBorder="1" applyAlignment="1">
      <alignment horizontal="center" vertical="center" wrapText="1"/>
    </xf>
    <xf numFmtId="43" fontId="64" fillId="7" borderId="29" xfId="9" applyFont="1" applyFill="1" applyBorder="1" applyAlignment="1">
      <alignment horizontal="center" vertical="center" wrapText="1"/>
    </xf>
    <xf numFmtId="0" fontId="15" fillId="2" borderId="9" xfId="8"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43" fontId="64" fillId="7" borderId="25" xfId="0" applyNumberFormat="1" applyFont="1" applyFill="1" applyBorder="1" applyAlignment="1" applyProtection="1">
      <alignment horizontal="center"/>
      <protection locked="0"/>
    </xf>
    <xf numFmtId="43" fontId="64" fillId="7" borderId="26" xfId="0" applyNumberFormat="1" applyFont="1" applyFill="1" applyBorder="1" applyAlignment="1" applyProtection="1">
      <alignment horizontal="center"/>
      <protection locked="0"/>
    </xf>
    <xf numFmtId="43" fontId="64" fillId="7" borderId="21" xfId="0" applyNumberFormat="1" applyFont="1" applyFill="1" applyBorder="1" applyAlignment="1" applyProtection="1">
      <alignment horizontal="center"/>
      <protection locked="0"/>
    </xf>
    <xf numFmtId="0" fontId="8" fillId="2" borderId="15" xfId="0" applyFont="1" applyFill="1" applyBorder="1" applyAlignment="1">
      <alignment horizontal="center" vertical="center"/>
    </xf>
    <xf numFmtId="43" fontId="15" fillId="2" borderId="15" xfId="6" applyNumberFormat="1" applyFont="1" applyFill="1" applyBorder="1" applyAlignment="1">
      <alignment horizontal="center" vertical="center"/>
    </xf>
    <xf numFmtId="43" fontId="15" fillId="2" borderId="0" xfId="6" applyNumberFormat="1" applyFont="1" applyFill="1" applyBorder="1" applyAlignment="1">
      <alignment horizontal="center" vertical="center"/>
    </xf>
    <xf numFmtId="43" fontId="15" fillId="2" borderId="16" xfId="6" applyNumberFormat="1" applyFont="1" applyFill="1" applyBorder="1" applyAlignment="1">
      <alignment horizontal="center" vertical="center"/>
    </xf>
    <xf numFmtId="43" fontId="12" fillId="2" borderId="15" xfId="6" applyNumberFormat="1" applyFont="1" applyFill="1" applyBorder="1" applyAlignment="1">
      <alignment horizontal="center" vertical="center"/>
    </xf>
    <xf numFmtId="43" fontId="12" fillId="2" borderId="0" xfId="6" applyNumberFormat="1" applyFont="1" applyFill="1" applyBorder="1" applyAlignment="1">
      <alignment horizontal="center" vertical="center"/>
    </xf>
    <xf numFmtId="43" fontId="12" fillId="2" borderId="16" xfId="6" applyNumberFormat="1" applyFont="1" applyFill="1" applyBorder="1" applyAlignment="1">
      <alignment horizontal="center" vertical="center"/>
    </xf>
    <xf numFmtId="49" fontId="64" fillId="7" borderId="20" xfId="8" applyNumberFormat="1" applyFont="1" applyFill="1" applyBorder="1" applyAlignment="1">
      <alignment horizontal="center" vertical="center" wrapText="1"/>
    </xf>
    <xf numFmtId="0" fontId="67" fillId="7" borderId="20" xfId="0" applyFont="1" applyFill="1" applyBorder="1" applyAlignment="1">
      <alignment horizontal="center" vertical="center" wrapText="1"/>
    </xf>
    <xf numFmtId="170" fontId="15" fillId="0" borderId="25" xfId="0" applyNumberFormat="1" applyFont="1" applyBorder="1" applyAlignment="1">
      <alignment horizontal="center"/>
    </xf>
    <xf numFmtId="170" fontId="15" fillId="0" borderId="21" xfId="0" applyNumberFormat="1" applyFont="1" applyBorder="1" applyAlignment="1">
      <alignment horizontal="center"/>
    </xf>
    <xf numFmtId="43" fontId="15" fillId="2" borderId="25" xfId="6" applyFont="1" applyFill="1" applyBorder="1" applyAlignment="1">
      <alignment horizontal="left" vertical="center"/>
    </xf>
    <xf numFmtId="43" fontId="15" fillId="2" borderId="26" xfId="6" applyFont="1" applyFill="1" applyBorder="1" applyAlignment="1">
      <alignment horizontal="left" vertical="center"/>
    </xf>
    <xf numFmtId="43" fontId="15" fillId="2" borderId="21" xfId="6" applyFont="1" applyFill="1" applyBorder="1" applyAlignment="1">
      <alignment horizontal="left" vertical="center"/>
    </xf>
    <xf numFmtId="0" fontId="64" fillId="7" borderId="25" xfId="20" applyFont="1" applyFill="1" applyBorder="1" applyAlignment="1" applyProtection="1">
      <alignment horizontal="left" vertical="top"/>
      <protection locked="0"/>
    </xf>
    <xf numFmtId="0" fontId="64" fillId="7" borderId="26" xfId="20" applyFont="1" applyFill="1" applyBorder="1" applyAlignment="1" applyProtection="1">
      <alignment horizontal="left" vertical="top"/>
      <protection locked="0"/>
    </xf>
    <xf numFmtId="0" fontId="64" fillId="7" borderId="21" xfId="20" applyFont="1" applyFill="1" applyBorder="1" applyAlignment="1" applyProtection="1">
      <alignment horizontal="left" vertical="top"/>
      <protection locked="0"/>
    </xf>
    <xf numFmtId="0" fontId="64" fillId="7" borderId="27" xfId="20" applyFont="1" applyFill="1" applyBorder="1" applyAlignment="1">
      <alignment horizontal="center" vertical="center" wrapText="1"/>
    </xf>
    <xf numFmtId="0" fontId="64" fillId="7" borderId="2" xfId="20" applyFont="1" applyFill="1" applyBorder="1" applyAlignment="1">
      <alignment horizontal="center" vertical="center" wrapText="1"/>
    </xf>
    <xf numFmtId="0" fontId="8" fillId="0" borderId="15" xfId="20" applyFont="1" applyBorder="1" applyAlignment="1">
      <alignment horizontal="center"/>
    </xf>
    <xf numFmtId="0" fontId="8" fillId="0" borderId="0" xfId="20" applyFont="1" applyBorder="1" applyAlignment="1">
      <alignment horizontal="center"/>
    </xf>
    <xf numFmtId="0" fontId="8" fillId="0" borderId="16" xfId="20" applyFont="1" applyBorder="1" applyAlignment="1">
      <alignment horizontal="center"/>
    </xf>
    <xf numFmtId="0" fontId="15" fillId="0" borderId="15" xfId="20" applyFont="1" applyBorder="1" applyAlignment="1">
      <alignment horizontal="center"/>
    </xf>
    <xf numFmtId="0" fontId="15" fillId="0" borderId="0" xfId="20" applyFont="1" applyBorder="1" applyAlignment="1">
      <alignment horizontal="center"/>
    </xf>
    <xf numFmtId="0" fontId="15" fillId="0" borderId="16"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37" fillId="0" borderId="0" xfId="20" applyFont="1" applyBorder="1" applyAlignment="1">
      <alignment horizontal="left"/>
    </xf>
    <xf numFmtId="0" fontId="64" fillId="7" borderId="20" xfId="20" applyFont="1" applyFill="1" applyBorder="1" applyAlignment="1">
      <alignment horizontal="center" vertical="center" wrapText="1"/>
    </xf>
    <xf numFmtId="43" fontId="15" fillId="2" borderId="20" xfId="6" applyFont="1" applyFill="1" applyBorder="1" applyAlignment="1">
      <alignment horizontal="left" vertical="center"/>
    </xf>
    <xf numFmtId="0" fontId="12" fillId="0" borderId="0" xfId="20" applyFont="1" applyFill="1" applyBorder="1" applyAlignment="1">
      <alignment horizontal="right" wrapText="1"/>
    </xf>
    <xf numFmtId="0" fontId="12" fillId="0" borderId="16" xfId="20" applyFont="1" applyFill="1" applyBorder="1" applyAlignment="1">
      <alignment horizontal="right" wrapText="1"/>
    </xf>
    <xf numFmtId="0" fontId="15" fillId="0" borderId="20" xfId="20" applyFont="1" applyFill="1" applyBorder="1" applyAlignment="1" applyProtection="1">
      <alignment horizontal="left" wrapText="1"/>
      <protection locked="0"/>
    </xf>
    <xf numFmtId="170" fontId="15" fillId="0" borderId="25" xfId="0" applyNumberFormat="1" applyFont="1" applyBorder="1" applyAlignment="1" applyProtection="1">
      <alignment horizontal="left"/>
    </xf>
    <xf numFmtId="170" fontId="15" fillId="0" borderId="21" xfId="0" applyNumberFormat="1" applyFont="1" applyBorder="1" applyAlignment="1" applyProtection="1">
      <alignment horizontal="left"/>
    </xf>
    <xf numFmtId="0" fontId="12" fillId="0" borderId="0" xfId="20" applyFont="1" applyFill="1" applyBorder="1" applyAlignment="1">
      <alignment horizontal="center"/>
    </xf>
    <xf numFmtId="0" fontId="12" fillId="0" borderId="23" xfId="20" applyFont="1" applyFill="1" applyBorder="1" applyAlignment="1">
      <alignment horizontal="center"/>
    </xf>
    <xf numFmtId="0" fontId="65" fillId="7" borderId="22" xfId="20" applyFont="1" applyFill="1" applyBorder="1" applyAlignment="1" applyProtection="1">
      <alignment horizontal="left" vertical="top"/>
      <protection locked="0"/>
    </xf>
    <xf numFmtId="0" fontId="65" fillId="7" borderId="23" xfId="20" applyFont="1" applyFill="1" applyBorder="1" applyAlignment="1" applyProtection="1">
      <alignment horizontal="left" vertical="top"/>
      <protection locked="0"/>
    </xf>
    <xf numFmtId="0" fontId="65" fillId="7" borderId="24" xfId="20" applyFont="1" applyFill="1" applyBorder="1" applyAlignment="1" applyProtection="1">
      <alignment horizontal="left" vertical="top"/>
      <protection locked="0"/>
    </xf>
    <xf numFmtId="0" fontId="65" fillId="7" borderId="3" xfId="20" applyFont="1" applyFill="1" applyBorder="1" applyAlignment="1" applyProtection="1">
      <alignment horizontal="left" vertical="top"/>
      <protection locked="0"/>
    </xf>
    <xf numFmtId="0" fontId="65" fillId="7" borderId="9" xfId="20" applyFont="1" applyFill="1" applyBorder="1" applyAlignment="1" applyProtection="1">
      <alignment horizontal="left" vertical="top"/>
      <protection locked="0"/>
    </xf>
    <xf numFmtId="0" fontId="65" fillId="7" borderId="4" xfId="20" applyFont="1" applyFill="1" applyBorder="1" applyAlignment="1" applyProtection="1">
      <alignment horizontal="left" vertical="top"/>
      <protection locked="0"/>
    </xf>
    <xf numFmtId="0" fontId="2" fillId="0" borderId="9" xfId="20" applyFont="1" applyBorder="1" applyAlignment="1" applyProtection="1">
      <alignment horizontal="center"/>
      <protection locked="0"/>
    </xf>
    <xf numFmtId="0" fontId="3" fillId="0" borderId="23" xfId="20" applyFont="1" applyFill="1" applyBorder="1" applyAlignment="1">
      <alignment horizontal="center"/>
    </xf>
    <xf numFmtId="0" fontId="2" fillId="0" borderId="0" xfId="20" applyFont="1" applyBorder="1" applyAlignment="1" applyProtection="1">
      <alignment horizontal="center"/>
      <protection locked="0"/>
    </xf>
    <xf numFmtId="0" fontId="64" fillId="7" borderId="25" xfId="20" applyFont="1" applyFill="1" applyBorder="1" applyAlignment="1">
      <alignment horizontal="center" vertical="center"/>
    </xf>
    <xf numFmtId="0" fontId="64" fillId="7" borderId="26" xfId="20" applyFont="1" applyFill="1" applyBorder="1" applyAlignment="1">
      <alignment horizontal="center" vertical="center"/>
    </xf>
    <xf numFmtId="0" fontId="64" fillId="7" borderId="21" xfId="20" applyFont="1" applyFill="1" applyBorder="1" applyAlignment="1">
      <alignment horizontal="center" vertical="center"/>
    </xf>
    <xf numFmtId="0" fontId="64" fillId="7" borderId="27" xfId="20" applyFont="1" applyFill="1" applyBorder="1" applyAlignment="1">
      <alignment horizontal="center" vertical="center"/>
    </xf>
    <xf numFmtId="0" fontId="64" fillId="7" borderId="2" xfId="20" applyFont="1" applyFill="1" applyBorder="1" applyAlignment="1">
      <alignment horizontal="center" vertical="center"/>
    </xf>
    <xf numFmtId="170" fontId="15" fillId="0" borderId="25" xfId="0" applyNumberFormat="1" applyFont="1" applyBorder="1" applyAlignment="1">
      <alignment horizontal="left"/>
    </xf>
    <xf numFmtId="170" fontId="15" fillId="0" borderId="21" xfId="0" applyNumberFormat="1" applyFont="1" applyBorder="1" applyAlignment="1">
      <alignment horizontal="left"/>
    </xf>
    <xf numFmtId="0" fontId="15" fillId="0" borderId="25" xfId="20" applyFont="1" applyBorder="1" applyAlignment="1" applyProtection="1">
      <alignment horizontal="left"/>
      <protection locked="0"/>
    </xf>
    <xf numFmtId="0" fontId="15" fillId="0" borderId="21" xfId="20" applyFont="1" applyBorder="1" applyAlignment="1" applyProtection="1">
      <alignment horizontal="left"/>
      <protection locked="0"/>
    </xf>
  </cellXfs>
  <cellStyles count="25">
    <cellStyle name="Comma 2" xfId="14"/>
    <cellStyle name="Comma 2 2" xfId="21"/>
    <cellStyle name="Millares" xfId="6" builtinId="3"/>
    <cellStyle name="Millares 11 2" xfId="9"/>
    <cellStyle name="Millares 2" xfId="2"/>
    <cellStyle name="Millares 2 2" xfId="4"/>
    <cellStyle name="Millares 2 2 2" xfId="16"/>
    <cellStyle name="Millares 2 3" xfId="12"/>
    <cellStyle name="Millares 3" xfId="13"/>
    <cellStyle name="Millares 4" xfId="17"/>
    <cellStyle name="Millares 5" xfId="22"/>
    <cellStyle name="Moneda 2" xfId="5"/>
    <cellStyle name="Normal" xfId="0" builtinId="0"/>
    <cellStyle name="Normal 13" xfId="19"/>
    <cellStyle name="Normal 13 2" xfId="24"/>
    <cellStyle name="Normal 2" xfId="1"/>
    <cellStyle name="Normal 2 10" xfId="15"/>
    <cellStyle name="Normal 2 2" xfId="3"/>
    <cellStyle name="Normal 2 2 2" xfId="8"/>
    <cellStyle name="Normal 2 2 2 2" xfId="23"/>
    <cellStyle name="Normal 2 3" xfId="11"/>
    <cellStyle name="Normal 3" xfId="7"/>
    <cellStyle name="Normal 3 2" xfId="10"/>
    <cellStyle name="Normal 4" xfId="20"/>
    <cellStyle name="Normal 8 4" xfId="1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s>
  <tableStyles count="0" defaultTableStyle="TableStyleMedium2" defaultPivotStyle="PivotStyleLight16"/>
  <colors>
    <mruColors>
      <color rgb="FFFF5050"/>
      <color rgb="FF00FF99"/>
      <color rgb="FFFF9900"/>
      <color rgb="FFD60093"/>
      <color rgb="FF66CCFF"/>
      <color rgb="FF99FF99"/>
      <color rgb="FFFFCCFF"/>
      <color rgb="FFFF99FF"/>
      <color rgb="FF00FF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styles" Target="styles.xml"/><Relationship Id="rId84" Type="http://schemas.openxmlformats.org/officeDocument/2006/relationships/customXml" Target="../customXml/item13.xml"/><Relationship Id="rId89" Type="http://schemas.openxmlformats.org/officeDocument/2006/relationships/customXml" Target="../customXml/item1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customXml" Target="../customXml/item3.xml"/><Relationship Id="rId79" Type="http://schemas.openxmlformats.org/officeDocument/2006/relationships/customXml" Target="../customXml/item8.xml"/><Relationship Id="rId5" Type="http://schemas.openxmlformats.org/officeDocument/2006/relationships/worksheet" Target="worksheets/sheet5.xml"/><Relationship Id="rId90" Type="http://schemas.openxmlformats.org/officeDocument/2006/relationships/customXml" Target="../customXml/item1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2.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80" Type="http://schemas.openxmlformats.org/officeDocument/2006/relationships/customXml" Target="../customXml/item9.xml"/><Relationship Id="rId85" Type="http://schemas.openxmlformats.org/officeDocument/2006/relationships/customXml" Target="../customXml/item14.xml"/><Relationship Id="rId93"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onnections" Target="connection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powerPivotData" Target="model/item.data"/><Relationship Id="rId75" Type="http://schemas.openxmlformats.org/officeDocument/2006/relationships/customXml" Target="../customXml/item4.xml"/><Relationship Id="rId83" Type="http://schemas.openxmlformats.org/officeDocument/2006/relationships/customXml" Target="../customXml/item12.xml"/><Relationship Id="rId88" Type="http://schemas.openxmlformats.org/officeDocument/2006/relationships/customXml" Target="../customXml/item17.xml"/><Relationship Id="rId9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customXml" Target="../customXml/item2.xml"/><Relationship Id="rId78" Type="http://schemas.openxmlformats.org/officeDocument/2006/relationships/customXml" Target="../customXml/item7.xml"/><Relationship Id="rId81" Type="http://schemas.openxmlformats.org/officeDocument/2006/relationships/customXml" Target="../customXml/item10.xml"/><Relationship Id="rId86"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5.xml"/><Relationship Id="rId7" Type="http://schemas.openxmlformats.org/officeDocument/2006/relationships/worksheet" Target="worksheets/sheet7.xml"/><Relationship Id="rId71" Type="http://schemas.openxmlformats.org/officeDocument/2006/relationships/calcChain" Target="calcChain.xml"/><Relationship Id="rId92" Type="http://schemas.openxmlformats.org/officeDocument/2006/relationships/customXml" Target="../customXml/item2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theme" Target="theme/theme1.xml"/><Relationship Id="rId87" Type="http://schemas.openxmlformats.org/officeDocument/2006/relationships/customXml" Target="../customXml/item16.xml"/><Relationship Id="rId61" Type="http://schemas.openxmlformats.org/officeDocument/2006/relationships/worksheet" Target="worksheets/sheet61.xml"/><Relationship Id="rId82" Type="http://schemas.openxmlformats.org/officeDocument/2006/relationships/customXml" Target="../customXml/item1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0.emf"/></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png"/><Relationship Id="rId5" Type="http://schemas.openxmlformats.org/officeDocument/2006/relationships/image" Target="../media/image10.jpeg"/><Relationship Id="rId4"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6</xdr:col>
      <xdr:colOff>285750</xdr:colOff>
      <xdr:row>2</xdr:row>
      <xdr:rowOff>76200</xdr:rowOff>
    </xdr:from>
    <xdr:to>
      <xdr:col>6</xdr:col>
      <xdr:colOff>1272657</xdr:colOff>
      <xdr:row>4</xdr:row>
      <xdr:rowOff>178290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38575" y="457200"/>
          <a:ext cx="986907" cy="4545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285750</xdr:colOff>
      <xdr:row>3</xdr:row>
      <xdr:rowOff>133350</xdr:rowOff>
    </xdr:from>
    <xdr:to>
      <xdr:col>15</xdr:col>
      <xdr:colOff>133350</xdr:colOff>
      <xdr:row>5</xdr:row>
      <xdr:rowOff>186829</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8486775" y="428625"/>
          <a:ext cx="819150" cy="5487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1752600</xdr:colOff>
      <xdr:row>3</xdr:row>
      <xdr:rowOff>171449</xdr:rowOff>
    </xdr:from>
    <xdr:to>
      <xdr:col>12</xdr:col>
      <xdr:colOff>2590800</xdr:colOff>
      <xdr:row>5</xdr:row>
      <xdr:rowOff>200025</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8963025" y="742949"/>
          <a:ext cx="838200" cy="4762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466726</xdr:colOff>
      <xdr:row>3</xdr:row>
      <xdr:rowOff>0</xdr:rowOff>
    </xdr:from>
    <xdr:to>
      <xdr:col>13</xdr:col>
      <xdr:colOff>695325</xdr:colOff>
      <xdr:row>5</xdr:row>
      <xdr:rowOff>4044</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8162926" y="571500"/>
          <a:ext cx="895349" cy="4802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609599</xdr:colOff>
      <xdr:row>1</xdr:row>
      <xdr:rowOff>85726</xdr:rowOff>
    </xdr:from>
    <xdr:to>
      <xdr:col>8</xdr:col>
      <xdr:colOff>485775</xdr:colOff>
      <xdr:row>4</xdr:row>
      <xdr:rowOff>152403</xdr:rowOff>
    </xdr:to>
    <xdr:pic>
      <xdr:nvPicPr>
        <xdr:cNvPr id="3" name="Imagen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8349" y="247651"/>
          <a:ext cx="1057276" cy="552452"/>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752475</xdr:colOff>
      <xdr:row>0</xdr:row>
      <xdr:rowOff>76200</xdr:rowOff>
    </xdr:from>
    <xdr:to>
      <xdr:col>8</xdr:col>
      <xdr:colOff>828675</xdr:colOff>
      <xdr:row>3</xdr:row>
      <xdr:rowOff>66675</xdr:rowOff>
    </xdr:to>
    <xdr:pic>
      <xdr:nvPicPr>
        <xdr:cNvPr id="2" name="Imagen 2">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76200"/>
          <a:ext cx="895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1238250</xdr:colOff>
      <xdr:row>1</xdr:row>
      <xdr:rowOff>62119</xdr:rowOff>
    </xdr:from>
    <xdr:to>
      <xdr:col>6</xdr:col>
      <xdr:colOff>2276475</xdr:colOff>
      <xdr:row>4</xdr:row>
      <xdr:rowOff>16565</xdr:rowOff>
    </xdr:to>
    <xdr:pic>
      <xdr:nvPicPr>
        <xdr:cNvPr id="2" name="Imagen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252619"/>
          <a:ext cx="1038225" cy="544996"/>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oneCellAnchor>
    <xdr:from>
      <xdr:col>4</xdr:col>
      <xdr:colOff>2319634</xdr:colOff>
      <xdr:row>1</xdr:row>
      <xdr:rowOff>18080</xdr:rowOff>
    </xdr:from>
    <xdr:ext cx="1294342" cy="1147302"/>
    <xdr:pic>
      <xdr:nvPicPr>
        <xdr:cNvPr id="4" name="Imagen 3"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4709" y="208580"/>
          <a:ext cx="1294342" cy="114730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4</xdr:col>
      <xdr:colOff>1266825</xdr:colOff>
      <xdr:row>0</xdr:row>
      <xdr:rowOff>161926</xdr:rowOff>
    </xdr:from>
    <xdr:to>
      <xdr:col>4</xdr:col>
      <xdr:colOff>2611967</xdr:colOff>
      <xdr:row>6</xdr:row>
      <xdr:rowOff>180976</xdr:rowOff>
    </xdr:to>
    <xdr:pic>
      <xdr:nvPicPr>
        <xdr:cNvPr id="2" name="Imagen 1" descr="C:\Users\i.santiago\Desktop\Logo-DIGESETT.pn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5225" y="161926"/>
          <a:ext cx="1345142" cy="116205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877130</xdr:colOff>
      <xdr:row>1</xdr:row>
      <xdr:rowOff>14496</xdr:rowOff>
    </xdr:from>
    <xdr:to>
      <xdr:col>4</xdr:col>
      <xdr:colOff>2191579</xdr:colOff>
      <xdr:row>6</xdr:row>
      <xdr:rowOff>170072</xdr:rowOff>
    </xdr:to>
    <xdr:pic>
      <xdr:nvPicPr>
        <xdr:cNvPr id="2" name="Imagen 1" descr="C:\Users\i.santiago\Desktop\Logo-DIGESETT.pn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7530" y="204996"/>
          <a:ext cx="1314449" cy="1108076"/>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2343150</xdr:colOff>
      <xdr:row>1</xdr:row>
      <xdr:rowOff>67177</xdr:rowOff>
    </xdr:from>
    <xdr:to>
      <xdr:col>4</xdr:col>
      <xdr:colOff>3467100</xdr:colOff>
      <xdr:row>6</xdr:row>
      <xdr:rowOff>165603</xdr:rowOff>
    </xdr:to>
    <xdr:pic>
      <xdr:nvPicPr>
        <xdr:cNvPr id="2" name="Imagen 1" descr="C:\Users\i.santiago\Desktop\Logo-DIGESETT.pn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257677"/>
          <a:ext cx="1123950" cy="10509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171449</xdr:colOff>
      <xdr:row>1</xdr:row>
      <xdr:rowOff>104775</xdr:rowOff>
    </xdr:from>
    <xdr:to>
      <xdr:col>13</xdr:col>
      <xdr:colOff>352425</xdr:colOff>
      <xdr:row>4</xdr:row>
      <xdr:rowOff>44823</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5772149" y="295275"/>
          <a:ext cx="904876" cy="51154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1562099</xdr:colOff>
      <xdr:row>4</xdr:row>
      <xdr:rowOff>28575</xdr:rowOff>
    </xdr:from>
    <xdr:to>
      <xdr:col>6</xdr:col>
      <xdr:colOff>190500</xdr:colOff>
      <xdr:row>5</xdr:row>
      <xdr:rowOff>151270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5010149" y="676275"/>
          <a:ext cx="752476" cy="2846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1106558</xdr:colOff>
      <xdr:row>1</xdr:row>
      <xdr:rowOff>62119</xdr:rowOff>
    </xdr:from>
    <xdr:to>
      <xdr:col>6</xdr:col>
      <xdr:colOff>2138157</xdr:colOff>
      <xdr:row>3</xdr:row>
      <xdr:rowOff>235640</xdr:rowOff>
    </xdr:to>
    <xdr:pic>
      <xdr:nvPicPr>
        <xdr:cNvPr id="3" name="Imagen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5208" y="252619"/>
          <a:ext cx="1031599" cy="525946"/>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1190625</xdr:colOff>
      <xdr:row>1</xdr:row>
      <xdr:rowOff>62120</xdr:rowOff>
    </xdr:from>
    <xdr:to>
      <xdr:col>6</xdr:col>
      <xdr:colOff>2138157</xdr:colOff>
      <xdr:row>3</xdr:row>
      <xdr:rowOff>219076</xdr:rowOff>
    </xdr:to>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252620"/>
          <a:ext cx="947532" cy="537956"/>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1190625</xdr:colOff>
      <xdr:row>1</xdr:row>
      <xdr:rowOff>62120</xdr:rowOff>
    </xdr:from>
    <xdr:to>
      <xdr:col>6</xdr:col>
      <xdr:colOff>2138157</xdr:colOff>
      <xdr:row>4</xdr:row>
      <xdr:rowOff>28576</xdr:rowOff>
    </xdr:to>
    <xdr:pic>
      <xdr:nvPicPr>
        <xdr:cNvPr id="2" name="Imagen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252620"/>
          <a:ext cx="947532" cy="537956"/>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1106558</xdr:colOff>
      <xdr:row>0</xdr:row>
      <xdr:rowOff>62119</xdr:rowOff>
    </xdr:from>
    <xdr:to>
      <xdr:col>5</xdr:col>
      <xdr:colOff>2124075</xdr:colOff>
      <xdr:row>2</xdr:row>
      <xdr:rowOff>178490</xdr:rowOff>
    </xdr:to>
    <xdr:pic>
      <xdr:nvPicPr>
        <xdr:cNvPr id="3" name="Imagen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0858" y="62119"/>
          <a:ext cx="1017517" cy="497371"/>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971550</xdr:colOff>
      <xdr:row>0</xdr:row>
      <xdr:rowOff>62119</xdr:rowOff>
    </xdr:from>
    <xdr:to>
      <xdr:col>5</xdr:col>
      <xdr:colOff>1800225</xdr:colOff>
      <xdr:row>3</xdr:row>
      <xdr:rowOff>16565</xdr:rowOff>
    </xdr:to>
    <xdr:pic>
      <xdr:nvPicPr>
        <xdr:cNvPr id="3" name="Imagen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62119"/>
          <a:ext cx="828675" cy="573571"/>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oneCellAnchor>
    <xdr:from>
      <xdr:col>5</xdr:col>
      <xdr:colOff>962025</xdr:colOff>
      <xdr:row>0</xdr:row>
      <xdr:rowOff>161925</xdr:rowOff>
    </xdr:from>
    <xdr:ext cx="1371600" cy="457200"/>
    <xdr:pic>
      <xdr:nvPicPr>
        <xdr:cNvPr id="3" name="Imagen 2">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61925"/>
          <a:ext cx="1371600" cy="457200"/>
        </a:xfrm>
        <a:prstGeom prst="rect">
          <a:avLst/>
        </a:prstGeom>
        <a:noFill/>
      </xdr:spPr>
    </xdr:pic>
    <xdr:clientData/>
  </xdr:oneCellAnchor>
</xdr:wsDr>
</file>

<file path=xl/drawings/drawing27.xml><?xml version="1.0" encoding="utf-8"?>
<xdr:wsDr xmlns:xdr="http://schemas.openxmlformats.org/drawingml/2006/spreadsheetDrawing" xmlns:a="http://schemas.openxmlformats.org/drawingml/2006/main">
  <xdr:oneCellAnchor>
    <xdr:from>
      <xdr:col>5</xdr:col>
      <xdr:colOff>781050</xdr:colOff>
      <xdr:row>0</xdr:row>
      <xdr:rowOff>9525</xdr:rowOff>
    </xdr:from>
    <xdr:ext cx="914400" cy="457200"/>
    <xdr:pic>
      <xdr:nvPicPr>
        <xdr:cNvPr id="3" name="Imagen 2">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9525"/>
          <a:ext cx="914400" cy="457200"/>
        </a:xfrm>
        <a:prstGeom prst="rect">
          <a:avLst/>
        </a:prstGeom>
        <a:noFill/>
      </xdr:spPr>
    </xdr:pic>
    <xdr:clientData/>
  </xdr:oneCellAnchor>
</xdr:wsDr>
</file>

<file path=xl/drawings/drawing28.xml><?xml version="1.0" encoding="utf-8"?>
<xdr:wsDr xmlns:xdr="http://schemas.openxmlformats.org/drawingml/2006/spreadsheetDrawing" xmlns:a="http://schemas.openxmlformats.org/drawingml/2006/main">
  <xdr:oneCellAnchor>
    <xdr:from>
      <xdr:col>5</xdr:col>
      <xdr:colOff>638175</xdr:colOff>
      <xdr:row>0</xdr:row>
      <xdr:rowOff>161925</xdr:rowOff>
    </xdr:from>
    <xdr:ext cx="895350" cy="457200"/>
    <xdr:pic>
      <xdr:nvPicPr>
        <xdr:cNvPr id="3" name="Imagen 2">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5275" y="161925"/>
          <a:ext cx="895350" cy="457200"/>
        </a:xfrm>
        <a:prstGeom prst="rect">
          <a:avLst/>
        </a:prstGeom>
        <a:noFill/>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5</xdr:col>
      <xdr:colOff>1106559</xdr:colOff>
      <xdr:row>1</xdr:row>
      <xdr:rowOff>62119</xdr:rowOff>
    </xdr:from>
    <xdr:to>
      <xdr:col>5</xdr:col>
      <xdr:colOff>1981200</xdr:colOff>
      <xdr:row>4</xdr:row>
      <xdr:rowOff>9525</xdr:rowOff>
    </xdr:to>
    <xdr:pic>
      <xdr:nvPicPr>
        <xdr:cNvPr id="2" name="Imagen 1">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5209" y="252619"/>
          <a:ext cx="874641" cy="56653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447675</xdr:colOff>
      <xdr:row>4</xdr:row>
      <xdr:rowOff>285750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3448050" y="533400"/>
          <a:ext cx="847725" cy="3905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1106559</xdr:colOff>
      <xdr:row>1</xdr:row>
      <xdr:rowOff>62119</xdr:rowOff>
    </xdr:from>
    <xdr:to>
      <xdr:col>6</xdr:col>
      <xdr:colOff>1771650</xdr:colOff>
      <xdr:row>4</xdr:row>
      <xdr:rowOff>19050</xdr:rowOff>
    </xdr:to>
    <xdr:pic>
      <xdr:nvPicPr>
        <xdr:cNvPr id="2" name="Imagen 1">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9884" y="252619"/>
          <a:ext cx="665091" cy="547481"/>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971551</xdr:colOff>
      <xdr:row>0</xdr:row>
      <xdr:rowOff>9524</xdr:rowOff>
    </xdr:from>
    <xdr:to>
      <xdr:col>4</xdr:col>
      <xdr:colOff>1752601</xdr:colOff>
      <xdr:row>1</xdr:row>
      <xdr:rowOff>247649</xdr:rowOff>
    </xdr:to>
    <xdr:pic>
      <xdr:nvPicPr>
        <xdr:cNvPr id="2" name="Imagen 1">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301" y="542924"/>
          <a:ext cx="781050" cy="504825"/>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885826</xdr:colOff>
      <xdr:row>1</xdr:row>
      <xdr:rowOff>24020</xdr:rowOff>
    </xdr:from>
    <xdr:to>
      <xdr:col>4</xdr:col>
      <xdr:colOff>1666876</xdr:colOff>
      <xdr:row>2</xdr:row>
      <xdr:rowOff>161926</xdr:rowOff>
    </xdr:to>
    <xdr:pic>
      <xdr:nvPicPr>
        <xdr:cNvPr id="2" name="Imagen 1">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9576" y="366920"/>
          <a:ext cx="781050" cy="480806"/>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971551</xdr:colOff>
      <xdr:row>1</xdr:row>
      <xdr:rowOff>62120</xdr:rowOff>
    </xdr:from>
    <xdr:to>
      <xdr:col>5</xdr:col>
      <xdr:colOff>1752601</xdr:colOff>
      <xdr:row>3</xdr:row>
      <xdr:rowOff>9526</xdr:rowOff>
    </xdr:to>
    <xdr:pic>
      <xdr:nvPicPr>
        <xdr:cNvPr id="2" name="Imagen 1">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301" y="252620"/>
          <a:ext cx="781050" cy="480806"/>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971551</xdr:colOff>
      <xdr:row>1</xdr:row>
      <xdr:rowOff>62120</xdr:rowOff>
    </xdr:from>
    <xdr:to>
      <xdr:col>5</xdr:col>
      <xdr:colOff>1752601</xdr:colOff>
      <xdr:row>3</xdr:row>
      <xdr:rowOff>161926</xdr:rowOff>
    </xdr:to>
    <xdr:pic>
      <xdr:nvPicPr>
        <xdr:cNvPr id="2" name="Imagen 1">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6" y="252620"/>
          <a:ext cx="781050" cy="480806"/>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oneCellAnchor>
    <xdr:from>
      <xdr:col>6</xdr:col>
      <xdr:colOff>962025</xdr:colOff>
      <xdr:row>1</xdr:row>
      <xdr:rowOff>161925</xdr:rowOff>
    </xdr:from>
    <xdr:ext cx="1085850" cy="457200"/>
    <xdr:pic>
      <xdr:nvPicPr>
        <xdr:cNvPr id="2" name="Imagen 1">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352425"/>
          <a:ext cx="1085850" cy="457200"/>
        </a:xfrm>
        <a:prstGeom prst="rect">
          <a:avLst/>
        </a:prstGeom>
        <a:noFill/>
      </xdr:spPr>
    </xdr:pic>
    <xdr:clientData/>
  </xdr:oneCellAnchor>
</xdr:wsDr>
</file>

<file path=xl/drawings/drawing36.xml><?xml version="1.0" encoding="utf-8"?>
<xdr:wsDr xmlns:xdr="http://schemas.openxmlformats.org/drawingml/2006/spreadsheetDrawing" xmlns:a="http://schemas.openxmlformats.org/drawingml/2006/main">
  <xdr:oneCellAnchor>
    <xdr:from>
      <xdr:col>6</xdr:col>
      <xdr:colOff>1285875</xdr:colOff>
      <xdr:row>1</xdr:row>
      <xdr:rowOff>161925</xdr:rowOff>
    </xdr:from>
    <xdr:ext cx="1047750" cy="457200"/>
    <xdr:pic>
      <xdr:nvPicPr>
        <xdr:cNvPr id="2" name="Imagen 1">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352425"/>
          <a:ext cx="1047750" cy="457200"/>
        </a:xfrm>
        <a:prstGeom prst="rect">
          <a:avLst/>
        </a:prstGeom>
        <a:noFill/>
      </xdr:spPr>
    </xdr:pic>
    <xdr:clientData/>
  </xdr:oneCellAnchor>
</xdr:wsDr>
</file>

<file path=xl/drawings/drawing37.xml><?xml version="1.0" encoding="utf-8"?>
<xdr:wsDr xmlns:xdr="http://schemas.openxmlformats.org/drawingml/2006/spreadsheetDrawing" xmlns:a="http://schemas.openxmlformats.org/drawingml/2006/main">
  <xdr:oneCellAnchor>
    <xdr:from>
      <xdr:col>6</xdr:col>
      <xdr:colOff>962025</xdr:colOff>
      <xdr:row>1</xdr:row>
      <xdr:rowOff>161925</xdr:rowOff>
    </xdr:from>
    <xdr:ext cx="790575" cy="457200"/>
    <xdr:pic>
      <xdr:nvPicPr>
        <xdr:cNvPr id="2" name="Imagen 1">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790575" cy="457200"/>
        </a:xfrm>
        <a:prstGeom prst="rect">
          <a:avLst/>
        </a:prstGeom>
        <a:noFill/>
      </xdr:spPr>
    </xdr:pic>
    <xdr:clientData/>
  </xdr:oneCellAnchor>
</xdr:wsDr>
</file>

<file path=xl/drawings/drawing38.xml><?xml version="1.0" encoding="utf-8"?>
<xdr:wsDr xmlns:xdr="http://schemas.openxmlformats.org/drawingml/2006/spreadsheetDrawing" xmlns:a="http://schemas.openxmlformats.org/drawingml/2006/main">
  <xdr:oneCellAnchor>
    <xdr:from>
      <xdr:col>6</xdr:col>
      <xdr:colOff>962025</xdr:colOff>
      <xdr:row>1</xdr:row>
      <xdr:rowOff>161925</xdr:rowOff>
    </xdr:from>
    <xdr:ext cx="790575" cy="457200"/>
    <xdr:pic>
      <xdr:nvPicPr>
        <xdr:cNvPr id="2" name="Imagen 1">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790575" cy="457200"/>
        </a:xfrm>
        <a:prstGeom prst="rect">
          <a:avLst/>
        </a:prstGeom>
        <a:noFill/>
      </xdr:spPr>
    </xdr:pic>
    <xdr:clientData/>
  </xdr:oneCellAnchor>
</xdr:wsDr>
</file>

<file path=xl/drawings/drawing39.xml><?xml version="1.0" encoding="utf-8"?>
<xdr:wsDr xmlns:xdr="http://schemas.openxmlformats.org/drawingml/2006/spreadsheetDrawing" xmlns:a="http://schemas.openxmlformats.org/drawingml/2006/main">
  <xdr:oneCellAnchor>
    <xdr:from>
      <xdr:col>6</xdr:col>
      <xdr:colOff>962025</xdr:colOff>
      <xdr:row>1</xdr:row>
      <xdr:rowOff>161925</xdr:rowOff>
    </xdr:from>
    <xdr:ext cx="790575" cy="457200"/>
    <xdr:pic>
      <xdr:nvPicPr>
        <xdr:cNvPr id="3" name="Imagen 2">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790575" cy="45720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12</xdr:col>
      <xdr:colOff>552450</xdr:colOff>
      <xdr:row>89</xdr:row>
      <xdr:rowOff>123825</xdr:rowOff>
    </xdr:from>
    <xdr:to>
      <xdr:col>14</xdr:col>
      <xdr:colOff>676275</xdr:colOff>
      <xdr:row>89</xdr:row>
      <xdr:rowOff>123825</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8086725" y="15268575"/>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457201</xdr:colOff>
      <xdr:row>1</xdr:row>
      <xdr:rowOff>133351</xdr:rowOff>
    </xdr:from>
    <xdr:to>
      <xdr:col>6</xdr:col>
      <xdr:colOff>685800</xdr:colOff>
      <xdr:row>3</xdr:row>
      <xdr:rowOff>152401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295651" y="295276"/>
          <a:ext cx="876299" cy="3429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6</xdr:col>
      <xdr:colOff>962025</xdr:colOff>
      <xdr:row>1</xdr:row>
      <xdr:rowOff>161925</xdr:rowOff>
    </xdr:from>
    <xdr:ext cx="790575" cy="457200"/>
    <xdr:pic>
      <xdr:nvPicPr>
        <xdr:cNvPr id="3" name="Imagen 2">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790575" cy="457200"/>
        </a:xfrm>
        <a:prstGeom prst="rect">
          <a:avLst/>
        </a:prstGeom>
        <a:noFill/>
      </xdr:spPr>
    </xdr:pic>
    <xdr:clientData/>
  </xdr:oneCellAnchor>
</xdr:wsDr>
</file>

<file path=xl/drawings/drawing41.xml><?xml version="1.0" encoding="utf-8"?>
<xdr:wsDr xmlns:xdr="http://schemas.openxmlformats.org/drawingml/2006/spreadsheetDrawing" xmlns:a="http://schemas.openxmlformats.org/drawingml/2006/main">
  <xdr:oneCellAnchor>
    <xdr:from>
      <xdr:col>5</xdr:col>
      <xdr:colOff>571500</xdr:colOff>
      <xdr:row>1</xdr:row>
      <xdr:rowOff>161925</xdr:rowOff>
    </xdr:from>
    <xdr:ext cx="1076325" cy="457200"/>
    <xdr:pic>
      <xdr:nvPicPr>
        <xdr:cNvPr id="2" name="Imagen 1">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0" y="352425"/>
          <a:ext cx="1076325" cy="457200"/>
        </a:xfrm>
        <a:prstGeom prst="rect">
          <a:avLst/>
        </a:prstGeom>
        <a:noFill/>
      </xdr:spPr>
    </xdr:pic>
    <xdr:clientData/>
  </xdr:oneCellAnchor>
</xdr:wsDr>
</file>

<file path=xl/drawings/drawing42.xml><?xml version="1.0" encoding="utf-8"?>
<xdr:wsDr xmlns:xdr="http://schemas.openxmlformats.org/drawingml/2006/spreadsheetDrawing" xmlns:a="http://schemas.openxmlformats.org/drawingml/2006/main">
  <xdr:oneCellAnchor>
    <xdr:from>
      <xdr:col>5</xdr:col>
      <xdr:colOff>962025</xdr:colOff>
      <xdr:row>1</xdr:row>
      <xdr:rowOff>161925</xdr:rowOff>
    </xdr:from>
    <xdr:ext cx="1371600" cy="457200"/>
    <xdr:pic>
      <xdr:nvPicPr>
        <xdr:cNvPr id="2" name="Imagen 1">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2425"/>
          <a:ext cx="1371600" cy="457200"/>
        </a:xfrm>
        <a:prstGeom prst="rect">
          <a:avLst/>
        </a:prstGeom>
        <a:noFill/>
      </xdr:spPr>
    </xdr:pic>
    <xdr:clientData/>
  </xdr:oneCellAnchor>
</xdr:wsDr>
</file>

<file path=xl/drawings/drawing43.xml><?xml version="1.0" encoding="utf-8"?>
<xdr:wsDr xmlns:xdr="http://schemas.openxmlformats.org/drawingml/2006/spreadsheetDrawing" xmlns:a="http://schemas.openxmlformats.org/drawingml/2006/main">
  <xdr:oneCellAnchor>
    <xdr:from>
      <xdr:col>5</xdr:col>
      <xdr:colOff>962025</xdr:colOff>
      <xdr:row>1</xdr:row>
      <xdr:rowOff>161925</xdr:rowOff>
    </xdr:from>
    <xdr:ext cx="1047750" cy="457200"/>
    <xdr:pic>
      <xdr:nvPicPr>
        <xdr:cNvPr id="2" name="Imagen 1">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352425"/>
          <a:ext cx="1047750" cy="457200"/>
        </a:xfrm>
        <a:prstGeom prst="rect">
          <a:avLst/>
        </a:prstGeom>
        <a:noFill/>
      </xdr:spPr>
    </xdr:pic>
    <xdr:clientData/>
  </xdr:oneCellAnchor>
</xdr:wsDr>
</file>

<file path=xl/drawings/drawing44.xml><?xml version="1.0" encoding="utf-8"?>
<xdr:wsDr xmlns:xdr="http://schemas.openxmlformats.org/drawingml/2006/spreadsheetDrawing" xmlns:a="http://schemas.openxmlformats.org/drawingml/2006/main">
  <xdr:oneCellAnchor>
    <xdr:from>
      <xdr:col>5</xdr:col>
      <xdr:colOff>962025</xdr:colOff>
      <xdr:row>0</xdr:row>
      <xdr:rowOff>161925</xdr:rowOff>
    </xdr:from>
    <xdr:ext cx="933450" cy="457200"/>
    <xdr:pic>
      <xdr:nvPicPr>
        <xdr:cNvPr id="2" name="Imagen 1">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161925"/>
          <a:ext cx="933450" cy="457200"/>
        </a:xfrm>
        <a:prstGeom prst="rect">
          <a:avLst/>
        </a:prstGeom>
        <a:noFill/>
      </xdr:spPr>
    </xdr:pic>
    <xdr:clientData/>
  </xdr:oneCellAnchor>
</xdr:wsDr>
</file>

<file path=xl/drawings/drawing45.xml><?xml version="1.0" encoding="utf-8"?>
<xdr:wsDr xmlns:xdr="http://schemas.openxmlformats.org/drawingml/2006/spreadsheetDrawing" xmlns:a="http://schemas.openxmlformats.org/drawingml/2006/main">
  <xdr:oneCellAnchor>
    <xdr:from>
      <xdr:col>5</xdr:col>
      <xdr:colOff>504825</xdr:colOff>
      <xdr:row>0</xdr:row>
      <xdr:rowOff>152400</xdr:rowOff>
    </xdr:from>
    <xdr:ext cx="1123950" cy="457200"/>
    <xdr:pic>
      <xdr:nvPicPr>
        <xdr:cNvPr id="2" name="Imagen 1">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52400"/>
          <a:ext cx="1123950" cy="457200"/>
        </a:xfrm>
        <a:prstGeom prst="rect">
          <a:avLst/>
        </a:prstGeom>
        <a:noFill/>
      </xdr:spPr>
    </xdr:pic>
    <xdr:clientData/>
  </xdr:oneCellAnchor>
</xdr:wsDr>
</file>

<file path=xl/drawings/drawing46.xml><?xml version="1.0" encoding="utf-8"?>
<xdr:wsDr xmlns:xdr="http://schemas.openxmlformats.org/drawingml/2006/spreadsheetDrawing" xmlns:a="http://schemas.openxmlformats.org/drawingml/2006/main">
  <xdr:oneCellAnchor>
    <xdr:from>
      <xdr:col>5</xdr:col>
      <xdr:colOff>504825</xdr:colOff>
      <xdr:row>0</xdr:row>
      <xdr:rowOff>152400</xdr:rowOff>
    </xdr:from>
    <xdr:ext cx="1123950" cy="457200"/>
    <xdr:pic>
      <xdr:nvPicPr>
        <xdr:cNvPr id="2" name="Imagen 1">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52400"/>
          <a:ext cx="1123950" cy="457200"/>
        </a:xfrm>
        <a:prstGeom prst="rect">
          <a:avLst/>
        </a:prstGeom>
        <a:noFill/>
      </xdr:spPr>
    </xdr:pic>
    <xdr:clientData/>
  </xdr:oneCellAnchor>
</xdr:wsDr>
</file>

<file path=xl/drawings/drawing47.xml><?xml version="1.0" encoding="utf-8"?>
<xdr:wsDr xmlns:xdr="http://schemas.openxmlformats.org/drawingml/2006/spreadsheetDrawing" xmlns:a="http://schemas.openxmlformats.org/drawingml/2006/main">
  <xdr:oneCellAnchor>
    <xdr:from>
      <xdr:col>5</xdr:col>
      <xdr:colOff>504825</xdr:colOff>
      <xdr:row>0</xdr:row>
      <xdr:rowOff>152400</xdr:rowOff>
    </xdr:from>
    <xdr:ext cx="1123950" cy="457200"/>
    <xdr:pic>
      <xdr:nvPicPr>
        <xdr:cNvPr id="2" name="Imagen 1">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52400"/>
          <a:ext cx="1123950" cy="457200"/>
        </a:xfrm>
        <a:prstGeom prst="rect">
          <a:avLst/>
        </a:prstGeom>
        <a:noFill/>
      </xdr:spPr>
    </xdr:pic>
    <xdr:clientData/>
  </xdr:oneCellAnchor>
</xdr:wsDr>
</file>

<file path=xl/drawings/drawing48.xml><?xml version="1.0" encoding="utf-8"?>
<xdr:wsDr xmlns:xdr="http://schemas.openxmlformats.org/drawingml/2006/spreadsheetDrawing" xmlns:a="http://schemas.openxmlformats.org/drawingml/2006/main">
  <xdr:oneCellAnchor>
    <xdr:from>
      <xdr:col>5</xdr:col>
      <xdr:colOff>962025</xdr:colOff>
      <xdr:row>0</xdr:row>
      <xdr:rowOff>161925</xdr:rowOff>
    </xdr:from>
    <xdr:ext cx="1009650" cy="457200"/>
    <xdr:pic>
      <xdr:nvPicPr>
        <xdr:cNvPr id="2" name="Imagen 1">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8625" y="161925"/>
          <a:ext cx="1009650" cy="457200"/>
        </a:xfrm>
        <a:prstGeom prst="rect">
          <a:avLst/>
        </a:prstGeom>
        <a:noFill/>
      </xdr:spPr>
    </xdr:pic>
    <xdr:clientData/>
  </xdr:oneCellAnchor>
</xdr:wsDr>
</file>

<file path=xl/drawings/drawing49.xml><?xml version="1.0" encoding="utf-8"?>
<xdr:wsDr xmlns:xdr="http://schemas.openxmlformats.org/drawingml/2006/spreadsheetDrawing" xmlns:a="http://schemas.openxmlformats.org/drawingml/2006/main">
  <xdr:oneCellAnchor>
    <xdr:from>
      <xdr:col>5</xdr:col>
      <xdr:colOff>962025</xdr:colOff>
      <xdr:row>0</xdr:row>
      <xdr:rowOff>161925</xdr:rowOff>
    </xdr:from>
    <xdr:ext cx="1009650" cy="457200"/>
    <xdr:pic>
      <xdr:nvPicPr>
        <xdr:cNvPr id="2" name="Imagen 1">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8625" y="161925"/>
          <a:ext cx="1009650" cy="457200"/>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57151</xdr:colOff>
      <xdr:row>0</xdr:row>
      <xdr:rowOff>144858</xdr:rowOff>
    </xdr:from>
    <xdr:to>
      <xdr:col>7</xdr:col>
      <xdr:colOff>438151</xdr:colOff>
      <xdr:row>2</xdr:row>
      <xdr:rowOff>153673</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067301" y="144858"/>
          <a:ext cx="819150" cy="38981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5</xdr:col>
      <xdr:colOff>962025</xdr:colOff>
      <xdr:row>0</xdr:row>
      <xdr:rowOff>161925</xdr:rowOff>
    </xdr:from>
    <xdr:ext cx="1009650" cy="457200"/>
    <xdr:pic>
      <xdr:nvPicPr>
        <xdr:cNvPr id="2" name="Imagen 1">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8625" y="161925"/>
          <a:ext cx="1009650" cy="457200"/>
        </a:xfrm>
        <a:prstGeom prst="rect">
          <a:avLst/>
        </a:prstGeom>
        <a:noFill/>
      </xdr:spPr>
    </xdr:pic>
    <xdr:clientData/>
  </xdr:oneCellAnchor>
</xdr:wsDr>
</file>

<file path=xl/drawings/drawing51.xml><?xml version="1.0" encoding="utf-8"?>
<xdr:wsDr xmlns:xdr="http://schemas.openxmlformats.org/drawingml/2006/spreadsheetDrawing" xmlns:a="http://schemas.openxmlformats.org/drawingml/2006/main">
  <xdr:twoCellAnchor editAs="oneCell">
    <xdr:from>
      <xdr:col>9</xdr:col>
      <xdr:colOff>723901</xdr:colOff>
      <xdr:row>0</xdr:row>
      <xdr:rowOff>102054</xdr:rowOff>
    </xdr:from>
    <xdr:to>
      <xdr:col>11</xdr:col>
      <xdr:colOff>371476</xdr:colOff>
      <xdr:row>2</xdr:row>
      <xdr:rowOff>180975</xdr:rowOff>
    </xdr:to>
    <xdr:pic>
      <xdr:nvPicPr>
        <xdr:cNvPr id="3" name="Imagen 2">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6" y="102054"/>
          <a:ext cx="1047750" cy="459921"/>
        </a:xfrm>
        <a:prstGeom prst="rect">
          <a:avLst/>
        </a:prstGeom>
        <a:noFill/>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8</xdr:col>
      <xdr:colOff>628650</xdr:colOff>
      <xdr:row>3</xdr:row>
      <xdr:rowOff>9524</xdr:rowOff>
    </xdr:from>
    <xdr:to>
      <xdr:col>9</xdr:col>
      <xdr:colOff>409575</xdr:colOff>
      <xdr:row>6</xdr:row>
      <xdr:rowOff>19049</xdr:rowOff>
    </xdr:to>
    <xdr:pic>
      <xdr:nvPicPr>
        <xdr:cNvPr id="2" name="Imagen 1">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5" y="485774"/>
          <a:ext cx="561975" cy="466725"/>
        </a:xfrm>
        <a:prstGeom prst="rect">
          <a:avLst/>
        </a:prstGeom>
        <a:noFill/>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732693</xdr:colOff>
      <xdr:row>1</xdr:row>
      <xdr:rowOff>31400</xdr:rowOff>
    </xdr:from>
    <xdr:to>
      <xdr:col>13</xdr:col>
      <xdr:colOff>795495</xdr:colOff>
      <xdr:row>2</xdr:row>
      <xdr:rowOff>94202</xdr:rowOff>
    </xdr:to>
    <xdr:pic>
      <xdr:nvPicPr>
        <xdr:cNvPr id="3" name="Imagen 2">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968" y="512884"/>
          <a:ext cx="858296" cy="544285"/>
        </a:xfrm>
        <a:prstGeom prst="rect">
          <a:avLst/>
        </a:prstGeom>
        <a:noFill/>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6</xdr:col>
      <xdr:colOff>1114425</xdr:colOff>
      <xdr:row>1</xdr:row>
      <xdr:rowOff>62119</xdr:rowOff>
    </xdr:from>
    <xdr:to>
      <xdr:col>6</xdr:col>
      <xdr:colOff>1905000</xdr:colOff>
      <xdr:row>4</xdr:row>
      <xdr:rowOff>9525</xdr:rowOff>
    </xdr:to>
    <xdr:pic>
      <xdr:nvPicPr>
        <xdr:cNvPr id="2" name="Imagen 1">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252619"/>
          <a:ext cx="790575" cy="461756"/>
        </a:xfrm>
        <a:prstGeom prst="rect">
          <a:avLst/>
        </a:prstGeom>
        <a:noFill/>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4</xdr:col>
      <xdr:colOff>790575</xdr:colOff>
      <xdr:row>3</xdr:row>
      <xdr:rowOff>9524</xdr:rowOff>
    </xdr:from>
    <xdr:to>
      <xdr:col>5</xdr:col>
      <xdr:colOff>49817</xdr:colOff>
      <xdr:row>7</xdr:row>
      <xdr:rowOff>11204</xdr:rowOff>
    </xdr:to>
    <xdr:pic>
      <xdr:nvPicPr>
        <xdr:cNvPr id="2" name="Imagen 2">
          <a:extLst>
            <a:ext uri="{FF2B5EF4-FFF2-40B4-BE49-F238E27FC236}">
              <a16:creationId xmlns:a16="http://schemas.microsoft.com/office/drawing/2014/main" id="{00000000-0008-0000-3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505200" y="342899"/>
          <a:ext cx="840392" cy="582705"/>
        </a:xfrm>
        <a:prstGeom prst="rect">
          <a:avLst/>
        </a:prstGeom>
        <a:noFill/>
        <a:ln w="9525">
          <a:noFill/>
          <a:miter lim="800000"/>
          <a:headEnd/>
          <a:tailEnd/>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380999</xdr:colOff>
      <xdr:row>1</xdr:row>
      <xdr:rowOff>142874</xdr:rowOff>
    </xdr:from>
    <xdr:to>
      <xdr:col>5</xdr:col>
      <xdr:colOff>1181100</xdr:colOff>
      <xdr:row>5</xdr:row>
      <xdr:rowOff>12739</xdr:rowOff>
    </xdr:to>
    <xdr:pic>
      <xdr:nvPicPr>
        <xdr:cNvPr id="3" name="Imagen 2">
          <a:extLst>
            <a:ext uri="{FF2B5EF4-FFF2-40B4-BE49-F238E27FC236}">
              <a16:creationId xmlns:a16="http://schemas.microsoft.com/office/drawing/2014/main" id="{00000000-0008-0000-3B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752849" y="304799"/>
          <a:ext cx="800101" cy="517565"/>
        </a:xfrm>
        <a:prstGeom prst="rect">
          <a:avLst/>
        </a:prstGeom>
        <a:noFill/>
        <a:ln w="9525">
          <a:noFill/>
          <a:miter lim="800000"/>
          <a:headEnd/>
          <a:tailEnd/>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371475</xdr:colOff>
      <xdr:row>161</xdr:row>
      <xdr:rowOff>104775</xdr:rowOff>
    </xdr:to>
    <xdr:pic>
      <xdr:nvPicPr>
        <xdr:cNvPr id="2" name="Imagen 1">
          <a:extLst>
            <a:ext uri="{FF2B5EF4-FFF2-40B4-BE49-F238E27FC236}">
              <a16:creationId xmlns:a16="http://schemas.microsoft.com/office/drawing/2014/main" id="{00000000-0008-0000-3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183475" cy="3077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952500</xdr:colOff>
      <xdr:row>2</xdr:row>
      <xdr:rowOff>30451</xdr:rowOff>
    </xdr:from>
    <xdr:ext cx="1133475" cy="638551"/>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7067550" y="363826"/>
          <a:ext cx="1133475" cy="63855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8</xdr:col>
      <xdr:colOff>371475</xdr:colOff>
      <xdr:row>3</xdr:row>
      <xdr:rowOff>104627</xdr:rowOff>
    </xdr:from>
    <xdr:to>
      <xdr:col>9</xdr:col>
      <xdr:colOff>500807</xdr:colOff>
      <xdr:row>5</xdr:row>
      <xdr:rowOff>29675</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8886825" y="542777"/>
          <a:ext cx="1081832" cy="439398"/>
        </a:xfrm>
        <a:prstGeom prst="rect">
          <a:avLst/>
        </a:prstGeom>
      </xdr:spPr>
    </xdr:pic>
    <xdr:clientData/>
  </xdr:twoCellAnchor>
  <xdr:twoCellAnchor editAs="oneCell">
    <xdr:from>
      <xdr:col>1</xdr:col>
      <xdr:colOff>69453</xdr:colOff>
      <xdr:row>1449</xdr:row>
      <xdr:rowOff>29766</xdr:rowOff>
    </xdr:from>
    <xdr:to>
      <xdr:col>6</xdr:col>
      <xdr:colOff>199590</xdr:colOff>
      <xdr:row>1504</xdr:row>
      <xdr:rowOff>109141</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278" y="288780141"/>
          <a:ext cx="6369012" cy="8985250"/>
        </a:xfrm>
        <a:prstGeom prst="rect">
          <a:avLst/>
        </a:prstGeom>
      </xdr:spPr>
    </xdr:pic>
    <xdr:clientData/>
  </xdr:twoCellAnchor>
  <xdr:twoCellAnchor editAs="oneCell">
    <xdr:from>
      <xdr:col>5</xdr:col>
      <xdr:colOff>609293</xdr:colOff>
      <xdr:row>1393</xdr:row>
      <xdr:rowOff>123825</xdr:rowOff>
    </xdr:from>
    <xdr:to>
      <xdr:col>11</xdr:col>
      <xdr:colOff>862896</xdr:colOff>
      <xdr:row>1449</xdr:row>
      <xdr:rowOff>19050</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48068" y="279549225"/>
          <a:ext cx="6216253" cy="8963025"/>
        </a:xfrm>
        <a:prstGeom prst="rect">
          <a:avLst/>
        </a:prstGeom>
      </xdr:spPr>
    </xdr:pic>
    <xdr:clientData/>
  </xdr:twoCellAnchor>
  <xdr:twoCellAnchor editAs="oneCell">
    <xdr:from>
      <xdr:col>11</xdr:col>
      <xdr:colOff>937138</xdr:colOff>
      <xdr:row>1392</xdr:row>
      <xdr:rowOff>153629</xdr:rowOff>
    </xdr:from>
    <xdr:to>
      <xdr:col>18</xdr:col>
      <xdr:colOff>60928</xdr:colOff>
      <xdr:row>1448</xdr:row>
      <xdr:rowOff>117987</xdr:rowOff>
    </xdr:to>
    <xdr:pic>
      <xdr:nvPicPr>
        <xdr:cNvPr id="8" name="Imagen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10038" y="279417104"/>
          <a:ext cx="6619965" cy="9032158"/>
        </a:xfrm>
        <a:prstGeom prst="rect">
          <a:avLst/>
        </a:prstGeom>
      </xdr:spPr>
    </xdr:pic>
    <xdr:clientData/>
  </xdr:twoCellAnchor>
  <xdr:twoCellAnchor editAs="oneCell">
    <xdr:from>
      <xdr:col>1</xdr:col>
      <xdr:colOff>0</xdr:colOff>
      <xdr:row>1393</xdr:row>
      <xdr:rowOff>59532</xdr:rowOff>
    </xdr:from>
    <xdr:to>
      <xdr:col>6</xdr:col>
      <xdr:colOff>117871</xdr:colOff>
      <xdr:row>1449</xdr:row>
      <xdr:rowOff>12700</xdr:rowOff>
    </xdr:to>
    <xdr:pic>
      <xdr:nvPicPr>
        <xdr:cNvPr id="9" name="Imagen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279484932"/>
          <a:ext cx="6356746" cy="90209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723899</xdr:colOff>
      <xdr:row>4</xdr:row>
      <xdr:rowOff>0</xdr:rowOff>
    </xdr:from>
    <xdr:to>
      <xdr:col>14</xdr:col>
      <xdr:colOff>809625</xdr:colOff>
      <xdr:row>5</xdr:row>
      <xdr:rowOff>187202</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877299" y="647700"/>
          <a:ext cx="1114426" cy="463427"/>
        </a:xfrm>
        <a:prstGeom prst="rect">
          <a:avLst/>
        </a:prstGeom>
      </xdr:spPr>
    </xdr:pic>
    <xdr:clientData/>
  </xdr:twoCellAnchor>
  <xdr:twoCellAnchor editAs="oneCell">
    <xdr:from>
      <xdr:col>13</xdr:col>
      <xdr:colOff>723899</xdr:colOff>
      <xdr:row>4</xdr:row>
      <xdr:rowOff>0</xdr:rowOff>
    </xdr:from>
    <xdr:to>
      <xdr:col>14</xdr:col>
      <xdr:colOff>809625</xdr:colOff>
      <xdr:row>5</xdr:row>
      <xdr:rowOff>187202</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9058274" y="647700"/>
          <a:ext cx="1114426" cy="4634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1323603</xdr:colOff>
      <xdr:row>0</xdr:row>
      <xdr:rowOff>114300</xdr:rowOff>
    </xdr:from>
    <xdr:to>
      <xdr:col>3</xdr:col>
      <xdr:colOff>2731406</xdr:colOff>
      <xdr:row>6</xdr:row>
      <xdr:rowOff>38098</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095378" y="114300"/>
          <a:ext cx="1407803" cy="1219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tejada\Desktop\CIERRES%20%202021,%202022%20y%202023\anexos%20Cierre%201-23\1-Form.%20PROV.%20Norma%20Gral%20del%20Cierre%20Operaciones%20Contables%20-%201-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tejada\Downloads\Formularios%20Norma%20General%20Cierre%20de%20Operaciones%20Contables%2001-2023%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tejada\Desktop\Cierre%20Contable%20DIGECOG%20%2002-2022%20CO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CONC. BANCARIA JUN-23"/>
      <sheetName val="02-17 Estado de Mov. Bancarios"/>
      <sheetName val="02-18 Movimientos Ant. Fin."/>
      <sheetName val="02-19 a Arqueo de Caja"/>
      <sheetName val="asiento no. 7 caja chica  "/>
      <sheetName val="02-19 b Arqueo de cheques"/>
      <sheetName val="02-22 Transf. Recibidas"/>
      <sheetName val="02-29 Deuda Administrativa"/>
      <sheetName val="asiento 8"/>
      <sheetName val="asiento-9"/>
      <sheetName val="asiento 10"/>
      <sheetName val="asiento11"/>
      <sheetName val="asiento12"/>
      <sheetName val="asiento 13"/>
      <sheetName val="asiento 14"/>
      <sheetName val="asiento 15"/>
      <sheetName val="asiento16"/>
      <sheetName val="asiento 17"/>
      <sheetName val="asiento 18"/>
      <sheetName val="asiento 19"/>
      <sheetName val="asiento 20"/>
      <sheetName val="asiento 21"/>
      <sheetName val="asiento 22"/>
      <sheetName val="asiento 23"/>
      <sheetName val="asiento 24"/>
      <sheetName val="asiento 25"/>
      <sheetName val="asiento 26"/>
      <sheetName val="02-30 Comparativo de Bienes."/>
      <sheetName val="02-31 Bienes p.f descargo"/>
      <sheetName val="anexos 02-31"/>
      <sheetName val="02-32-Adq. Bienes para Transf.."/>
      <sheetName val="02-33 a Adq. de Inmuebles"/>
      <sheetName val="02-33 b"/>
      <sheetName val="prop. asiento 28 reclasif.li"/>
      <sheetName val="02-36-Cheques Ant. Fin."/>
      <sheetName val="02-37 Obras en Proceso"/>
      <sheetName val="02-40 Ejec. Captación Directa"/>
      <sheetName val="02-43 Inv. de Bienes de Consumo"/>
      <sheetName val="02-43 Inv. de Bienes de Consum"/>
      <sheetName val="02-43 corregido"/>
      <sheetName val="prop asiento Bienes de Consumo"/>
      <sheetName val="salidas de almacen"/>
      <sheetName val="inv. materiales de limpieza"/>
      <sheetName val="inv mat. oficina"/>
      <sheetName val="inv. prendas vestir"/>
      <sheetName val="inv. prod. de salud"/>
      <sheetName val="02-44 Bienes Inmuebles"/>
      <sheetName val="com. Catastro Nac.de avaluo BI "/>
      <sheetName val="LISTA LOCALES ALQUILDOS"/>
      <sheetName val="anexo doc. catastro nacional"/>
      <sheetName val="CERTIFS. DE CONTRATOS ALQS."/>
      <sheetName val="02-45 Inversiones Financ."/>
      <sheetName val="02-47 Transf. de la Presidencia"/>
      <sheetName val="02-48 aLicencia de Software"/>
      <sheetName val="02-48 b Pagos Anticip."/>
      <sheetName val="02-48 c Amortización Gastos Pag"/>
      <sheetName val="ASIENTO GPA "/>
      <sheetName val="ASIENTO GPPA "/>
      <sheetName val="ASIENTO GPP A "/>
      <sheetName val="ASIENTO GPPA-"/>
      <sheetName val="nota sobre lib. polizas de seg."/>
      <sheetName val="02-49 a Anticipo Crédito Impos."/>
      <sheetName val="02-49 b Cta. x Cobrar Org.Rec."/>
      <sheetName val="02-50-Resumen de Valores"/>
      <sheetName val="07-01-Planilla Ejec. Rec Ext "/>
      <sheetName val="com. de remision"/>
    </sheetNames>
    <sheetDataSet>
      <sheetData sheetId="0" refreshError="1">
        <row r="7">
          <cell r="C7" t="str">
            <v>DIGESETT</v>
          </cell>
        </row>
        <row r="8">
          <cell r="C8" t="str">
            <v>0202</v>
          </cell>
        </row>
        <row r="9">
          <cell r="C9" t="str">
            <v>02</v>
          </cell>
        </row>
        <row r="10">
          <cell r="B10" t="str">
            <v xml:space="preserve">DAF </v>
          </cell>
          <cell r="C10" t="str">
            <v>01</v>
          </cell>
        </row>
        <row r="11">
          <cell r="C11" t="str">
            <v>0005</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o"/>
      <sheetName val="02-17 Estado de Mov. Bancario"/>
      <sheetName val="02-18 Movimientos Ant. Fin."/>
      <sheetName val="02-19 a Arqueo de Caja ZM"/>
      <sheetName val="02-19 a Arqueo de Caja VIAT ZM"/>
      <sheetName val="02-19 a Arqueo de Caja ZN"/>
      <sheetName val="02-19 a Arqueo de Caja VAIT ZN"/>
      <sheetName val="02-19 b Arqueo de cheques"/>
      <sheetName val="02-22 Transf. Recibidas"/>
      <sheetName val="02-29 Deuda Administrativa"/>
      <sheetName val="02-30 Comparativo de Bienes"/>
      <sheetName val="02-31 Bienes p.f descargo"/>
      <sheetName val="02-32-Adq. Bienes para Tran"/>
      <sheetName val="02-33 a Adq. de Inmuebles"/>
      <sheetName val="02-33 b Adq. Muebles e Inta"/>
      <sheetName val="02-36-Cheques Ant. Fin."/>
      <sheetName val="02-37 Obras en Proceso "/>
      <sheetName val="02-40 Ejec. Captación Directa"/>
      <sheetName val="02-43 Inv. de Bienes de Consumo"/>
      <sheetName val="02-43 Inv. de Bienes de Consum"/>
      <sheetName val="02-44 Bienes Inmuebles "/>
      <sheetName val="02-45 Inversiones Financ."/>
      <sheetName val="02-46 Propuestas de Asientos 1 "/>
      <sheetName val="02-46 Propuestas de Asiento 2"/>
      <sheetName val="02-46 Propuestas de Asiento 3"/>
      <sheetName val="02-46 Propuestas de Asiento 4"/>
      <sheetName val="02-46 Propuestas de Asiento 5"/>
      <sheetName val="02-46 Propuestas de Asiento 6"/>
      <sheetName val="02-46 Propuestas de Asiento 7"/>
      <sheetName val="02-46 Propuestas de Asiento 8"/>
      <sheetName val="02-46 Propuestas de Asiento 9"/>
      <sheetName val="02-46 Propuestas de Asiento 10"/>
      <sheetName val="02-46 Propuestas de Asiento 11"/>
      <sheetName val="02-46 Propuestas de Asiento 12"/>
      <sheetName val="02-46 Propuestas de Asiento 13"/>
      <sheetName val="02-46 Propuestas de Asiento 14"/>
      <sheetName val="02-47 Transf. de la Presidencia"/>
      <sheetName val="02-48 a Licencias de Softwa "/>
      <sheetName val="02-48 b Pagos Anticip."/>
      <sheetName val="02-48 c Amortización Gastos "/>
      <sheetName val="02-49 a Anticipo Crédito Impos."/>
      <sheetName val="02-49 b Cta. x Cobrar Org.Rec."/>
      <sheetName val="02-50-Resumen de Valores"/>
      <sheetName val="07-01-Planilla Ejec. Rec Ext "/>
    </sheetNames>
    <sheetDataSet>
      <sheetData sheetId="0">
        <row r="10">
          <cell r="C10" t="str">
            <v>01</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6-a Prop. de Asientos"/>
      <sheetName val="Hoja2"/>
      <sheetName val="Hoja1"/>
      <sheetName val="02-47 Transf. de la Presidencia"/>
      <sheetName val="02-48 a Licencias de Software"/>
      <sheetName val="02-48 b Pagos Anticip."/>
      <sheetName val="02-48 c Amortización Gastos Pag"/>
      <sheetName val="02-49 a Anticipo Crédito Impos."/>
      <sheetName val="02-49 b Cta. x Cobrar Org.Rec."/>
      <sheetName val="02-50-Resumen de Valores"/>
      <sheetName val="07-01-Planilla Ejec. Rec Ext "/>
    </sheetNames>
    <sheetDataSet>
      <sheetData sheetId="0" refreshError="1">
        <row r="6">
          <cell r="C6">
            <v>44926</v>
          </cell>
        </row>
        <row r="16">
          <cell r="C16" t="str">
            <v>Preparado por</v>
          </cell>
          <cell r="D16" t="str">
            <v>Revisado por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ables/table1.xml><?xml version="1.0" encoding="utf-8"?>
<table xmlns="http://schemas.openxmlformats.org/spreadsheetml/2006/main" id="2" name="Tabla1" displayName="Tabla1" ref="Q4:Q9" totalsRowShown="0" headerRowDxfId="11" dataDxfId="10" tableBorderDxfId="9" headerRowCellStyle="Normal 2" dataCellStyle="Normal 2">
  <autoFilter ref="Q4:Q9"/>
  <tableColumns count="1">
    <tableColumn id="1" name="Seleccione Fecha" dataDxfId="8" dataCellStyle="Normal 2"/>
  </tableColumns>
  <tableStyleInfo name="TableStyleMedium2" showFirstColumn="0" showLastColumn="0" showRowStripes="1" showColumnStripes="0"/>
</table>
</file>

<file path=xl/tables/table2.xml><?xml version="1.0" encoding="utf-8"?>
<table xmlns="http://schemas.openxmlformats.org/spreadsheetml/2006/main" id="3" name="Tabla14" displayName="Tabla14" ref="Q10:Q14" totalsRowShown="0" headerRowDxfId="7" dataDxfId="6" tableBorderDxfId="5" headerRowCellStyle="Normal 2" dataCellStyle="Normal 2">
  <autoFilter ref="Q10:Q14"/>
  <tableColumns count="1">
    <tableColumn id="1" name="Seleccione Fecha" dataDxfId="4"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I28"/>
  <sheetViews>
    <sheetView showGridLines="0" workbookViewId="0">
      <selection activeCell="C37" sqref="C37"/>
    </sheetView>
  </sheetViews>
  <sheetFormatPr baseColWidth="10" defaultRowHeight="15" x14ac:dyDescent="0.25"/>
  <cols>
    <col min="1" max="1" width="3.42578125" style="109" customWidth="1"/>
    <col min="2" max="2" width="14.7109375" style="109" customWidth="1"/>
    <col min="3" max="3" width="45.28515625" style="109" bestFit="1" customWidth="1"/>
    <col min="4" max="4" width="34.7109375" style="110" customWidth="1"/>
    <col min="5" max="5" width="47" style="109" customWidth="1"/>
    <col min="6" max="16384" width="11.42578125" style="109"/>
  </cols>
  <sheetData>
    <row r="2" spans="2:5" ht="25.5" x14ac:dyDescent="0.35">
      <c r="B2" s="108" t="s">
        <v>84</v>
      </c>
    </row>
    <row r="3" spans="2:5" ht="8.25" customHeight="1" x14ac:dyDescent="0.25"/>
    <row r="4" spans="2:5" ht="25.5" x14ac:dyDescent="0.35">
      <c r="B4" s="108" t="s">
        <v>94</v>
      </c>
    </row>
    <row r="5" spans="2:5" ht="25.5" x14ac:dyDescent="0.35">
      <c r="B5" s="108"/>
    </row>
    <row r="6" spans="2:5" s="15" customFormat="1" ht="15.75" x14ac:dyDescent="0.25">
      <c r="B6" s="43" t="s">
        <v>22</v>
      </c>
      <c r="C6" s="904">
        <v>45473</v>
      </c>
      <c r="D6" s="42"/>
    </row>
    <row r="7" spans="2:5" s="15" customFormat="1" ht="15.75" x14ac:dyDescent="0.25">
      <c r="B7" s="43" t="s">
        <v>1</v>
      </c>
      <c r="C7" s="905" t="s">
        <v>371</v>
      </c>
    </row>
    <row r="8" spans="2:5" s="15" customFormat="1" ht="15.75" x14ac:dyDescent="0.25">
      <c r="B8" s="43" t="s">
        <v>10</v>
      </c>
      <c r="C8" s="906" t="s">
        <v>372</v>
      </c>
    </row>
    <row r="9" spans="2:5" s="113" customFormat="1" ht="15.75" x14ac:dyDescent="0.25">
      <c r="B9" s="43" t="s">
        <v>54</v>
      </c>
      <c r="C9" s="906" t="s">
        <v>373</v>
      </c>
      <c r="D9" s="111"/>
      <c r="E9" s="112"/>
    </row>
    <row r="10" spans="2:5" ht="15.75" x14ac:dyDescent="0.25">
      <c r="B10" s="43" t="s">
        <v>55</v>
      </c>
      <c r="C10" s="906" t="s">
        <v>374</v>
      </c>
      <c r="D10" s="111"/>
      <c r="E10" s="113"/>
    </row>
    <row r="11" spans="2:5" ht="15.75" x14ac:dyDescent="0.25">
      <c r="B11" s="43" t="s">
        <v>4</v>
      </c>
      <c r="C11" s="906" t="s">
        <v>375</v>
      </c>
      <c r="D11" s="111"/>
      <c r="E11" s="113"/>
    </row>
    <row r="12" spans="2:5" ht="15.75" hidden="1" x14ac:dyDescent="0.25">
      <c r="D12" s="111"/>
      <c r="E12" s="113"/>
    </row>
    <row r="13" spans="2:5" ht="15.75" hidden="1" x14ac:dyDescent="0.25">
      <c r="B13" s="107" t="s">
        <v>103</v>
      </c>
      <c r="C13" s="593">
        <v>44742</v>
      </c>
      <c r="D13" s="16"/>
      <c r="E13" s="16"/>
    </row>
    <row r="14" spans="2:5" hidden="1" x14ac:dyDescent="0.25">
      <c r="B14" s="16"/>
      <c r="C14" s="16"/>
      <c r="D14" s="16"/>
      <c r="E14" s="16"/>
    </row>
    <row r="15" spans="2:5" hidden="1" x14ac:dyDescent="0.25">
      <c r="B15" s="2"/>
      <c r="C15" s="16"/>
      <c r="D15" s="16"/>
      <c r="E15" s="16"/>
    </row>
    <row r="16" spans="2:5" hidden="1" x14ac:dyDescent="0.25">
      <c r="B16" s="98"/>
      <c r="C16" s="115" t="s">
        <v>5</v>
      </c>
      <c r="D16" s="115" t="s">
        <v>6</v>
      </c>
      <c r="E16" s="115" t="s">
        <v>202</v>
      </c>
    </row>
    <row r="17" spans="3:9" s="114" customFormat="1" hidden="1" x14ac:dyDescent="0.25">
      <c r="C17" s="435" t="s">
        <v>201</v>
      </c>
      <c r="D17" s="435" t="s">
        <v>201</v>
      </c>
      <c r="E17" s="435" t="s">
        <v>201</v>
      </c>
      <c r="F17" s="109"/>
      <c r="I17" s="109"/>
    </row>
    <row r="18" spans="3:9" hidden="1" x14ac:dyDescent="0.25">
      <c r="C18" s="436">
        <v>44742</v>
      </c>
      <c r="D18" s="436">
        <v>44742</v>
      </c>
      <c r="E18" s="436">
        <v>44742</v>
      </c>
      <c r="F18" s="11"/>
    </row>
    <row r="19" spans="3:9" x14ac:dyDescent="0.25">
      <c r="D19" s="109"/>
    </row>
    <row r="20" spans="3:9" x14ac:dyDescent="0.25">
      <c r="D20" s="109"/>
    </row>
    <row r="21" spans="3:9" x14ac:dyDescent="0.25">
      <c r="D21" s="109"/>
    </row>
    <row r="22" spans="3:9" x14ac:dyDescent="0.25">
      <c r="D22" s="109"/>
    </row>
    <row r="23" spans="3:9" x14ac:dyDescent="0.25">
      <c r="D23" s="109"/>
    </row>
    <row r="24" spans="3:9" x14ac:dyDescent="0.25">
      <c r="D24" s="109"/>
    </row>
    <row r="25" spans="3:9" x14ac:dyDescent="0.25">
      <c r="D25" s="109"/>
    </row>
    <row r="26" spans="3:9" x14ac:dyDescent="0.25">
      <c r="D26" s="109"/>
    </row>
    <row r="27" spans="3:9" x14ac:dyDescent="0.25">
      <c r="D27" s="109"/>
    </row>
    <row r="28" spans="3:9" x14ac:dyDescent="0.25">
      <c r="D28" s="10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45"/>
  <sheetViews>
    <sheetView showGridLines="0" topLeftCell="A28" zoomScaleNormal="100" zoomScaleSheetLayoutView="75" workbookViewId="0">
      <selection activeCell="K43" sqref="K43"/>
    </sheetView>
  </sheetViews>
  <sheetFormatPr baseColWidth="10" defaultRowHeight="21.75" customHeight="1" x14ac:dyDescent="0.2"/>
  <cols>
    <col min="1" max="1" width="0.85546875" style="395" customWidth="1"/>
    <col min="2" max="2" width="2.7109375" style="395" customWidth="1"/>
    <col min="3" max="3" width="6.85546875" style="395" customWidth="1"/>
    <col min="4" max="4" width="8.28515625" style="395" customWidth="1"/>
    <col min="5" max="5" width="13.5703125" style="395" customWidth="1"/>
    <col min="6" max="6" width="8.7109375" style="395" customWidth="1"/>
    <col min="7" max="7" width="12.42578125" style="424" customWidth="1"/>
    <col min="8" max="8" width="7.28515625" style="424" customWidth="1"/>
    <col min="9" max="9" width="10.28515625" style="395" customWidth="1"/>
    <col min="10" max="10" width="9.42578125" style="395" customWidth="1"/>
    <col min="11" max="11" width="18" style="475" customWidth="1"/>
    <col min="12" max="12" width="13.7109375" style="395" customWidth="1"/>
    <col min="13" max="13" width="12.85546875" style="395" customWidth="1"/>
    <col min="14" max="14" width="15.42578125" style="395" customWidth="1"/>
    <col min="15" max="15" width="16.7109375" style="395" customWidth="1"/>
    <col min="16" max="16" width="17.140625" style="395" customWidth="1"/>
    <col min="17" max="17" width="18.5703125" style="395" customWidth="1"/>
    <col min="18" max="18" width="20.42578125" style="395" customWidth="1"/>
    <col min="19" max="19" width="21" style="395" customWidth="1"/>
    <col min="20" max="20" width="20" style="395" customWidth="1"/>
    <col min="21" max="21" width="16.42578125" style="395" customWidth="1"/>
    <col min="22" max="22" width="20.7109375" style="475" customWidth="1"/>
    <col min="23" max="23" width="2.140625" style="395" customWidth="1"/>
    <col min="24" max="24" width="26.5703125" style="395" hidden="1" customWidth="1"/>
    <col min="25" max="252" width="11.42578125" style="395"/>
    <col min="253" max="253" width="5.42578125" style="395" customWidth="1"/>
    <col min="254" max="254" width="13.42578125" style="395" customWidth="1"/>
    <col min="255" max="255" width="8" style="395" bestFit="1" customWidth="1"/>
    <col min="256" max="256" width="6.42578125" style="395" customWidth="1"/>
    <col min="257" max="257" width="5.28515625" style="395" customWidth="1"/>
    <col min="258" max="258" width="23" style="395" customWidth="1"/>
    <col min="259" max="259" width="9.42578125" style="395" customWidth="1"/>
    <col min="260" max="260" width="10.28515625" style="395" customWidth="1"/>
    <col min="261" max="261" width="16.85546875" style="395" customWidth="1"/>
    <col min="262" max="262" width="10" style="395" bestFit="1" customWidth="1"/>
    <col min="263" max="263" width="13.5703125" style="395" customWidth="1"/>
    <col min="264" max="264" width="8.42578125" style="395" bestFit="1" customWidth="1"/>
    <col min="265" max="265" width="12.140625" style="395" customWidth="1"/>
    <col min="266" max="266" width="14.42578125" style="395" customWidth="1"/>
    <col min="267" max="267" width="23.140625" style="395" customWidth="1"/>
    <col min="268" max="271" width="16.140625" style="395" customWidth="1"/>
    <col min="272" max="276" width="18.7109375" style="395" customWidth="1"/>
    <col min="277" max="277" width="33.140625" style="395" customWidth="1"/>
    <col min="278" max="508" width="11.42578125" style="395"/>
    <col min="509" max="509" width="5.42578125" style="395" customWidth="1"/>
    <col min="510" max="510" width="13.42578125" style="395" customWidth="1"/>
    <col min="511" max="511" width="8" style="395" bestFit="1" customWidth="1"/>
    <col min="512" max="512" width="6.42578125" style="395" customWidth="1"/>
    <col min="513" max="513" width="5.28515625" style="395" customWidth="1"/>
    <col min="514" max="514" width="23" style="395" customWidth="1"/>
    <col min="515" max="515" width="9.42578125" style="395" customWidth="1"/>
    <col min="516" max="516" width="10.28515625" style="395" customWidth="1"/>
    <col min="517" max="517" width="16.85546875" style="395" customWidth="1"/>
    <col min="518" max="518" width="10" style="395" bestFit="1" customWidth="1"/>
    <col min="519" max="519" width="13.5703125" style="395" customWidth="1"/>
    <col min="520" max="520" width="8.42578125" style="395" bestFit="1" customWidth="1"/>
    <col min="521" max="521" width="12.140625" style="395" customWidth="1"/>
    <col min="522" max="522" width="14.42578125" style="395" customWidth="1"/>
    <col min="523" max="523" width="23.140625" style="395" customWidth="1"/>
    <col min="524" max="527" width="16.140625" style="395" customWidth="1"/>
    <col min="528" max="532" width="18.7109375" style="395" customWidth="1"/>
    <col min="533" max="533" width="33.140625" style="395" customWidth="1"/>
    <col min="534" max="764" width="11.42578125" style="395"/>
    <col min="765" max="765" width="5.42578125" style="395" customWidth="1"/>
    <col min="766" max="766" width="13.42578125" style="395" customWidth="1"/>
    <col min="767" max="767" width="8" style="395" bestFit="1" customWidth="1"/>
    <col min="768" max="768" width="6.42578125" style="395" customWidth="1"/>
    <col min="769" max="769" width="5.28515625" style="395" customWidth="1"/>
    <col min="770" max="770" width="23" style="395" customWidth="1"/>
    <col min="771" max="771" width="9.42578125" style="395" customWidth="1"/>
    <col min="772" max="772" width="10.28515625" style="395" customWidth="1"/>
    <col min="773" max="773" width="16.85546875" style="395" customWidth="1"/>
    <col min="774" max="774" width="10" style="395" bestFit="1" customWidth="1"/>
    <col min="775" max="775" width="13.5703125" style="395" customWidth="1"/>
    <col min="776" max="776" width="8.42578125" style="395" bestFit="1" customWidth="1"/>
    <col min="777" max="777" width="12.140625" style="395" customWidth="1"/>
    <col min="778" max="778" width="14.42578125" style="395" customWidth="1"/>
    <col min="779" max="779" width="23.140625" style="395" customWidth="1"/>
    <col min="780" max="783" width="16.140625" style="395" customWidth="1"/>
    <col min="784" max="788" width="18.7109375" style="395" customWidth="1"/>
    <col min="789" max="789" width="33.140625" style="395" customWidth="1"/>
    <col min="790" max="1020" width="11.42578125" style="395"/>
    <col min="1021" max="1021" width="5.42578125" style="395" customWidth="1"/>
    <col min="1022" max="1022" width="13.42578125" style="395" customWidth="1"/>
    <col min="1023" max="1023" width="8" style="395" bestFit="1" customWidth="1"/>
    <col min="1024" max="1024" width="6.42578125" style="395" customWidth="1"/>
    <col min="1025" max="1025" width="5.28515625" style="395" customWidth="1"/>
    <col min="1026" max="1026" width="23" style="395" customWidth="1"/>
    <col min="1027" max="1027" width="9.42578125" style="395" customWidth="1"/>
    <col min="1028" max="1028" width="10.28515625" style="395" customWidth="1"/>
    <col min="1029" max="1029" width="16.85546875" style="395" customWidth="1"/>
    <col min="1030" max="1030" width="10" style="395" bestFit="1" customWidth="1"/>
    <col min="1031" max="1031" width="13.5703125" style="395" customWidth="1"/>
    <col min="1032" max="1032" width="8.42578125" style="395" bestFit="1" customWidth="1"/>
    <col min="1033" max="1033" width="12.140625" style="395" customWidth="1"/>
    <col min="1034" max="1034" width="14.42578125" style="395" customWidth="1"/>
    <col min="1035" max="1035" width="23.140625" style="395" customWidth="1"/>
    <col min="1036" max="1039" width="16.140625" style="395" customWidth="1"/>
    <col min="1040" max="1044" width="18.7109375" style="395" customWidth="1"/>
    <col min="1045" max="1045" width="33.140625" style="395" customWidth="1"/>
    <col min="1046" max="1276" width="11.42578125" style="395"/>
    <col min="1277" max="1277" width="5.42578125" style="395" customWidth="1"/>
    <col min="1278" max="1278" width="13.42578125" style="395" customWidth="1"/>
    <col min="1279" max="1279" width="8" style="395" bestFit="1" customWidth="1"/>
    <col min="1280" max="1280" width="6.42578125" style="395" customWidth="1"/>
    <col min="1281" max="1281" width="5.28515625" style="395" customWidth="1"/>
    <col min="1282" max="1282" width="23" style="395" customWidth="1"/>
    <col min="1283" max="1283" width="9.42578125" style="395" customWidth="1"/>
    <col min="1284" max="1284" width="10.28515625" style="395" customWidth="1"/>
    <col min="1285" max="1285" width="16.85546875" style="395" customWidth="1"/>
    <col min="1286" max="1286" width="10" style="395" bestFit="1" customWidth="1"/>
    <col min="1287" max="1287" width="13.5703125" style="395" customWidth="1"/>
    <col min="1288" max="1288" width="8.42578125" style="395" bestFit="1" customWidth="1"/>
    <col min="1289" max="1289" width="12.140625" style="395" customWidth="1"/>
    <col min="1290" max="1290" width="14.42578125" style="395" customWidth="1"/>
    <col min="1291" max="1291" width="23.140625" style="395" customWidth="1"/>
    <col min="1292" max="1295" width="16.140625" style="395" customWidth="1"/>
    <col min="1296" max="1300" width="18.7109375" style="395" customWidth="1"/>
    <col min="1301" max="1301" width="33.140625" style="395" customWidth="1"/>
    <col min="1302" max="1532" width="11.42578125" style="395"/>
    <col min="1533" max="1533" width="5.42578125" style="395" customWidth="1"/>
    <col min="1534" max="1534" width="13.42578125" style="395" customWidth="1"/>
    <col min="1535" max="1535" width="8" style="395" bestFit="1" customWidth="1"/>
    <col min="1536" max="1536" width="6.42578125" style="395" customWidth="1"/>
    <col min="1537" max="1537" width="5.28515625" style="395" customWidth="1"/>
    <col min="1538" max="1538" width="23" style="395" customWidth="1"/>
    <col min="1539" max="1539" width="9.42578125" style="395" customWidth="1"/>
    <col min="1540" max="1540" width="10.28515625" style="395" customWidth="1"/>
    <col min="1541" max="1541" width="16.85546875" style="395" customWidth="1"/>
    <col min="1542" max="1542" width="10" style="395" bestFit="1" customWidth="1"/>
    <col min="1543" max="1543" width="13.5703125" style="395" customWidth="1"/>
    <col min="1544" max="1544" width="8.42578125" style="395" bestFit="1" customWidth="1"/>
    <col min="1545" max="1545" width="12.140625" style="395" customWidth="1"/>
    <col min="1546" max="1546" width="14.42578125" style="395" customWidth="1"/>
    <col min="1547" max="1547" width="23.140625" style="395" customWidth="1"/>
    <col min="1548" max="1551" width="16.140625" style="395" customWidth="1"/>
    <col min="1552" max="1556" width="18.7109375" style="395" customWidth="1"/>
    <col min="1557" max="1557" width="33.140625" style="395" customWidth="1"/>
    <col min="1558" max="1788" width="11.42578125" style="395"/>
    <col min="1789" max="1789" width="5.42578125" style="395" customWidth="1"/>
    <col min="1790" max="1790" width="13.42578125" style="395" customWidth="1"/>
    <col min="1791" max="1791" width="8" style="395" bestFit="1" customWidth="1"/>
    <col min="1792" max="1792" width="6.42578125" style="395" customWidth="1"/>
    <col min="1793" max="1793" width="5.28515625" style="395" customWidth="1"/>
    <col min="1794" max="1794" width="23" style="395" customWidth="1"/>
    <col min="1795" max="1795" width="9.42578125" style="395" customWidth="1"/>
    <col min="1796" max="1796" width="10.28515625" style="395" customWidth="1"/>
    <col min="1797" max="1797" width="16.85546875" style="395" customWidth="1"/>
    <col min="1798" max="1798" width="10" style="395" bestFit="1" customWidth="1"/>
    <col min="1799" max="1799" width="13.5703125" style="395" customWidth="1"/>
    <col min="1800" max="1800" width="8.42578125" style="395" bestFit="1" customWidth="1"/>
    <col min="1801" max="1801" width="12.140625" style="395" customWidth="1"/>
    <col min="1802" max="1802" width="14.42578125" style="395" customWidth="1"/>
    <col min="1803" max="1803" width="23.140625" style="395" customWidth="1"/>
    <col min="1804" max="1807" width="16.140625" style="395" customWidth="1"/>
    <col min="1808" max="1812" width="18.7109375" style="395" customWidth="1"/>
    <col min="1813" max="1813" width="33.140625" style="395" customWidth="1"/>
    <col min="1814" max="2044" width="11.42578125" style="395"/>
    <col min="2045" max="2045" width="5.42578125" style="395" customWidth="1"/>
    <col min="2046" max="2046" width="13.42578125" style="395" customWidth="1"/>
    <col min="2047" max="2047" width="8" style="395" bestFit="1" customWidth="1"/>
    <col min="2048" max="2048" width="6.42578125" style="395" customWidth="1"/>
    <col min="2049" max="2049" width="5.28515625" style="395" customWidth="1"/>
    <col min="2050" max="2050" width="23" style="395" customWidth="1"/>
    <col min="2051" max="2051" width="9.42578125" style="395" customWidth="1"/>
    <col min="2052" max="2052" width="10.28515625" style="395" customWidth="1"/>
    <col min="2053" max="2053" width="16.85546875" style="395" customWidth="1"/>
    <col min="2054" max="2054" width="10" style="395" bestFit="1" customWidth="1"/>
    <col min="2055" max="2055" width="13.5703125" style="395" customWidth="1"/>
    <col min="2056" max="2056" width="8.42578125" style="395" bestFit="1" customWidth="1"/>
    <col min="2057" max="2057" width="12.140625" style="395" customWidth="1"/>
    <col min="2058" max="2058" width="14.42578125" style="395" customWidth="1"/>
    <col min="2059" max="2059" width="23.140625" style="395" customWidth="1"/>
    <col min="2060" max="2063" width="16.140625" style="395" customWidth="1"/>
    <col min="2064" max="2068" width="18.7109375" style="395" customWidth="1"/>
    <col min="2069" max="2069" width="33.140625" style="395" customWidth="1"/>
    <col min="2070" max="2300" width="11.42578125" style="395"/>
    <col min="2301" max="2301" width="5.42578125" style="395" customWidth="1"/>
    <col min="2302" max="2302" width="13.42578125" style="395" customWidth="1"/>
    <col min="2303" max="2303" width="8" style="395" bestFit="1" customWidth="1"/>
    <col min="2304" max="2304" width="6.42578125" style="395" customWidth="1"/>
    <col min="2305" max="2305" width="5.28515625" style="395" customWidth="1"/>
    <col min="2306" max="2306" width="23" style="395" customWidth="1"/>
    <col min="2307" max="2307" width="9.42578125" style="395" customWidth="1"/>
    <col min="2308" max="2308" width="10.28515625" style="395" customWidth="1"/>
    <col min="2309" max="2309" width="16.85546875" style="395" customWidth="1"/>
    <col min="2310" max="2310" width="10" style="395" bestFit="1" customWidth="1"/>
    <col min="2311" max="2311" width="13.5703125" style="395" customWidth="1"/>
    <col min="2312" max="2312" width="8.42578125" style="395" bestFit="1" customWidth="1"/>
    <col min="2313" max="2313" width="12.140625" style="395" customWidth="1"/>
    <col min="2314" max="2314" width="14.42578125" style="395" customWidth="1"/>
    <col min="2315" max="2315" width="23.140625" style="395" customWidth="1"/>
    <col min="2316" max="2319" width="16.140625" style="395" customWidth="1"/>
    <col min="2320" max="2324" width="18.7109375" style="395" customWidth="1"/>
    <col min="2325" max="2325" width="33.140625" style="395" customWidth="1"/>
    <col min="2326" max="2556" width="11.42578125" style="395"/>
    <col min="2557" max="2557" width="5.42578125" style="395" customWidth="1"/>
    <col min="2558" max="2558" width="13.42578125" style="395" customWidth="1"/>
    <col min="2559" max="2559" width="8" style="395" bestFit="1" customWidth="1"/>
    <col min="2560" max="2560" width="6.42578125" style="395" customWidth="1"/>
    <col min="2561" max="2561" width="5.28515625" style="395" customWidth="1"/>
    <col min="2562" max="2562" width="23" style="395" customWidth="1"/>
    <col min="2563" max="2563" width="9.42578125" style="395" customWidth="1"/>
    <col min="2564" max="2564" width="10.28515625" style="395" customWidth="1"/>
    <col min="2565" max="2565" width="16.85546875" style="395" customWidth="1"/>
    <col min="2566" max="2566" width="10" style="395" bestFit="1" customWidth="1"/>
    <col min="2567" max="2567" width="13.5703125" style="395" customWidth="1"/>
    <col min="2568" max="2568" width="8.42578125" style="395" bestFit="1" customWidth="1"/>
    <col min="2569" max="2569" width="12.140625" style="395" customWidth="1"/>
    <col min="2570" max="2570" width="14.42578125" style="395" customWidth="1"/>
    <col min="2571" max="2571" width="23.140625" style="395" customWidth="1"/>
    <col min="2572" max="2575" width="16.140625" style="395" customWidth="1"/>
    <col min="2576" max="2580" width="18.7109375" style="395" customWidth="1"/>
    <col min="2581" max="2581" width="33.140625" style="395" customWidth="1"/>
    <col min="2582" max="2812" width="11.42578125" style="395"/>
    <col min="2813" max="2813" width="5.42578125" style="395" customWidth="1"/>
    <col min="2814" max="2814" width="13.42578125" style="395" customWidth="1"/>
    <col min="2815" max="2815" width="8" style="395" bestFit="1" customWidth="1"/>
    <col min="2816" max="2816" width="6.42578125" style="395" customWidth="1"/>
    <col min="2817" max="2817" width="5.28515625" style="395" customWidth="1"/>
    <col min="2818" max="2818" width="23" style="395" customWidth="1"/>
    <col min="2819" max="2819" width="9.42578125" style="395" customWidth="1"/>
    <col min="2820" max="2820" width="10.28515625" style="395" customWidth="1"/>
    <col min="2821" max="2821" width="16.85546875" style="395" customWidth="1"/>
    <col min="2822" max="2822" width="10" style="395" bestFit="1" customWidth="1"/>
    <col min="2823" max="2823" width="13.5703125" style="395" customWidth="1"/>
    <col min="2824" max="2824" width="8.42578125" style="395" bestFit="1" customWidth="1"/>
    <col min="2825" max="2825" width="12.140625" style="395" customWidth="1"/>
    <col min="2826" max="2826" width="14.42578125" style="395" customWidth="1"/>
    <col min="2827" max="2827" width="23.140625" style="395" customWidth="1"/>
    <col min="2828" max="2831" width="16.140625" style="395" customWidth="1"/>
    <col min="2832" max="2836" width="18.7109375" style="395" customWidth="1"/>
    <col min="2837" max="2837" width="33.140625" style="395" customWidth="1"/>
    <col min="2838" max="3068" width="11.42578125" style="395"/>
    <col min="3069" max="3069" width="5.42578125" style="395" customWidth="1"/>
    <col min="3070" max="3070" width="13.42578125" style="395" customWidth="1"/>
    <col min="3071" max="3071" width="8" style="395" bestFit="1" customWidth="1"/>
    <col min="3072" max="3072" width="6.42578125" style="395" customWidth="1"/>
    <col min="3073" max="3073" width="5.28515625" style="395" customWidth="1"/>
    <col min="3074" max="3074" width="23" style="395" customWidth="1"/>
    <col min="3075" max="3075" width="9.42578125" style="395" customWidth="1"/>
    <col min="3076" max="3076" width="10.28515625" style="395" customWidth="1"/>
    <col min="3077" max="3077" width="16.85546875" style="395" customWidth="1"/>
    <col min="3078" max="3078" width="10" style="395" bestFit="1" customWidth="1"/>
    <col min="3079" max="3079" width="13.5703125" style="395" customWidth="1"/>
    <col min="3080" max="3080" width="8.42578125" style="395" bestFit="1" customWidth="1"/>
    <col min="3081" max="3081" width="12.140625" style="395" customWidth="1"/>
    <col min="3082" max="3082" width="14.42578125" style="395" customWidth="1"/>
    <col min="3083" max="3083" width="23.140625" style="395" customWidth="1"/>
    <col min="3084" max="3087" width="16.140625" style="395" customWidth="1"/>
    <col min="3088" max="3092" width="18.7109375" style="395" customWidth="1"/>
    <col min="3093" max="3093" width="33.140625" style="395" customWidth="1"/>
    <col min="3094" max="3324" width="11.42578125" style="395"/>
    <col min="3325" max="3325" width="5.42578125" style="395" customWidth="1"/>
    <col min="3326" max="3326" width="13.42578125" style="395" customWidth="1"/>
    <col min="3327" max="3327" width="8" style="395" bestFit="1" customWidth="1"/>
    <col min="3328" max="3328" width="6.42578125" style="395" customWidth="1"/>
    <col min="3329" max="3329" width="5.28515625" style="395" customWidth="1"/>
    <col min="3330" max="3330" width="23" style="395" customWidth="1"/>
    <col min="3331" max="3331" width="9.42578125" style="395" customWidth="1"/>
    <col min="3332" max="3332" width="10.28515625" style="395" customWidth="1"/>
    <col min="3333" max="3333" width="16.85546875" style="395" customWidth="1"/>
    <col min="3334" max="3334" width="10" style="395" bestFit="1" customWidth="1"/>
    <col min="3335" max="3335" width="13.5703125" style="395" customWidth="1"/>
    <col min="3336" max="3336" width="8.42578125" style="395" bestFit="1" customWidth="1"/>
    <col min="3337" max="3337" width="12.140625" style="395" customWidth="1"/>
    <col min="3338" max="3338" width="14.42578125" style="395" customWidth="1"/>
    <col min="3339" max="3339" width="23.140625" style="395" customWidth="1"/>
    <col min="3340" max="3343" width="16.140625" style="395" customWidth="1"/>
    <col min="3344" max="3348" width="18.7109375" style="395" customWidth="1"/>
    <col min="3349" max="3349" width="33.140625" style="395" customWidth="1"/>
    <col min="3350" max="3580" width="11.42578125" style="395"/>
    <col min="3581" max="3581" width="5.42578125" style="395" customWidth="1"/>
    <col min="3582" max="3582" width="13.42578125" style="395" customWidth="1"/>
    <col min="3583" max="3583" width="8" style="395" bestFit="1" customWidth="1"/>
    <col min="3584" max="3584" width="6.42578125" style="395" customWidth="1"/>
    <col min="3585" max="3585" width="5.28515625" style="395" customWidth="1"/>
    <col min="3586" max="3586" width="23" style="395" customWidth="1"/>
    <col min="3587" max="3587" width="9.42578125" style="395" customWidth="1"/>
    <col min="3588" max="3588" width="10.28515625" style="395" customWidth="1"/>
    <col min="3589" max="3589" width="16.85546875" style="395" customWidth="1"/>
    <col min="3590" max="3590" width="10" style="395" bestFit="1" customWidth="1"/>
    <col min="3591" max="3591" width="13.5703125" style="395" customWidth="1"/>
    <col min="3592" max="3592" width="8.42578125" style="395" bestFit="1" customWidth="1"/>
    <col min="3593" max="3593" width="12.140625" style="395" customWidth="1"/>
    <col min="3594" max="3594" width="14.42578125" style="395" customWidth="1"/>
    <col min="3595" max="3595" width="23.140625" style="395" customWidth="1"/>
    <col min="3596" max="3599" width="16.140625" style="395" customWidth="1"/>
    <col min="3600" max="3604" width="18.7109375" style="395" customWidth="1"/>
    <col min="3605" max="3605" width="33.140625" style="395" customWidth="1"/>
    <col min="3606" max="3836" width="11.42578125" style="395"/>
    <col min="3837" max="3837" width="5.42578125" style="395" customWidth="1"/>
    <col min="3838" max="3838" width="13.42578125" style="395" customWidth="1"/>
    <col min="3839" max="3839" width="8" style="395" bestFit="1" customWidth="1"/>
    <col min="3840" max="3840" width="6.42578125" style="395" customWidth="1"/>
    <col min="3841" max="3841" width="5.28515625" style="395" customWidth="1"/>
    <col min="3842" max="3842" width="23" style="395" customWidth="1"/>
    <col min="3843" max="3843" width="9.42578125" style="395" customWidth="1"/>
    <col min="3844" max="3844" width="10.28515625" style="395" customWidth="1"/>
    <col min="3845" max="3845" width="16.85546875" style="395" customWidth="1"/>
    <col min="3846" max="3846" width="10" style="395" bestFit="1" customWidth="1"/>
    <col min="3847" max="3847" width="13.5703125" style="395" customWidth="1"/>
    <col min="3848" max="3848" width="8.42578125" style="395" bestFit="1" customWidth="1"/>
    <col min="3849" max="3849" width="12.140625" style="395" customWidth="1"/>
    <col min="3850" max="3850" width="14.42578125" style="395" customWidth="1"/>
    <col min="3851" max="3851" width="23.140625" style="395" customWidth="1"/>
    <col min="3852" max="3855" width="16.140625" style="395" customWidth="1"/>
    <col min="3856" max="3860" width="18.7109375" style="395" customWidth="1"/>
    <col min="3861" max="3861" width="33.140625" style="395" customWidth="1"/>
    <col min="3862" max="4092" width="11.42578125" style="395"/>
    <col min="4093" max="4093" width="5.42578125" style="395" customWidth="1"/>
    <col min="4094" max="4094" width="13.42578125" style="395" customWidth="1"/>
    <col min="4095" max="4095" width="8" style="395" bestFit="1" customWidth="1"/>
    <col min="4096" max="4096" width="6.42578125" style="395" customWidth="1"/>
    <col min="4097" max="4097" width="5.28515625" style="395" customWidth="1"/>
    <col min="4098" max="4098" width="23" style="395" customWidth="1"/>
    <col min="4099" max="4099" width="9.42578125" style="395" customWidth="1"/>
    <col min="4100" max="4100" width="10.28515625" style="395" customWidth="1"/>
    <col min="4101" max="4101" width="16.85546875" style="395" customWidth="1"/>
    <col min="4102" max="4102" width="10" style="395" bestFit="1" customWidth="1"/>
    <col min="4103" max="4103" width="13.5703125" style="395" customWidth="1"/>
    <col min="4104" max="4104" width="8.42578125" style="395" bestFit="1" customWidth="1"/>
    <col min="4105" max="4105" width="12.140625" style="395" customWidth="1"/>
    <col min="4106" max="4106" width="14.42578125" style="395" customWidth="1"/>
    <col min="4107" max="4107" width="23.140625" style="395" customWidth="1"/>
    <col min="4108" max="4111" width="16.140625" style="395" customWidth="1"/>
    <col min="4112" max="4116" width="18.7109375" style="395" customWidth="1"/>
    <col min="4117" max="4117" width="33.140625" style="395" customWidth="1"/>
    <col min="4118" max="4348" width="11.42578125" style="395"/>
    <col min="4349" max="4349" width="5.42578125" style="395" customWidth="1"/>
    <col min="4350" max="4350" width="13.42578125" style="395" customWidth="1"/>
    <col min="4351" max="4351" width="8" style="395" bestFit="1" customWidth="1"/>
    <col min="4352" max="4352" width="6.42578125" style="395" customWidth="1"/>
    <col min="4353" max="4353" width="5.28515625" style="395" customWidth="1"/>
    <col min="4354" max="4354" width="23" style="395" customWidth="1"/>
    <col min="4355" max="4355" width="9.42578125" style="395" customWidth="1"/>
    <col min="4356" max="4356" width="10.28515625" style="395" customWidth="1"/>
    <col min="4357" max="4357" width="16.85546875" style="395" customWidth="1"/>
    <col min="4358" max="4358" width="10" style="395" bestFit="1" customWidth="1"/>
    <col min="4359" max="4359" width="13.5703125" style="395" customWidth="1"/>
    <col min="4360" max="4360" width="8.42578125" style="395" bestFit="1" customWidth="1"/>
    <col min="4361" max="4361" width="12.140625" style="395" customWidth="1"/>
    <col min="4362" max="4362" width="14.42578125" style="395" customWidth="1"/>
    <col min="4363" max="4363" width="23.140625" style="395" customWidth="1"/>
    <col min="4364" max="4367" width="16.140625" style="395" customWidth="1"/>
    <col min="4368" max="4372" width="18.7109375" style="395" customWidth="1"/>
    <col min="4373" max="4373" width="33.140625" style="395" customWidth="1"/>
    <col min="4374" max="4604" width="11.42578125" style="395"/>
    <col min="4605" max="4605" width="5.42578125" style="395" customWidth="1"/>
    <col min="4606" max="4606" width="13.42578125" style="395" customWidth="1"/>
    <col min="4607" max="4607" width="8" style="395" bestFit="1" customWidth="1"/>
    <col min="4608" max="4608" width="6.42578125" style="395" customWidth="1"/>
    <col min="4609" max="4609" width="5.28515625" style="395" customWidth="1"/>
    <col min="4610" max="4610" width="23" style="395" customWidth="1"/>
    <col min="4611" max="4611" width="9.42578125" style="395" customWidth="1"/>
    <col min="4612" max="4612" width="10.28515625" style="395" customWidth="1"/>
    <col min="4613" max="4613" width="16.85546875" style="395" customWidth="1"/>
    <col min="4614" max="4614" width="10" style="395" bestFit="1" customWidth="1"/>
    <col min="4615" max="4615" width="13.5703125" style="395" customWidth="1"/>
    <col min="4616" max="4616" width="8.42578125" style="395" bestFit="1" customWidth="1"/>
    <col min="4617" max="4617" width="12.140625" style="395" customWidth="1"/>
    <col min="4618" max="4618" width="14.42578125" style="395" customWidth="1"/>
    <col min="4619" max="4619" width="23.140625" style="395" customWidth="1"/>
    <col min="4620" max="4623" width="16.140625" style="395" customWidth="1"/>
    <col min="4624" max="4628" width="18.7109375" style="395" customWidth="1"/>
    <col min="4629" max="4629" width="33.140625" style="395" customWidth="1"/>
    <col min="4630" max="4860" width="11.42578125" style="395"/>
    <col min="4861" max="4861" width="5.42578125" style="395" customWidth="1"/>
    <col min="4862" max="4862" width="13.42578125" style="395" customWidth="1"/>
    <col min="4863" max="4863" width="8" style="395" bestFit="1" customWidth="1"/>
    <col min="4864" max="4864" width="6.42578125" style="395" customWidth="1"/>
    <col min="4865" max="4865" width="5.28515625" style="395" customWidth="1"/>
    <col min="4866" max="4866" width="23" style="395" customWidth="1"/>
    <col min="4867" max="4867" width="9.42578125" style="395" customWidth="1"/>
    <col min="4868" max="4868" width="10.28515625" style="395" customWidth="1"/>
    <col min="4869" max="4869" width="16.85546875" style="395" customWidth="1"/>
    <col min="4870" max="4870" width="10" style="395" bestFit="1" customWidth="1"/>
    <col min="4871" max="4871" width="13.5703125" style="395" customWidth="1"/>
    <col min="4872" max="4872" width="8.42578125" style="395" bestFit="1" customWidth="1"/>
    <col min="4873" max="4873" width="12.140625" style="395" customWidth="1"/>
    <col min="4874" max="4874" width="14.42578125" style="395" customWidth="1"/>
    <col min="4875" max="4875" width="23.140625" style="395" customWidth="1"/>
    <col min="4876" max="4879" width="16.140625" style="395" customWidth="1"/>
    <col min="4880" max="4884" width="18.7109375" style="395" customWidth="1"/>
    <col min="4885" max="4885" width="33.140625" style="395" customWidth="1"/>
    <col min="4886" max="5116" width="11.42578125" style="395"/>
    <col min="5117" max="5117" width="5.42578125" style="395" customWidth="1"/>
    <col min="5118" max="5118" width="13.42578125" style="395" customWidth="1"/>
    <col min="5119" max="5119" width="8" style="395" bestFit="1" customWidth="1"/>
    <col min="5120" max="5120" width="6.42578125" style="395" customWidth="1"/>
    <col min="5121" max="5121" width="5.28515625" style="395" customWidth="1"/>
    <col min="5122" max="5122" width="23" style="395" customWidth="1"/>
    <col min="5123" max="5123" width="9.42578125" style="395" customWidth="1"/>
    <col min="5124" max="5124" width="10.28515625" style="395" customWidth="1"/>
    <col min="5125" max="5125" width="16.85546875" style="395" customWidth="1"/>
    <col min="5126" max="5126" width="10" style="395" bestFit="1" customWidth="1"/>
    <col min="5127" max="5127" width="13.5703125" style="395" customWidth="1"/>
    <col min="5128" max="5128" width="8.42578125" style="395" bestFit="1" customWidth="1"/>
    <col min="5129" max="5129" width="12.140625" style="395" customWidth="1"/>
    <col min="5130" max="5130" width="14.42578125" style="395" customWidth="1"/>
    <col min="5131" max="5131" width="23.140625" style="395" customWidth="1"/>
    <col min="5132" max="5135" width="16.140625" style="395" customWidth="1"/>
    <col min="5136" max="5140" width="18.7109375" style="395" customWidth="1"/>
    <col min="5141" max="5141" width="33.140625" style="395" customWidth="1"/>
    <col min="5142" max="5372" width="11.42578125" style="395"/>
    <col min="5373" max="5373" width="5.42578125" style="395" customWidth="1"/>
    <col min="5374" max="5374" width="13.42578125" style="395" customWidth="1"/>
    <col min="5375" max="5375" width="8" style="395" bestFit="1" customWidth="1"/>
    <col min="5376" max="5376" width="6.42578125" style="395" customWidth="1"/>
    <col min="5377" max="5377" width="5.28515625" style="395" customWidth="1"/>
    <col min="5378" max="5378" width="23" style="395" customWidth="1"/>
    <col min="5379" max="5379" width="9.42578125" style="395" customWidth="1"/>
    <col min="5380" max="5380" width="10.28515625" style="395" customWidth="1"/>
    <col min="5381" max="5381" width="16.85546875" style="395" customWidth="1"/>
    <col min="5382" max="5382" width="10" style="395" bestFit="1" customWidth="1"/>
    <col min="5383" max="5383" width="13.5703125" style="395" customWidth="1"/>
    <col min="5384" max="5384" width="8.42578125" style="395" bestFit="1" customWidth="1"/>
    <col min="5385" max="5385" width="12.140625" style="395" customWidth="1"/>
    <col min="5386" max="5386" width="14.42578125" style="395" customWidth="1"/>
    <col min="5387" max="5387" width="23.140625" style="395" customWidth="1"/>
    <col min="5388" max="5391" width="16.140625" style="395" customWidth="1"/>
    <col min="5392" max="5396" width="18.7109375" style="395" customWidth="1"/>
    <col min="5397" max="5397" width="33.140625" style="395" customWidth="1"/>
    <col min="5398" max="5628" width="11.42578125" style="395"/>
    <col min="5629" max="5629" width="5.42578125" style="395" customWidth="1"/>
    <col min="5630" max="5630" width="13.42578125" style="395" customWidth="1"/>
    <col min="5631" max="5631" width="8" style="395" bestFit="1" customWidth="1"/>
    <col min="5632" max="5632" width="6.42578125" style="395" customWidth="1"/>
    <col min="5633" max="5633" width="5.28515625" style="395" customWidth="1"/>
    <col min="5634" max="5634" width="23" style="395" customWidth="1"/>
    <col min="5635" max="5635" width="9.42578125" style="395" customWidth="1"/>
    <col min="5636" max="5636" width="10.28515625" style="395" customWidth="1"/>
    <col min="5637" max="5637" width="16.85546875" style="395" customWidth="1"/>
    <col min="5638" max="5638" width="10" style="395" bestFit="1" customWidth="1"/>
    <col min="5639" max="5639" width="13.5703125" style="395" customWidth="1"/>
    <col min="5640" max="5640" width="8.42578125" style="395" bestFit="1" customWidth="1"/>
    <col min="5641" max="5641" width="12.140625" style="395" customWidth="1"/>
    <col min="5642" max="5642" width="14.42578125" style="395" customWidth="1"/>
    <col min="5643" max="5643" width="23.140625" style="395" customWidth="1"/>
    <col min="5644" max="5647" width="16.140625" style="395" customWidth="1"/>
    <col min="5648" max="5652" width="18.7109375" style="395" customWidth="1"/>
    <col min="5653" max="5653" width="33.140625" style="395" customWidth="1"/>
    <col min="5654" max="5884" width="11.42578125" style="395"/>
    <col min="5885" max="5885" width="5.42578125" style="395" customWidth="1"/>
    <col min="5886" max="5886" width="13.42578125" style="395" customWidth="1"/>
    <col min="5887" max="5887" width="8" style="395" bestFit="1" customWidth="1"/>
    <col min="5888" max="5888" width="6.42578125" style="395" customWidth="1"/>
    <col min="5889" max="5889" width="5.28515625" style="395" customWidth="1"/>
    <col min="5890" max="5890" width="23" style="395" customWidth="1"/>
    <col min="5891" max="5891" width="9.42578125" style="395" customWidth="1"/>
    <col min="5892" max="5892" width="10.28515625" style="395" customWidth="1"/>
    <col min="5893" max="5893" width="16.85546875" style="395" customWidth="1"/>
    <col min="5894" max="5894" width="10" style="395" bestFit="1" customWidth="1"/>
    <col min="5895" max="5895" width="13.5703125" style="395" customWidth="1"/>
    <col min="5896" max="5896" width="8.42578125" style="395" bestFit="1" customWidth="1"/>
    <col min="5897" max="5897" width="12.140625" style="395" customWidth="1"/>
    <col min="5898" max="5898" width="14.42578125" style="395" customWidth="1"/>
    <col min="5899" max="5899" width="23.140625" style="395" customWidth="1"/>
    <col min="5900" max="5903" width="16.140625" style="395" customWidth="1"/>
    <col min="5904" max="5908" width="18.7109375" style="395" customWidth="1"/>
    <col min="5909" max="5909" width="33.140625" style="395" customWidth="1"/>
    <col min="5910" max="6140" width="11.42578125" style="395"/>
    <col min="6141" max="6141" width="5.42578125" style="395" customWidth="1"/>
    <col min="6142" max="6142" width="13.42578125" style="395" customWidth="1"/>
    <col min="6143" max="6143" width="8" style="395" bestFit="1" customWidth="1"/>
    <col min="6144" max="6144" width="6.42578125" style="395" customWidth="1"/>
    <col min="6145" max="6145" width="5.28515625" style="395" customWidth="1"/>
    <col min="6146" max="6146" width="23" style="395" customWidth="1"/>
    <col min="6147" max="6147" width="9.42578125" style="395" customWidth="1"/>
    <col min="6148" max="6148" width="10.28515625" style="395" customWidth="1"/>
    <col min="6149" max="6149" width="16.85546875" style="395" customWidth="1"/>
    <col min="6150" max="6150" width="10" style="395" bestFit="1" customWidth="1"/>
    <col min="6151" max="6151" width="13.5703125" style="395" customWidth="1"/>
    <col min="6152" max="6152" width="8.42578125" style="395" bestFit="1" customWidth="1"/>
    <col min="6153" max="6153" width="12.140625" style="395" customWidth="1"/>
    <col min="6154" max="6154" width="14.42578125" style="395" customWidth="1"/>
    <col min="6155" max="6155" width="23.140625" style="395" customWidth="1"/>
    <col min="6156" max="6159" width="16.140625" style="395" customWidth="1"/>
    <col min="6160" max="6164" width="18.7109375" style="395" customWidth="1"/>
    <col min="6165" max="6165" width="33.140625" style="395" customWidth="1"/>
    <col min="6166" max="6396" width="11.42578125" style="395"/>
    <col min="6397" max="6397" width="5.42578125" style="395" customWidth="1"/>
    <col min="6398" max="6398" width="13.42578125" style="395" customWidth="1"/>
    <col min="6399" max="6399" width="8" style="395" bestFit="1" customWidth="1"/>
    <col min="6400" max="6400" width="6.42578125" style="395" customWidth="1"/>
    <col min="6401" max="6401" width="5.28515625" style="395" customWidth="1"/>
    <col min="6402" max="6402" width="23" style="395" customWidth="1"/>
    <col min="6403" max="6403" width="9.42578125" style="395" customWidth="1"/>
    <col min="6404" max="6404" width="10.28515625" style="395" customWidth="1"/>
    <col min="6405" max="6405" width="16.85546875" style="395" customWidth="1"/>
    <col min="6406" max="6406" width="10" style="395" bestFit="1" customWidth="1"/>
    <col min="6407" max="6407" width="13.5703125" style="395" customWidth="1"/>
    <col min="6408" max="6408" width="8.42578125" style="395" bestFit="1" customWidth="1"/>
    <col min="6409" max="6409" width="12.140625" style="395" customWidth="1"/>
    <col min="6410" max="6410" width="14.42578125" style="395" customWidth="1"/>
    <col min="6411" max="6411" width="23.140625" style="395" customWidth="1"/>
    <col min="6412" max="6415" width="16.140625" style="395" customWidth="1"/>
    <col min="6416" max="6420" width="18.7109375" style="395" customWidth="1"/>
    <col min="6421" max="6421" width="33.140625" style="395" customWidth="1"/>
    <col min="6422" max="6652" width="11.42578125" style="395"/>
    <col min="6653" max="6653" width="5.42578125" style="395" customWidth="1"/>
    <col min="6654" max="6654" width="13.42578125" style="395" customWidth="1"/>
    <col min="6655" max="6655" width="8" style="395" bestFit="1" customWidth="1"/>
    <col min="6656" max="6656" width="6.42578125" style="395" customWidth="1"/>
    <col min="6657" max="6657" width="5.28515625" style="395" customWidth="1"/>
    <col min="6658" max="6658" width="23" style="395" customWidth="1"/>
    <col min="6659" max="6659" width="9.42578125" style="395" customWidth="1"/>
    <col min="6660" max="6660" width="10.28515625" style="395" customWidth="1"/>
    <col min="6661" max="6661" width="16.85546875" style="395" customWidth="1"/>
    <col min="6662" max="6662" width="10" style="395" bestFit="1" customWidth="1"/>
    <col min="6663" max="6663" width="13.5703125" style="395" customWidth="1"/>
    <col min="6664" max="6664" width="8.42578125" style="395" bestFit="1" customWidth="1"/>
    <col min="6665" max="6665" width="12.140625" style="395" customWidth="1"/>
    <col min="6666" max="6666" width="14.42578125" style="395" customWidth="1"/>
    <col min="6667" max="6667" width="23.140625" style="395" customWidth="1"/>
    <col min="6668" max="6671" width="16.140625" style="395" customWidth="1"/>
    <col min="6672" max="6676" width="18.7109375" style="395" customWidth="1"/>
    <col min="6677" max="6677" width="33.140625" style="395" customWidth="1"/>
    <col min="6678" max="6908" width="11.42578125" style="395"/>
    <col min="6909" max="6909" width="5.42578125" style="395" customWidth="1"/>
    <col min="6910" max="6910" width="13.42578125" style="395" customWidth="1"/>
    <col min="6911" max="6911" width="8" style="395" bestFit="1" customWidth="1"/>
    <col min="6912" max="6912" width="6.42578125" style="395" customWidth="1"/>
    <col min="6913" max="6913" width="5.28515625" style="395" customWidth="1"/>
    <col min="6914" max="6914" width="23" style="395" customWidth="1"/>
    <col min="6915" max="6915" width="9.42578125" style="395" customWidth="1"/>
    <col min="6916" max="6916" width="10.28515625" style="395" customWidth="1"/>
    <col min="6917" max="6917" width="16.85546875" style="395" customWidth="1"/>
    <col min="6918" max="6918" width="10" style="395" bestFit="1" customWidth="1"/>
    <col min="6919" max="6919" width="13.5703125" style="395" customWidth="1"/>
    <col min="6920" max="6920" width="8.42578125" style="395" bestFit="1" customWidth="1"/>
    <col min="6921" max="6921" width="12.140625" style="395" customWidth="1"/>
    <col min="6922" max="6922" width="14.42578125" style="395" customWidth="1"/>
    <col min="6923" max="6923" width="23.140625" style="395" customWidth="1"/>
    <col min="6924" max="6927" width="16.140625" style="395" customWidth="1"/>
    <col min="6928" max="6932" width="18.7109375" style="395" customWidth="1"/>
    <col min="6933" max="6933" width="33.140625" style="395" customWidth="1"/>
    <col min="6934" max="7164" width="11.42578125" style="395"/>
    <col min="7165" max="7165" width="5.42578125" style="395" customWidth="1"/>
    <col min="7166" max="7166" width="13.42578125" style="395" customWidth="1"/>
    <col min="7167" max="7167" width="8" style="395" bestFit="1" customWidth="1"/>
    <col min="7168" max="7168" width="6.42578125" style="395" customWidth="1"/>
    <col min="7169" max="7169" width="5.28515625" style="395" customWidth="1"/>
    <col min="7170" max="7170" width="23" style="395" customWidth="1"/>
    <col min="7171" max="7171" width="9.42578125" style="395" customWidth="1"/>
    <col min="7172" max="7172" width="10.28515625" style="395" customWidth="1"/>
    <col min="7173" max="7173" width="16.85546875" style="395" customWidth="1"/>
    <col min="7174" max="7174" width="10" style="395" bestFit="1" customWidth="1"/>
    <col min="7175" max="7175" width="13.5703125" style="395" customWidth="1"/>
    <col min="7176" max="7176" width="8.42578125" style="395" bestFit="1" customWidth="1"/>
    <col min="7177" max="7177" width="12.140625" style="395" customWidth="1"/>
    <col min="7178" max="7178" width="14.42578125" style="395" customWidth="1"/>
    <col min="7179" max="7179" width="23.140625" style="395" customWidth="1"/>
    <col min="7180" max="7183" width="16.140625" style="395" customWidth="1"/>
    <col min="7184" max="7188" width="18.7109375" style="395" customWidth="1"/>
    <col min="7189" max="7189" width="33.140625" style="395" customWidth="1"/>
    <col min="7190" max="7420" width="11.42578125" style="395"/>
    <col min="7421" max="7421" width="5.42578125" style="395" customWidth="1"/>
    <col min="7422" max="7422" width="13.42578125" style="395" customWidth="1"/>
    <col min="7423" max="7423" width="8" style="395" bestFit="1" customWidth="1"/>
    <col min="7424" max="7424" width="6.42578125" style="395" customWidth="1"/>
    <col min="7425" max="7425" width="5.28515625" style="395" customWidth="1"/>
    <col min="7426" max="7426" width="23" style="395" customWidth="1"/>
    <col min="7427" max="7427" width="9.42578125" style="395" customWidth="1"/>
    <col min="7428" max="7428" width="10.28515625" style="395" customWidth="1"/>
    <col min="7429" max="7429" width="16.85546875" style="395" customWidth="1"/>
    <col min="7430" max="7430" width="10" style="395" bestFit="1" customWidth="1"/>
    <col min="7431" max="7431" width="13.5703125" style="395" customWidth="1"/>
    <col min="7432" max="7432" width="8.42578125" style="395" bestFit="1" customWidth="1"/>
    <col min="7433" max="7433" width="12.140625" style="395" customWidth="1"/>
    <col min="7434" max="7434" width="14.42578125" style="395" customWidth="1"/>
    <col min="7435" max="7435" width="23.140625" style="395" customWidth="1"/>
    <col min="7436" max="7439" width="16.140625" style="395" customWidth="1"/>
    <col min="7440" max="7444" width="18.7109375" style="395" customWidth="1"/>
    <col min="7445" max="7445" width="33.140625" style="395" customWidth="1"/>
    <col min="7446" max="7676" width="11.42578125" style="395"/>
    <col min="7677" max="7677" width="5.42578125" style="395" customWidth="1"/>
    <col min="7678" max="7678" width="13.42578125" style="395" customWidth="1"/>
    <col min="7679" max="7679" width="8" style="395" bestFit="1" customWidth="1"/>
    <col min="7680" max="7680" width="6.42578125" style="395" customWidth="1"/>
    <col min="7681" max="7681" width="5.28515625" style="395" customWidth="1"/>
    <col min="7682" max="7682" width="23" style="395" customWidth="1"/>
    <col min="7683" max="7683" width="9.42578125" style="395" customWidth="1"/>
    <col min="7684" max="7684" width="10.28515625" style="395" customWidth="1"/>
    <col min="7685" max="7685" width="16.85546875" style="395" customWidth="1"/>
    <col min="7686" max="7686" width="10" style="395" bestFit="1" customWidth="1"/>
    <col min="7687" max="7687" width="13.5703125" style="395" customWidth="1"/>
    <col min="7688" max="7688" width="8.42578125" style="395" bestFit="1" customWidth="1"/>
    <col min="7689" max="7689" width="12.140625" style="395" customWidth="1"/>
    <col min="7690" max="7690" width="14.42578125" style="395" customWidth="1"/>
    <col min="7691" max="7691" width="23.140625" style="395" customWidth="1"/>
    <col min="7692" max="7695" width="16.140625" style="395" customWidth="1"/>
    <col min="7696" max="7700" width="18.7109375" style="395" customWidth="1"/>
    <col min="7701" max="7701" width="33.140625" style="395" customWidth="1"/>
    <col min="7702" max="7932" width="11.42578125" style="395"/>
    <col min="7933" max="7933" width="5.42578125" style="395" customWidth="1"/>
    <col min="7934" max="7934" width="13.42578125" style="395" customWidth="1"/>
    <col min="7935" max="7935" width="8" style="395" bestFit="1" customWidth="1"/>
    <col min="7936" max="7936" width="6.42578125" style="395" customWidth="1"/>
    <col min="7937" max="7937" width="5.28515625" style="395" customWidth="1"/>
    <col min="7938" max="7938" width="23" style="395" customWidth="1"/>
    <col min="7939" max="7939" width="9.42578125" style="395" customWidth="1"/>
    <col min="7940" max="7940" width="10.28515625" style="395" customWidth="1"/>
    <col min="7941" max="7941" width="16.85546875" style="395" customWidth="1"/>
    <col min="7942" max="7942" width="10" style="395" bestFit="1" customWidth="1"/>
    <col min="7943" max="7943" width="13.5703125" style="395" customWidth="1"/>
    <col min="7944" max="7944" width="8.42578125" style="395" bestFit="1" customWidth="1"/>
    <col min="7945" max="7945" width="12.140625" style="395" customWidth="1"/>
    <col min="7946" max="7946" width="14.42578125" style="395" customWidth="1"/>
    <col min="7947" max="7947" width="23.140625" style="395" customWidth="1"/>
    <col min="7948" max="7951" width="16.140625" style="395" customWidth="1"/>
    <col min="7952" max="7956" width="18.7109375" style="395" customWidth="1"/>
    <col min="7957" max="7957" width="33.140625" style="395" customWidth="1"/>
    <col min="7958" max="8188" width="11.42578125" style="395"/>
    <col min="8189" max="8189" width="5.42578125" style="395" customWidth="1"/>
    <col min="8190" max="8190" width="13.42578125" style="395" customWidth="1"/>
    <col min="8191" max="8191" width="8" style="395" bestFit="1" customWidth="1"/>
    <col min="8192" max="8192" width="6.42578125" style="395" customWidth="1"/>
    <col min="8193" max="8193" width="5.28515625" style="395" customWidth="1"/>
    <col min="8194" max="8194" width="23" style="395" customWidth="1"/>
    <col min="8195" max="8195" width="9.42578125" style="395" customWidth="1"/>
    <col min="8196" max="8196" width="10.28515625" style="395" customWidth="1"/>
    <col min="8197" max="8197" width="16.85546875" style="395" customWidth="1"/>
    <col min="8198" max="8198" width="10" style="395" bestFit="1" customWidth="1"/>
    <col min="8199" max="8199" width="13.5703125" style="395" customWidth="1"/>
    <col min="8200" max="8200" width="8.42578125" style="395" bestFit="1" customWidth="1"/>
    <col min="8201" max="8201" width="12.140625" style="395" customWidth="1"/>
    <col min="8202" max="8202" width="14.42578125" style="395" customWidth="1"/>
    <col min="8203" max="8203" width="23.140625" style="395" customWidth="1"/>
    <col min="8204" max="8207" width="16.140625" style="395" customWidth="1"/>
    <col min="8208" max="8212" width="18.7109375" style="395" customWidth="1"/>
    <col min="8213" max="8213" width="33.140625" style="395" customWidth="1"/>
    <col min="8214" max="8444" width="11.42578125" style="395"/>
    <col min="8445" max="8445" width="5.42578125" style="395" customWidth="1"/>
    <col min="8446" max="8446" width="13.42578125" style="395" customWidth="1"/>
    <col min="8447" max="8447" width="8" style="395" bestFit="1" customWidth="1"/>
    <col min="8448" max="8448" width="6.42578125" style="395" customWidth="1"/>
    <col min="8449" max="8449" width="5.28515625" style="395" customWidth="1"/>
    <col min="8450" max="8450" width="23" style="395" customWidth="1"/>
    <col min="8451" max="8451" width="9.42578125" style="395" customWidth="1"/>
    <col min="8452" max="8452" width="10.28515625" style="395" customWidth="1"/>
    <col min="8453" max="8453" width="16.85546875" style="395" customWidth="1"/>
    <col min="8454" max="8454" width="10" style="395" bestFit="1" customWidth="1"/>
    <col min="8455" max="8455" width="13.5703125" style="395" customWidth="1"/>
    <col min="8456" max="8456" width="8.42578125" style="395" bestFit="1" customWidth="1"/>
    <col min="8457" max="8457" width="12.140625" style="395" customWidth="1"/>
    <col min="8458" max="8458" width="14.42578125" style="395" customWidth="1"/>
    <col min="8459" max="8459" width="23.140625" style="395" customWidth="1"/>
    <col min="8460" max="8463" width="16.140625" style="395" customWidth="1"/>
    <col min="8464" max="8468" width="18.7109375" style="395" customWidth="1"/>
    <col min="8469" max="8469" width="33.140625" style="395" customWidth="1"/>
    <col min="8470" max="8700" width="11.42578125" style="395"/>
    <col min="8701" max="8701" width="5.42578125" style="395" customWidth="1"/>
    <col min="8702" max="8702" width="13.42578125" style="395" customWidth="1"/>
    <col min="8703" max="8703" width="8" style="395" bestFit="1" customWidth="1"/>
    <col min="8704" max="8704" width="6.42578125" style="395" customWidth="1"/>
    <col min="8705" max="8705" width="5.28515625" style="395" customWidth="1"/>
    <col min="8706" max="8706" width="23" style="395" customWidth="1"/>
    <col min="8707" max="8707" width="9.42578125" style="395" customWidth="1"/>
    <col min="8708" max="8708" width="10.28515625" style="395" customWidth="1"/>
    <col min="8709" max="8709" width="16.85546875" style="395" customWidth="1"/>
    <col min="8710" max="8710" width="10" style="395" bestFit="1" customWidth="1"/>
    <col min="8711" max="8711" width="13.5703125" style="395" customWidth="1"/>
    <col min="8712" max="8712" width="8.42578125" style="395" bestFit="1" customWidth="1"/>
    <col min="8713" max="8713" width="12.140625" style="395" customWidth="1"/>
    <col min="8714" max="8714" width="14.42578125" style="395" customWidth="1"/>
    <col min="8715" max="8715" width="23.140625" style="395" customWidth="1"/>
    <col min="8716" max="8719" width="16.140625" style="395" customWidth="1"/>
    <col min="8720" max="8724" width="18.7109375" style="395" customWidth="1"/>
    <col min="8725" max="8725" width="33.140625" style="395" customWidth="1"/>
    <col min="8726" max="8956" width="11.42578125" style="395"/>
    <col min="8957" max="8957" width="5.42578125" style="395" customWidth="1"/>
    <col min="8958" max="8958" width="13.42578125" style="395" customWidth="1"/>
    <col min="8959" max="8959" width="8" style="395" bestFit="1" customWidth="1"/>
    <col min="8960" max="8960" width="6.42578125" style="395" customWidth="1"/>
    <col min="8961" max="8961" width="5.28515625" style="395" customWidth="1"/>
    <col min="8962" max="8962" width="23" style="395" customWidth="1"/>
    <col min="8963" max="8963" width="9.42578125" style="395" customWidth="1"/>
    <col min="8964" max="8964" width="10.28515625" style="395" customWidth="1"/>
    <col min="8965" max="8965" width="16.85546875" style="395" customWidth="1"/>
    <col min="8966" max="8966" width="10" style="395" bestFit="1" customWidth="1"/>
    <col min="8967" max="8967" width="13.5703125" style="395" customWidth="1"/>
    <col min="8968" max="8968" width="8.42578125" style="395" bestFit="1" customWidth="1"/>
    <col min="8969" max="8969" width="12.140625" style="395" customWidth="1"/>
    <col min="8970" max="8970" width="14.42578125" style="395" customWidth="1"/>
    <col min="8971" max="8971" width="23.140625" style="395" customWidth="1"/>
    <col min="8972" max="8975" width="16.140625" style="395" customWidth="1"/>
    <col min="8976" max="8980" width="18.7109375" style="395" customWidth="1"/>
    <col min="8981" max="8981" width="33.140625" style="395" customWidth="1"/>
    <col min="8982" max="9212" width="11.42578125" style="395"/>
    <col min="9213" max="9213" width="5.42578125" style="395" customWidth="1"/>
    <col min="9214" max="9214" width="13.42578125" style="395" customWidth="1"/>
    <col min="9215" max="9215" width="8" style="395" bestFit="1" customWidth="1"/>
    <col min="9216" max="9216" width="6.42578125" style="395" customWidth="1"/>
    <col min="9217" max="9217" width="5.28515625" style="395" customWidth="1"/>
    <col min="9218" max="9218" width="23" style="395" customWidth="1"/>
    <col min="9219" max="9219" width="9.42578125" style="395" customWidth="1"/>
    <col min="9220" max="9220" width="10.28515625" style="395" customWidth="1"/>
    <col min="9221" max="9221" width="16.85546875" style="395" customWidth="1"/>
    <col min="9222" max="9222" width="10" style="395" bestFit="1" customWidth="1"/>
    <col min="9223" max="9223" width="13.5703125" style="395" customWidth="1"/>
    <col min="9224" max="9224" width="8.42578125" style="395" bestFit="1" customWidth="1"/>
    <col min="9225" max="9225" width="12.140625" style="395" customWidth="1"/>
    <col min="9226" max="9226" width="14.42578125" style="395" customWidth="1"/>
    <col min="9227" max="9227" width="23.140625" style="395" customWidth="1"/>
    <col min="9228" max="9231" width="16.140625" style="395" customWidth="1"/>
    <col min="9232" max="9236" width="18.7109375" style="395" customWidth="1"/>
    <col min="9237" max="9237" width="33.140625" style="395" customWidth="1"/>
    <col min="9238" max="9468" width="11.42578125" style="395"/>
    <col min="9469" max="9469" width="5.42578125" style="395" customWidth="1"/>
    <col min="9470" max="9470" width="13.42578125" style="395" customWidth="1"/>
    <col min="9471" max="9471" width="8" style="395" bestFit="1" customWidth="1"/>
    <col min="9472" max="9472" width="6.42578125" style="395" customWidth="1"/>
    <col min="9473" max="9473" width="5.28515625" style="395" customWidth="1"/>
    <col min="9474" max="9474" width="23" style="395" customWidth="1"/>
    <col min="9475" max="9475" width="9.42578125" style="395" customWidth="1"/>
    <col min="9476" max="9476" width="10.28515625" style="395" customWidth="1"/>
    <col min="9477" max="9477" width="16.85546875" style="395" customWidth="1"/>
    <col min="9478" max="9478" width="10" style="395" bestFit="1" customWidth="1"/>
    <col min="9479" max="9479" width="13.5703125" style="395" customWidth="1"/>
    <col min="9480" max="9480" width="8.42578125" style="395" bestFit="1" customWidth="1"/>
    <col min="9481" max="9481" width="12.140625" style="395" customWidth="1"/>
    <col min="9482" max="9482" width="14.42578125" style="395" customWidth="1"/>
    <col min="9483" max="9483" width="23.140625" style="395" customWidth="1"/>
    <col min="9484" max="9487" width="16.140625" style="395" customWidth="1"/>
    <col min="9488" max="9492" width="18.7109375" style="395" customWidth="1"/>
    <col min="9493" max="9493" width="33.140625" style="395" customWidth="1"/>
    <col min="9494" max="9724" width="11.42578125" style="395"/>
    <col min="9725" max="9725" width="5.42578125" style="395" customWidth="1"/>
    <col min="9726" max="9726" width="13.42578125" style="395" customWidth="1"/>
    <col min="9727" max="9727" width="8" style="395" bestFit="1" customWidth="1"/>
    <col min="9728" max="9728" width="6.42578125" style="395" customWidth="1"/>
    <col min="9729" max="9729" width="5.28515625" style="395" customWidth="1"/>
    <col min="9730" max="9730" width="23" style="395" customWidth="1"/>
    <col min="9731" max="9731" width="9.42578125" style="395" customWidth="1"/>
    <col min="9732" max="9732" width="10.28515625" style="395" customWidth="1"/>
    <col min="9733" max="9733" width="16.85546875" style="395" customWidth="1"/>
    <col min="9734" max="9734" width="10" style="395" bestFit="1" customWidth="1"/>
    <col min="9735" max="9735" width="13.5703125" style="395" customWidth="1"/>
    <col min="9736" max="9736" width="8.42578125" style="395" bestFit="1" customWidth="1"/>
    <col min="9737" max="9737" width="12.140625" style="395" customWidth="1"/>
    <col min="9738" max="9738" width="14.42578125" style="395" customWidth="1"/>
    <col min="9739" max="9739" width="23.140625" style="395" customWidth="1"/>
    <col min="9740" max="9743" width="16.140625" style="395" customWidth="1"/>
    <col min="9744" max="9748" width="18.7109375" style="395" customWidth="1"/>
    <col min="9749" max="9749" width="33.140625" style="395" customWidth="1"/>
    <col min="9750" max="9980" width="11.42578125" style="395"/>
    <col min="9981" max="9981" width="5.42578125" style="395" customWidth="1"/>
    <col min="9982" max="9982" width="13.42578125" style="395" customWidth="1"/>
    <col min="9983" max="9983" width="8" style="395" bestFit="1" customWidth="1"/>
    <col min="9984" max="9984" width="6.42578125" style="395" customWidth="1"/>
    <col min="9985" max="9985" width="5.28515625" style="395" customWidth="1"/>
    <col min="9986" max="9986" width="23" style="395" customWidth="1"/>
    <col min="9987" max="9987" width="9.42578125" style="395" customWidth="1"/>
    <col min="9988" max="9988" width="10.28515625" style="395" customWidth="1"/>
    <col min="9989" max="9989" width="16.85546875" style="395" customWidth="1"/>
    <col min="9990" max="9990" width="10" style="395" bestFit="1" customWidth="1"/>
    <col min="9991" max="9991" width="13.5703125" style="395" customWidth="1"/>
    <col min="9992" max="9992" width="8.42578125" style="395" bestFit="1" customWidth="1"/>
    <col min="9993" max="9993" width="12.140625" style="395" customWidth="1"/>
    <col min="9994" max="9994" width="14.42578125" style="395" customWidth="1"/>
    <col min="9995" max="9995" width="23.140625" style="395" customWidth="1"/>
    <col min="9996" max="9999" width="16.140625" style="395" customWidth="1"/>
    <col min="10000" max="10004" width="18.7109375" style="395" customWidth="1"/>
    <col min="10005" max="10005" width="33.140625" style="395" customWidth="1"/>
    <col min="10006" max="10236" width="11.42578125" style="395"/>
    <col min="10237" max="10237" width="5.42578125" style="395" customWidth="1"/>
    <col min="10238" max="10238" width="13.42578125" style="395" customWidth="1"/>
    <col min="10239" max="10239" width="8" style="395" bestFit="1" customWidth="1"/>
    <col min="10240" max="10240" width="6.42578125" style="395" customWidth="1"/>
    <col min="10241" max="10241" width="5.28515625" style="395" customWidth="1"/>
    <col min="10242" max="10242" width="23" style="395" customWidth="1"/>
    <col min="10243" max="10243" width="9.42578125" style="395" customWidth="1"/>
    <col min="10244" max="10244" width="10.28515625" style="395" customWidth="1"/>
    <col min="10245" max="10245" width="16.85546875" style="395" customWidth="1"/>
    <col min="10246" max="10246" width="10" style="395" bestFit="1" customWidth="1"/>
    <col min="10247" max="10247" width="13.5703125" style="395" customWidth="1"/>
    <col min="10248" max="10248" width="8.42578125" style="395" bestFit="1" customWidth="1"/>
    <col min="10249" max="10249" width="12.140625" style="395" customWidth="1"/>
    <col min="10250" max="10250" width="14.42578125" style="395" customWidth="1"/>
    <col min="10251" max="10251" width="23.140625" style="395" customWidth="1"/>
    <col min="10252" max="10255" width="16.140625" style="395" customWidth="1"/>
    <col min="10256" max="10260" width="18.7109375" style="395" customWidth="1"/>
    <col min="10261" max="10261" width="33.140625" style="395" customWidth="1"/>
    <col min="10262" max="10492" width="11.42578125" style="395"/>
    <col min="10493" max="10493" width="5.42578125" style="395" customWidth="1"/>
    <col min="10494" max="10494" width="13.42578125" style="395" customWidth="1"/>
    <col min="10495" max="10495" width="8" style="395" bestFit="1" customWidth="1"/>
    <col min="10496" max="10496" width="6.42578125" style="395" customWidth="1"/>
    <col min="10497" max="10497" width="5.28515625" style="395" customWidth="1"/>
    <col min="10498" max="10498" width="23" style="395" customWidth="1"/>
    <col min="10499" max="10499" width="9.42578125" style="395" customWidth="1"/>
    <col min="10500" max="10500" width="10.28515625" style="395" customWidth="1"/>
    <col min="10501" max="10501" width="16.85546875" style="395" customWidth="1"/>
    <col min="10502" max="10502" width="10" style="395" bestFit="1" customWidth="1"/>
    <col min="10503" max="10503" width="13.5703125" style="395" customWidth="1"/>
    <col min="10504" max="10504" width="8.42578125" style="395" bestFit="1" customWidth="1"/>
    <col min="10505" max="10505" width="12.140625" style="395" customWidth="1"/>
    <col min="10506" max="10506" width="14.42578125" style="395" customWidth="1"/>
    <col min="10507" max="10507" width="23.140625" style="395" customWidth="1"/>
    <col min="10508" max="10511" width="16.140625" style="395" customWidth="1"/>
    <col min="10512" max="10516" width="18.7109375" style="395" customWidth="1"/>
    <col min="10517" max="10517" width="33.140625" style="395" customWidth="1"/>
    <col min="10518" max="10748" width="11.42578125" style="395"/>
    <col min="10749" max="10749" width="5.42578125" style="395" customWidth="1"/>
    <col min="10750" max="10750" width="13.42578125" style="395" customWidth="1"/>
    <col min="10751" max="10751" width="8" style="395" bestFit="1" customWidth="1"/>
    <col min="10752" max="10752" width="6.42578125" style="395" customWidth="1"/>
    <col min="10753" max="10753" width="5.28515625" style="395" customWidth="1"/>
    <col min="10754" max="10754" width="23" style="395" customWidth="1"/>
    <col min="10755" max="10755" width="9.42578125" style="395" customWidth="1"/>
    <col min="10756" max="10756" width="10.28515625" style="395" customWidth="1"/>
    <col min="10757" max="10757" width="16.85546875" style="395" customWidth="1"/>
    <col min="10758" max="10758" width="10" style="395" bestFit="1" customWidth="1"/>
    <col min="10759" max="10759" width="13.5703125" style="395" customWidth="1"/>
    <col min="10760" max="10760" width="8.42578125" style="395" bestFit="1" customWidth="1"/>
    <col min="10761" max="10761" width="12.140625" style="395" customWidth="1"/>
    <col min="10762" max="10762" width="14.42578125" style="395" customWidth="1"/>
    <col min="10763" max="10763" width="23.140625" style="395" customWidth="1"/>
    <col min="10764" max="10767" width="16.140625" style="395" customWidth="1"/>
    <col min="10768" max="10772" width="18.7109375" style="395" customWidth="1"/>
    <col min="10773" max="10773" width="33.140625" style="395" customWidth="1"/>
    <col min="10774" max="11004" width="11.42578125" style="395"/>
    <col min="11005" max="11005" width="5.42578125" style="395" customWidth="1"/>
    <col min="11006" max="11006" width="13.42578125" style="395" customWidth="1"/>
    <col min="11007" max="11007" width="8" style="395" bestFit="1" customWidth="1"/>
    <col min="11008" max="11008" width="6.42578125" style="395" customWidth="1"/>
    <col min="11009" max="11009" width="5.28515625" style="395" customWidth="1"/>
    <col min="11010" max="11010" width="23" style="395" customWidth="1"/>
    <col min="11011" max="11011" width="9.42578125" style="395" customWidth="1"/>
    <col min="11012" max="11012" width="10.28515625" style="395" customWidth="1"/>
    <col min="11013" max="11013" width="16.85546875" style="395" customWidth="1"/>
    <col min="11014" max="11014" width="10" style="395" bestFit="1" customWidth="1"/>
    <col min="11015" max="11015" width="13.5703125" style="395" customWidth="1"/>
    <col min="11016" max="11016" width="8.42578125" style="395" bestFit="1" customWidth="1"/>
    <col min="11017" max="11017" width="12.140625" style="395" customWidth="1"/>
    <col min="11018" max="11018" width="14.42578125" style="395" customWidth="1"/>
    <col min="11019" max="11019" width="23.140625" style="395" customWidth="1"/>
    <col min="11020" max="11023" width="16.140625" style="395" customWidth="1"/>
    <col min="11024" max="11028" width="18.7109375" style="395" customWidth="1"/>
    <col min="11029" max="11029" width="33.140625" style="395" customWidth="1"/>
    <col min="11030" max="11260" width="11.42578125" style="395"/>
    <col min="11261" max="11261" width="5.42578125" style="395" customWidth="1"/>
    <col min="11262" max="11262" width="13.42578125" style="395" customWidth="1"/>
    <col min="11263" max="11263" width="8" style="395" bestFit="1" customWidth="1"/>
    <col min="11264" max="11264" width="6.42578125" style="395" customWidth="1"/>
    <col min="11265" max="11265" width="5.28515625" style="395" customWidth="1"/>
    <col min="11266" max="11266" width="23" style="395" customWidth="1"/>
    <col min="11267" max="11267" width="9.42578125" style="395" customWidth="1"/>
    <col min="11268" max="11268" width="10.28515625" style="395" customWidth="1"/>
    <col min="11269" max="11269" width="16.85546875" style="395" customWidth="1"/>
    <col min="11270" max="11270" width="10" style="395" bestFit="1" customWidth="1"/>
    <col min="11271" max="11271" width="13.5703125" style="395" customWidth="1"/>
    <col min="11272" max="11272" width="8.42578125" style="395" bestFit="1" customWidth="1"/>
    <col min="11273" max="11273" width="12.140625" style="395" customWidth="1"/>
    <col min="11274" max="11274" width="14.42578125" style="395" customWidth="1"/>
    <col min="11275" max="11275" width="23.140625" style="395" customWidth="1"/>
    <col min="11276" max="11279" width="16.140625" style="395" customWidth="1"/>
    <col min="11280" max="11284" width="18.7109375" style="395" customWidth="1"/>
    <col min="11285" max="11285" width="33.140625" style="395" customWidth="1"/>
    <col min="11286" max="11516" width="11.42578125" style="395"/>
    <col min="11517" max="11517" width="5.42578125" style="395" customWidth="1"/>
    <col min="11518" max="11518" width="13.42578125" style="395" customWidth="1"/>
    <col min="11519" max="11519" width="8" style="395" bestFit="1" customWidth="1"/>
    <col min="11520" max="11520" width="6.42578125" style="395" customWidth="1"/>
    <col min="11521" max="11521" width="5.28515625" style="395" customWidth="1"/>
    <col min="11522" max="11522" width="23" style="395" customWidth="1"/>
    <col min="11523" max="11523" width="9.42578125" style="395" customWidth="1"/>
    <col min="11524" max="11524" width="10.28515625" style="395" customWidth="1"/>
    <col min="11525" max="11525" width="16.85546875" style="395" customWidth="1"/>
    <col min="11526" max="11526" width="10" style="395" bestFit="1" customWidth="1"/>
    <col min="11527" max="11527" width="13.5703125" style="395" customWidth="1"/>
    <col min="11528" max="11528" width="8.42578125" style="395" bestFit="1" customWidth="1"/>
    <col min="11529" max="11529" width="12.140625" style="395" customWidth="1"/>
    <col min="11530" max="11530" width="14.42578125" style="395" customWidth="1"/>
    <col min="11531" max="11531" width="23.140625" style="395" customWidth="1"/>
    <col min="11532" max="11535" width="16.140625" style="395" customWidth="1"/>
    <col min="11536" max="11540" width="18.7109375" style="395" customWidth="1"/>
    <col min="11541" max="11541" width="33.140625" style="395" customWidth="1"/>
    <col min="11542" max="11772" width="11.42578125" style="395"/>
    <col min="11773" max="11773" width="5.42578125" style="395" customWidth="1"/>
    <col min="11774" max="11774" width="13.42578125" style="395" customWidth="1"/>
    <col min="11775" max="11775" width="8" style="395" bestFit="1" customWidth="1"/>
    <col min="11776" max="11776" width="6.42578125" style="395" customWidth="1"/>
    <col min="11777" max="11777" width="5.28515625" style="395" customWidth="1"/>
    <col min="11778" max="11778" width="23" style="395" customWidth="1"/>
    <col min="11779" max="11779" width="9.42578125" style="395" customWidth="1"/>
    <col min="11780" max="11780" width="10.28515625" style="395" customWidth="1"/>
    <col min="11781" max="11781" width="16.85546875" style="395" customWidth="1"/>
    <col min="11782" max="11782" width="10" style="395" bestFit="1" customWidth="1"/>
    <col min="11783" max="11783" width="13.5703125" style="395" customWidth="1"/>
    <col min="11784" max="11784" width="8.42578125" style="395" bestFit="1" customWidth="1"/>
    <col min="11785" max="11785" width="12.140625" style="395" customWidth="1"/>
    <col min="11786" max="11786" width="14.42578125" style="395" customWidth="1"/>
    <col min="11787" max="11787" width="23.140625" style="395" customWidth="1"/>
    <col min="11788" max="11791" width="16.140625" style="395" customWidth="1"/>
    <col min="11792" max="11796" width="18.7109375" style="395" customWidth="1"/>
    <col min="11797" max="11797" width="33.140625" style="395" customWidth="1"/>
    <col min="11798" max="12028" width="11.42578125" style="395"/>
    <col min="12029" max="12029" width="5.42578125" style="395" customWidth="1"/>
    <col min="12030" max="12030" width="13.42578125" style="395" customWidth="1"/>
    <col min="12031" max="12031" width="8" style="395" bestFit="1" customWidth="1"/>
    <col min="12032" max="12032" width="6.42578125" style="395" customWidth="1"/>
    <col min="12033" max="12033" width="5.28515625" style="395" customWidth="1"/>
    <col min="12034" max="12034" width="23" style="395" customWidth="1"/>
    <col min="12035" max="12035" width="9.42578125" style="395" customWidth="1"/>
    <col min="12036" max="12036" width="10.28515625" style="395" customWidth="1"/>
    <col min="12037" max="12037" width="16.85546875" style="395" customWidth="1"/>
    <col min="12038" max="12038" width="10" style="395" bestFit="1" customWidth="1"/>
    <col min="12039" max="12039" width="13.5703125" style="395" customWidth="1"/>
    <col min="12040" max="12040" width="8.42578125" style="395" bestFit="1" customWidth="1"/>
    <col min="12041" max="12041" width="12.140625" style="395" customWidth="1"/>
    <col min="12042" max="12042" width="14.42578125" style="395" customWidth="1"/>
    <col min="12043" max="12043" width="23.140625" style="395" customWidth="1"/>
    <col min="12044" max="12047" width="16.140625" style="395" customWidth="1"/>
    <col min="12048" max="12052" width="18.7109375" style="395" customWidth="1"/>
    <col min="12053" max="12053" width="33.140625" style="395" customWidth="1"/>
    <col min="12054" max="12284" width="11.42578125" style="395"/>
    <col min="12285" max="12285" width="5.42578125" style="395" customWidth="1"/>
    <col min="12286" max="12286" width="13.42578125" style="395" customWidth="1"/>
    <col min="12287" max="12287" width="8" style="395" bestFit="1" customWidth="1"/>
    <col min="12288" max="12288" width="6.42578125" style="395" customWidth="1"/>
    <col min="12289" max="12289" width="5.28515625" style="395" customWidth="1"/>
    <col min="12290" max="12290" width="23" style="395" customWidth="1"/>
    <col min="12291" max="12291" width="9.42578125" style="395" customWidth="1"/>
    <col min="12292" max="12292" width="10.28515625" style="395" customWidth="1"/>
    <col min="12293" max="12293" width="16.85546875" style="395" customWidth="1"/>
    <col min="12294" max="12294" width="10" style="395" bestFit="1" customWidth="1"/>
    <col min="12295" max="12295" width="13.5703125" style="395" customWidth="1"/>
    <col min="12296" max="12296" width="8.42578125" style="395" bestFit="1" customWidth="1"/>
    <col min="12297" max="12297" width="12.140625" style="395" customWidth="1"/>
    <col min="12298" max="12298" width="14.42578125" style="395" customWidth="1"/>
    <col min="12299" max="12299" width="23.140625" style="395" customWidth="1"/>
    <col min="12300" max="12303" width="16.140625" style="395" customWidth="1"/>
    <col min="12304" max="12308" width="18.7109375" style="395" customWidth="1"/>
    <col min="12309" max="12309" width="33.140625" style="395" customWidth="1"/>
    <col min="12310" max="12540" width="11.42578125" style="395"/>
    <col min="12541" max="12541" width="5.42578125" style="395" customWidth="1"/>
    <col min="12542" max="12542" width="13.42578125" style="395" customWidth="1"/>
    <col min="12543" max="12543" width="8" style="395" bestFit="1" customWidth="1"/>
    <col min="12544" max="12544" width="6.42578125" style="395" customWidth="1"/>
    <col min="12545" max="12545" width="5.28515625" style="395" customWidth="1"/>
    <col min="12546" max="12546" width="23" style="395" customWidth="1"/>
    <col min="12547" max="12547" width="9.42578125" style="395" customWidth="1"/>
    <col min="12548" max="12548" width="10.28515625" style="395" customWidth="1"/>
    <col min="12549" max="12549" width="16.85546875" style="395" customWidth="1"/>
    <col min="12550" max="12550" width="10" style="395" bestFit="1" customWidth="1"/>
    <col min="12551" max="12551" width="13.5703125" style="395" customWidth="1"/>
    <col min="12552" max="12552" width="8.42578125" style="395" bestFit="1" customWidth="1"/>
    <col min="12553" max="12553" width="12.140625" style="395" customWidth="1"/>
    <col min="12554" max="12554" width="14.42578125" style="395" customWidth="1"/>
    <col min="12555" max="12555" width="23.140625" style="395" customWidth="1"/>
    <col min="12556" max="12559" width="16.140625" style="395" customWidth="1"/>
    <col min="12560" max="12564" width="18.7109375" style="395" customWidth="1"/>
    <col min="12565" max="12565" width="33.140625" style="395" customWidth="1"/>
    <col min="12566" max="12796" width="11.42578125" style="395"/>
    <col min="12797" max="12797" width="5.42578125" style="395" customWidth="1"/>
    <col min="12798" max="12798" width="13.42578125" style="395" customWidth="1"/>
    <col min="12799" max="12799" width="8" style="395" bestFit="1" customWidth="1"/>
    <col min="12800" max="12800" width="6.42578125" style="395" customWidth="1"/>
    <col min="12801" max="12801" width="5.28515625" style="395" customWidth="1"/>
    <col min="12802" max="12802" width="23" style="395" customWidth="1"/>
    <col min="12803" max="12803" width="9.42578125" style="395" customWidth="1"/>
    <col min="12804" max="12804" width="10.28515625" style="395" customWidth="1"/>
    <col min="12805" max="12805" width="16.85546875" style="395" customWidth="1"/>
    <col min="12806" max="12806" width="10" style="395" bestFit="1" customWidth="1"/>
    <col min="12807" max="12807" width="13.5703125" style="395" customWidth="1"/>
    <col min="12808" max="12808" width="8.42578125" style="395" bestFit="1" customWidth="1"/>
    <col min="12809" max="12809" width="12.140625" style="395" customWidth="1"/>
    <col min="12810" max="12810" width="14.42578125" style="395" customWidth="1"/>
    <col min="12811" max="12811" width="23.140625" style="395" customWidth="1"/>
    <col min="12812" max="12815" width="16.140625" style="395" customWidth="1"/>
    <col min="12816" max="12820" width="18.7109375" style="395" customWidth="1"/>
    <col min="12821" max="12821" width="33.140625" style="395" customWidth="1"/>
    <col min="12822" max="13052" width="11.42578125" style="395"/>
    <col min="13053" max="13053" width="5.42578125" style="395" customWidth="1"/>
    <col min="13054" max="13054" width="13.42578125" style="395" customWidth="1"/>
    <col min="13055" max="13055" width="8" style="395" bestFit="1" customWidth="1"/>
    <col min="13056" max="13056" width="6.42578125" style="395" customWidth="1"/>
    <col min="13057" max="13057" width="5.28515625" style="395" customWidth="1"/>
    <col min="13058" max="13058" width="23" style="395" customWidth="1"/>
    <col min="13059" max="13059" width="9.42578125" style="395" customWidth="1"/>
    <col min="13060" max="13060" width="10.28515625" style="395" customWidth="1"/>
    <col min="13061" max="13061" width="16.85546875" style="395" customWidth="1"/>
    <col min="13062" max="13062" width="10" style="395" bestFit="1" customWidth="1"/>
    <col min="13063" max="13063" width="13.5703125" style="395" customWidth="1"/>
    <col min="13064" max="13064" width="8.42578125" style="395" bestFit="1" customWidth="1"/>
    <col min="13065" max="13065" width="12.140625" style="395" customWidth="1"/>
    <col min="13066" max="13066" width="14.42578125" style="395" customWidth="1"/>
    <col min="13067" max="13067" width="23.140625" style="395" customWidth="1"/>
    <col min="13068" max="13071" width="16.140625" style="395" customWidth="1"/>
    <col min="13072" max="13076" width="18.7109375" style="395" customWidth="1"/>
    <col min="13077" max="13077" width="33.140625" style="395" customWidth="1"/>
    <col min="13078" max="13308" width="11.42578125" style="395"/>
    <col min="13309" max="13309" width="5.42578125" style="395" customWidth="1"/>
    <col min="13310" max="13310" width="13.42578125" style="395" customWidth="1"/>
    <col min="13311" max="13311" width="8" style="395" bestFit="1" customWidth="1"/>
    <col min="13312" max="13312" width="6.42578125" style="395" customWidth="1"/>
    <col min="13313" max="13313" width="5.28515625" style="395" customWidth="1"/>
    <col min="13314" max="13314" width="23" style="395" customWidth="1"/>
    <col min="13315" max="13315" width="9.42578125" style="395" customWidth="1"/>
    <col min="13316" max="13316" width="10.28515625" style="395" customWidth="1"/>
    <col min="13317" max="13317" width="16.85546875" style="395" customWidth="1"/>
    <col min="13318" max="13318" width="10" style="395" bestFit="1" customWidth="1"/>
    <col min="13319" max="13319" width="13.5703125" style="395" customWidth="1"/>
    <col min="13320" max="13320" width="8.42578125" style="395" bestFit="1" customWidth="1"/>
    <col min="13321" max="13321" width="12.140625" style="395" customWidth="1"/>
    <col min="13322" max="13322" width="14.42578125" style="395" customWidth="1"/>
    <col min="13323" max="13323" width="23.140625" style="395" customWidth="1"/>
    <col min="13324" max="13327" width="16.140625" style="395" customWidth="1"/>
    <col min="13328" max="13332" width="18.7109375" style="395" customWidth="1"/>
    <col min="13333" max="13333" width="33.140625" style="395" customWidth="1"/>
    <col min="13334" max="13564" width="11.42578125" style="395"/>
    <col min="13565" max="13565" width="5.42578125" style="395" customWidth="1"/>
    <col min="13566" max="13566" width="13.42578125" style="395" customWidth="1"/>
    <col min="13567" max="13567" width="8" style="395" bestFit="1" customWidth="1"/>
    <col min="13568" max="13568" width="6.42578125" style="395" customWidth="1"/>
    <col min="13569" max="13569" width="5.28515625" style="395" customWidth="1"/>
    <col min="13570" max="13570" width="23" style="395" customWidth="1"/>
    <col min="13571" max="13571" width="9.42578125" style="395" customWidth="1"/>
    <col min="13572" max="13572" width="10.28515625" style="395" customWidth="1"/>
    <col min="13573" max="13573" width="16.85546875" style="395" customWidth="1"/>
    <col min="13574" max="13574" width="10" style="395" bestFit="1" customWidth="1"/>
    <col min="13575" max="13575" width="13.5703125" style="395" customWidth="1"/>
    <col min="13576" max="13576" width="8.42578125" style="395" bestFit="1" customWidth="1"/>
    <col min="13577" max="13577" width="12.140625" style="395" customWidth="1"/>
    <col min="13578" max="13578" width="14.42578125" style="395" customWidth="1"/>
    <col min="13579" max="13579" width="23.140625" style="395" customWidth="1"/>
    <col min="13580" max="13583" width="16.140625" style="395" customWidth="1"/>
    <col min="13584" max="13588" width="18.7109375" style="395" customWidth="1"/>
    <col min="13589" max="13589" width="33.140625" style="395" customWidth="1"/>
    <col min="13590" max="13820" width="11.42578125" style="395"/>
    <col min="13821" max="13821" width="5.42578125" style="395" customWidth="1"/>
    <col min="13822" max="13822" width="13.42578125" style="395" customWidth="1"/>
    <col min="13823" max="13823" width="8" style="395" bestFit="1" customWidth="1"/>
    <col min="13824" max="13824" width="6.42578125" style="395" customWidth="1"/>
    <col min="13825" max="13825" width="5.28515625" style="395" customWidth="1"/>
    <col min="13826" max="13826" width="23" style="395" customWidth="1"/>
    <col min="13827" max="13827" width="9.42578125" style="395" customWidth="1"/>
    <col min="13828" max="13828" width="10.28515625" style="395" customWidth="1"/>
    <col min="13829" max="13829" width="16.85546875" style="395" customWidth="1"/>
    <col min="13830" max="13830" width="10" style="395" bestFit="1" customWidth="1"/>
    <col min="13831" max="13831" width="13.5703125" style="395" customWidth="1"/>
    <col min="13832" max="13832" width="8.42578125" style="395" bestFit="1" customWidth="1"/>
    <col min="13833" max="13833" width="12.140625" style="395" customWidth="1"/>
    <col min="13834" max="13834" width="14.42578125" style="395" customWidth="1"/>
    <col min="13835" max="13835" width="23.140625" style="395" customWidth="1"/>
    <col min="13836" max="13839" width="16.140625" style="395" customWidth="1"/>
    <col min="13840" max="13844" width="18.7109375" style="395" customWidth="1"/>
    <col min="13845" max="13845" width="33.140625" style="395" customWidth="1"/>
    <col min="13846" max="14076" width="11.42578125" style="395"/>
    <col min="14077" max="14077" width="5.42578125" style="395" customWidth="1"/>
    <col min="14078" max="14078" width="13.42578125" style="395" customWidth="1"/>
    <col min="14079" max="14079" width="8" style="395" bestFit="1" customWidth="1"/>
    <col min="14080" max="14080" width="6.42578125" style="395" customWidth="1"/>
    <col min="14081" max="14081" width="5.28515625" style="395" customWidth="1"/>
    <col min="14082" max="14082" width="23" style="395" customWidth="1"/>
    <col min="14083" max="14083" width="9.42578125" style="395" customWidth="1"/>
    <col min="14084" max="14084" width="10.28515625" style="395" customWidth="1"/>
    <col min="14085" max="14085" width="16.85546875" style="395" customWidth="1"/>
    <col min="14086" max="14086" width="10" style="395" bestFit="1" customWidth="1"/>
    <col min="14087" max="14087" width="13.5703125" style="395" customWidth="1"/>
    <col min="14088" max="14088" width="8.42578125" style="395" bestFit="1" customWidth="1"/>
    <col min="14089" max="14089" width="12.140625" style="395" customWidth="1"/>
    <col min="14090" max="14090" width="14.42578125" style="395" customWidth="1"/>
    <col min="14091" max="14091" width="23.140625" style="395" customWidth="1"/>
    <col min="14092" max="14095" width="16.140625" style="395" customWidth="1"/>
    <col min="14096" max="14100" width="18.7109375" style="395" customWidth="1"/>
    <col min="14101" max="14101" width="33.140625" style="395" customWidth="1"/>
    <col min="14102" max="14332" width="11.42578125" style="395"/>
    <col min="14333" max="14333" width="5.42578125" style="395" customWidth="1"/>
    <col min="14334" max="14334" width="13.42578125" style="395" customWidth="1"/>
    <col min="14335" max="14335" width="8" style="395" bestFit="1" customWidth="1"/>
    <col min="14336" max="14336" width="6.42578125" style="395" customWidth="1"/>
    <col min="14337" max="14337" width="5.28515625" style="395" customWidth="1"/>
    <col min="14338" max="14338" width="23" style="395" customWidth="1"/>
    <col min="14339" max="14339" width="9.42578125" style="395" customWidth="1"/>
    <col min="14340" max="14340" width="10.28515625" style="395" customWidth="1"/>
    <col min="14341" max="14341" width="16.85546875" style="395" customWidth="1"/>
    <col min="14342" max="14342" width="10" style="395" bestFit="1" customWidth="1"/>
    <col min="14343" max="14343" width="13.5703125" style="395" customWidth="1"/>
    <col min="14344" max="14344" width="8.42578125" style="395" bestFit="1" customWidth="1"/>
    <col min="14345" max="14345" width="12.140625" style="395" customWidth="1"/>
    <col min="14346" max="14346" width="14.42578125" style="395" customWidth="1"/>
    <col min="14347" max="14347" width="23.140625" style="395" customWidth="1"/>
    <col min="14348" max="14351" width="16.140625" style="395" customWidth="1"/>
    <col min="14352" max="14356" width="18.7109375" style="395" customWidth="1"/>
    <col min="14357" max="14357" width="33.140625" style="395" customWidth="1"/>
    <col min="14358" max="14588" width="11.42578125" style="395"/>
    <col min="14589" max="14589" width="5.42578125" style="395" customWidth="1"/>
    <col min="14590" max="14590" width="13.42578125" style="395" customWidth="1"/>
    <col min="14591" max="14591" width="8" style="395" bestFit="1" customWidth="1"/>
    <col min="14592" max="14592" width="6.42578125" style="395" customWidth="1"/>
    <col min="14593" max="14593" width="5.28515625" style="395" customWidth="1"/>
    <col min="14594" max="14594" width="23" style="395" customWidth="1"/>
    <col min="14595" max="14595" width="9.42578125" style="395" customWidth="1"/>
    <col min="14596" max="14596" width="10.28515625" style="395" customWidth="1"/>
    <col min="14597" max="14597" width="16.85546875" style="395" customWidth="1"/>
    <col min="14598" max="14598" width="10" style="395" bestFit="1" customWidth="1"/>
    <col min="14599" max="14599" width="13.5703125" style="395" customWidth="1"/>
    <col min="14600" max="14600" width="8.42578125" style="395" bestFit="1" customWidth="1"/>
    <col min="14601" max="14601" width="12.140625" style="395" customWidth="1"/>
    <col min="14602" max="14602" width="14.42578125" style="395" customWidth="1"/>
    <col min="14603" max="14603" width="23.140625" style="395" customWidth="1"/>
    <col min="14604" max="14607" width="16.140625" style="395" customWidth="1"/>
    <col min="14608" max="14612" width="18.7109375" style="395" customWidth="1"/>
    <col min="14613" max="14613" width="33.140625" style="395" customWidth="1"/>
    <col min="14614" max="14844" width="11.42578125" style="395"/>
    <col min="14845" max="14845" width="5.42578125" style="395" customWidth="1"/>
    <col min="14846" max="14846" width="13.42578125" style="395" customWidth="1"/>
    <col min="14847" max="14847" width="8" style="395" bestFit="1" customWidth="1"/>
    <col min="14848" max="14848" width="6.42578125" style="395" customWidth="1"/>
    <col min="14849" max="14849" width="5.28515625" style="395" customWidth="1"/>
    <col min="14850" max="14850" width="23" style="395" customWidth="1"/>
    <col min="14851" max="14851" width="9.42578125" style="395" customWidth="1"/>
    <col min="14852" max="14852" width="10.28515625" style="395" customWidth="1"/>
    <col min="14853" max="14853" width="16.85546875" style="395" customWidth="1"/>
    <col min="14854" max="14854" width="10" style="395" bestFit="1" customWidth="1"/>
    <col min="14855" max="14855" width="13.5703125" style="395" customWidth="1"/>
    <col min="14856" max="14856" width="8.42578125" style="395" bestFit="1" customWidth="1"/>
    <col min="14857" max="14857" width="12.140625" style="395" customWidth="1"/>
    <col min="14858" max="14858" width="14.42578125" style="395" customWidth="1"/>
    <col min="14859" max="14859" width="23.140625" style="395" customWidth="1"/>
    <col min="14860" max="14863" width="16.140625" style="395" customWidth="1"/>
    <col min="14864" max="14868" width="18.7109375" style="395" customWidth="1"/>
    <col min="14869" max="14869" width="33.140625" style="395" customWidth="1"/>
    <col min="14870" max="15100" width="11.42578125" style="395"/>
    <col min="15101" max="15101" width="5.42578125" style="395" customWidth="1"/>
    <col min="15102" max="15102" width="13.42578125" style="395" customWidth="1"/>
    <col min="15103" max="15103" width="8" style="395" bestFit="1" customWidth="1"/>
    <col min="15104" max="15104" width="6.42578125" style="395" customWidth="1"/>
    <col min="15105" max="15105" width="5.28515625" style="395" customWidth="1"/>
    <col min="15106" max="15106" width="23" style="395" customWidth="1"/>
    <col min="15107" max="15107" width="9.42578125" style="395" customWidth="1"/>
    <col min="15108" max="15108" width="10.28515625" style="395" customWidth="1"/>
    <col min="15109" max="15109" width="16.85546875" style="395" customWidth="1"/>
    <col min="15110" max="15110" width="10" style="395" bestFit="1" customWidth="1"/>
    <col min="15111" max="15111" width="13.5703125" style="395" customWidth="1"/>
    <col min="15112" max="15112" width="8.42578125" style="395" bestFit="1" customWidth="1"/>
    <col min="15113" max="15113" width="12.140625" style="395" customWidth="1"/>
    <col min="15114" max="15114" width="14.42578125" style="395" customWidth="1"/>
    <col min="15115" max="15115" width="23.140625" style="395" customWidth="1"/>
    <col min="15116" max="15119" width="16.140625" style="395" customWidth="1"/>
    <col min="15120" max="15124" width="18.7109375" style="395" customWidth="1"/>
    <col min="15125" max="15125" width="33.140625" style="395" customWidth="1"/>
    <col min="15126" max="15356" width="11.42578125" style="395"/>
    <col min="15357" max="15357" width="5.42578125" style="395" customWidth="1"/>
    <col min="15358" max="15358" width="13.42578125" style="395" customWidth="1"/>
    <col min="15359" max="15359" width="8" style="395" bestFit="1" customWidth="1"/>
    <col min="15360" max="15360" width="6.42578125" style="395" customWidth="1"/>
    <col min="15361" max="15361" width="5.28515625" style="395" customWidth="1"/>
    <col min="15362" max="15362" width="23" style="395" customWidth="1"/>
    <col min="15363" max="15363" width="9.42578125" style="395" customWidth="1"/>
    <col min="15364" max="15364" width="10.28515625" style="395" customWidth="1"/>
    <col min="15365" max="15365" width="16.85546875" style="395" customWidth="1"/>
    <col min="15366" max="15366" width="10" style="395" bestFit="1" customWidth="1"/>
    <col min="15367" max="15367" width="13.5703125" style="395" customWidth="1"/>
    <col min="15368" max="15368" width="8.42578125" style="395" bestFit="1" customWidth="1"/>
    <col min="15369" max="15369" width="12.140625" style="395" customWidth="1"/>
    <col min="15370" max="15370" width="14.42578125" style="395" customWidth="1"/>
    <col min="15371" max="15371" width="23.140625" style="395" customWidth="1"/>
    <col min="15372" max="15375" width="16.140625" style="395" customWidth="1"/>
    <col min="15376" max="15380" width="18.7109375" style="395" customWidth="1"/>
    <col min="15381" max="15381" width="33.140625" style="395" customWidth="1"/>
    <col min="15382" max="15612" width="11.42578125" style="395"/>
    <col min="15613" max="15613" width="5.42578125" style="395" customWidth="1"/>
    <col min="15614" max="15614" width="13.42578125" style="395" customWidth="1"/>
    <col min="15615" max="15615" width="8" style="395" bestFit="1" customWidth="1"/>
    <col min="15616" max="15616" width="6.42578125" style="395" customWidth="1"/>
    <col min="15617" max="15617" width="5.28515625" style="395" customWidth="1"/>
    <col min="15618" max="15618" width="23" style="395" customWidth="1"/>
    <col min="15619" max="15619" width="9.42578125" style="395" customWidth="1"/>
    <col min="15620" max="15620" width="10.28515625" style="395" customWidth="1"/>
    <col min="15621" max="15621" width="16.85546875" style="395" customWidth="1"/>
    <col min="15622" max="15622" width="10" style="395" bestFit="1" customWidth="1"/>
    <col min="15623" max="15623" width="13.5703125" style="395" customWidth="1"/>
    <col min="15624" max="15624" width="8.42578125" style="395" bestFit="1" customWidth="1"/>
    <col min="15625" max="15625" width="12.140625" style="395" customWidth="1"/>
    <col min="15626" max="15626" width="14.42578125" style="395" customWidth="1"/>
    <col min="15627" max="15627" width="23.140625" style="395" customWidth="1"/>
    <col min="15628" max="15631" width="16.140625" style="395" customWidth="1"/>
    <col min="15632" max="15636" width="18.7109375" style="395" customWidth="1"/>
    <col min="15637" max="15637" width="33.140625" style="395" customWidth="1"/>
    <col min="15638" max="15868" width="11.42578125" style="395"/>
    <col min="15869" max="15869" width="5.42578125" style="395" customWidth="1"/>
    <col min="15870" max="15870" width="13.42578125" style="395" customWidth="1"/>
    <col min="15871" max="15871" width="8" style="395" bestFit="1" customWidth="1"/>
    <col min="15872" max="15872" width="6.42578125" style="395" customWidth="1"/>
    <col min="15873" max="15873" width="5.28515625" style="395" customWidth="1"/>
    <col min="15874" max="15874" width="23" style="395" customWidth="1"/>
    <col min="15875" max="15875" width="9.42578125" style="395" customWidth="1"/>
    <col min="15876" max="15876" width="10.28515625" style="395" customWidth="1"/>
    <col min="15877" max="15877" width="16.85546875" style="395" customWidth="1"/>
    <col min="15878" max="15878" width="10" style="395" bestFit="1" customWidth="1"/>
    <col min="15879" max="15879" width="13.5703125" style="395" customWidth="1"/>
    <col min="15880" max="15880" width="8.42578125" style="395" bestFit="1" customWidth="1"/>
    <col min="15881" max="15881" width="12.140625" style="395" customWidth="1"/>
    <col min="15882" max="15882" width="14.42578125" style="395" customWidth="1"/>
    <col min="15883" max="15883" width="23.140625" style="395" customWidth="1"/>
    <col min="15884" max="15887" width="16.140625" style="395" customWidth="1"/>
    <col min="15888" max="15892" width="18.7109375" style="395" customWidth="1"/>
    <col min="15893" max="15893" width="33.140625" style="395" customWidth="1"/>
    <col min="15894" max="16124" width="11.42578125" style="395"/>
    <col min="16125" max="16125" width="5.42578125" style="395" customWidth="1"/>
    <col min="16126" max="16126" width="13.42578125" style="395" customWidth="1"/>
    <col min="16127" max="16127" width="8" style="395" bestFit="1" customWidth="1"/>
    <col min="16128" max="16128" width="6.42578125" style="395" customWidth="1"/>
    <col min="16129" max="16129" width="5.28515625" style="395" customWidth="1"/>
    <col min="16130" max="16130" width="23" style="395" customWidth="1"/>
    <col min="16131" max="16131" width="9.42578125" style="395" customWidth="1"/>
    <col min="16132" max="16132" width="10.28515625" style="395" customWidth="1"/>
    <col min="16133" max="16133" width="16.85546875" style="395" customWidth="1"/>
    <col min="16134" max="16134" width="10" style="395" bestFit="1" customWidth="1"/>
    <col min="16135" max="16135" width="13.5703125" style="395" customWidth="1"/>
    <col min="16136" max="16136" width="8.42578125" style="395" bestFit="1" customWidth="1"/>
    <col min="16137" max="16137" width="12.140625" style="395" customWidth="1"/>
    <col min="16138" max="16138" width="14.42578125" style="395" customWidth="1"/>
    <col min="16139" max="16139" width="23.140625" style="395" customWidth="1"/>
    <col min="16140" max="16143" width="16.140625" style="395" customWidth="1"/>
    <col min="16144" max="16148" width="18.7109375" style="395" customWidth="1"/>
    <col min="16149" max="16149" width="33.140625" style="395" customWidth="1"/>
    <col min="16150" max="16384" width="11.42578125" style="395"/>
  </cols>
  <sheetData>
    <row r="1" spans="2:27" ht="21.75" customHeight="1" x14ac:dyDescent="0.2">
      <c r="V1" s="476"/>
    </row>
    <row r="2" spans="2:27" ht="21.75" customHeight="1" x14ac:dyDescent="0.2">
      <c r="V2" s="476"/>
    </row>
    <row r="3" spans="2:27" ht="21.75" customHeight="1" x14ac:dyDescent="0.2">
      <c r="B3" s="477"/>
      <c r="C3" s="478"/>
      <c r="D3" s="478"/>
      <c r="E3" s="478"/>
      <c r="F3" s="478"/>
      <c r="G3" s="479"/>
      <c r="H3" s="479"/>
      <c r="I3" s="478"/>
      <c r="J3" s="478"/>
      <c r="K3" s="480"/>
      <c r="L3" s="478"/>
      <c r="M3" s="478"/>
      <c r="N3" s="478"/>
      <c r="O3" s="478"/>
      <c r="P3" s="478"/>
      <c r="Q3" s="478"/>
      <c r="R3" s="478"/>
      <c r="S3" s="478"/>
      <c r="T3" s="478"/>
      <c r="U3" s="478"/>
      <c r="V3" s="480"/>
      <c r="W3" s="481"/>
    </row>
    <row r="4" spans="2:27" ht="21.75" customHeight="1" x14ac:dyDescent="0.2">
      <c r="B4" s="482"/>
      <c r="C4" s="394"/>
      <c r="D4" s="394"/>
      <c r="E4" s="394"/>
      <c r="F4" s="394"/>
      <c r="G4" s="398"/>
      <c r="H4" s="398"/>
      <c r="I4" s="394"/>
      <c r="J4" s="394"/>
      <c r="K4" s="476"/>
      <c r="L4" s="394"/>
      <c r="M4" s="394"/>
      <c r="N4" s="394"/>
      <c r="O4" s="394"/>
      <c r="P4" s="394"/>
      <c r="Q4" s="394"/>
      <c r="R4" s="394"/>
      <c r="S4" s="394"/>
      <c r="T4" s="394"/>
      <c r="U4" s="394"/>
      <c r="V4" s="476"/>
      <c r="W4" s="483"/>
    </row>
    <row r="5" spans="2:27" s="490" customFormat="1" ht="21.75" customHeight="1" x14ac:dyDescent="0.3">
      <c r="B5" s="484"/>
      <c r="C5" s="485"/>
      <c r="D5" s="485"/>
      <c r="E5" s="485"/>
      <c r="F5" s="485"/>
      <c r="G5" s="486"/>
      <c r="H5" s="486"/>
      <c r="I5" s="485"/>
      <c r="J5" s="485"/>
      <c r="K5" s="487"/>
      <c r="L5" s="485"/>
      <c r="M5" s="485"/>
      <c r="N5" s="485"/>
      <c r="O5" s="485"/>
      <c r="P5" s="485"/>
      <c r="Q5" s="485"/>
      <c r="R5" s="485"/>
      <c r="S5" s="485"/>
      <c r="T5" s="485"/>
      <c r="U5" s="485"/>
      <c r="V5" s="488"/>
      <c r="W5" s="489"/>
    </row>
    <row r="6" spans="2:27" s="490" customFormat="1" ht="21.75" customHeight="1" x14ac:dyDescent="0.3">
      <c r="B6" s="484"/>
      <c r="C6" s="485"/>
      <c r="D6" s="485"/>
      <c r="E6" s="485"/>
      <c r="F6" s="485"/>
      <c r="G6" s="486"/>
      <c r="H6" s="486"/>
      <c r="I6" s="485"/>
      <c r="J6" s="485"/>
      <c r="K6" s="487"/>
      <c r="L6" s="485"/>
      <c r="M6" s="485"/>
      <c r="N6" s="485"/>
      <c r="O6" s="485"/>
      <c r="P6" s="485"/>
      <c r="Q6" s="485"/>
      <c r="R6" s="485"/>
      <c r="S6" s="485"/>
      <c r="T6" s="485"/>
      <c r="U6" s="485"/>
      <c r="V6" s="488"/>
      <c r="W6" s="489"/>
    </row>
    <row r="7" spans="2:27" s="490" customFormat="1" ht="21.75" customHeight="1" x14ac:dyDescent="0.3">
      <c r="B7" s="484"/>
      <c r="C7" s="2150" t="s">
        <v>20</v>
      </c>
      <c r="D7" s="2150"/>
      <c r="E7" s="2150"/>
      <c r="F7" s="2150"/>
      <c r="G7" s="2150"/>
      <c r="H7" s="2150"/>
      <c r="I7" s="2150"/>
      <c r="J7" s="2150"/>
      <c r="K7" s="2150"/>
      <c r="L7" s="2150"/>
      <c r="M7" s="2150"/>
      <c r="N7" s="2150"/>
      <c r="O7" s="2150"/>
      <c r="P7" s="2150"/>
      <c r="Q7" s="2150"/>
      <c r="R7" s="2150"/>
      <c r="S7" s="2150"/>
      <c r="T7" s="2150"/>
      <c r="U7" s="2150"/>
      <c r="V7" s="2150"/>
      <c r="W7" s="489"/>
    </row>
    <row r="8" spans="2:27" s="490" customFormat="1" ht="21.75" customHeight="1" x14ac:dyDescent="0.3">
      <c r="B8" s="484"/>
      <c r="C8" s="2154" t="s">
        <v>178</v>
      </c>
      <c r="D8" s="2154"/>
      <c r="E8" s="2154"/>
      <c r="F8" s="2154"/>
      <c r="G8" s="2154"/>
      <c r="H8" s="2154"/>
      <c r="I8" s="2154"/>
      <c r="J8" s="2154"/>
      <c r="K8" s="2154"/>
      <c r="L8" s="2154"/>
      <c r="M8" s="2154"/>
      <c r="N8" s="2154"/>
      <c r="O8" s="2154"/>
      <c r="P8" s="2154"/>
      <c r="Q8" s="2154"/>
      <c r="R8" s="2154"/>
      <c r="S8" s="2154"/>
      <c r="T8" s="2154"/>
      <c r="U8" s="2154"/>
      <c r="V8" s="2154"/>
      <c r="W8" s="489"/>
    </row>
    <row r="9" spans="2:27" s="490" customFormat="1" ht="21.75" customHeight="1" x14ac:dyDescent="0.3">
      <c r="B9" s="484"/>
      <c r="C9" s="2171" t="s">
        <v>0</v>
      </c>
      <c r="D9" s="2171"/>
      <c r="E9" s="2171"/>
      <c r="F9" s="2171"/>
      <c r="G9" s="2171"/>
      <c r="H9" s="2171"/>
      <c r="I9" s="2171"/>
      <c r="J9" s="2171"/>
      <c r="K9" s="2171"/>
      <c r="L9" s="2171"/>
      <c r="M9" s="2171"/>
      <c r="N9" s="2171"/>
      <c r="O9" s="2171"/>
      <c r="P9" s="2171"/>
      <c r="Q9" s="2171"/>
      <c r="R9" s="2171"/>
      <c r="S9" s="2171"/>
      <c r="T9" s="2171"/>
      <c r="U9" s="2171"/>
      <c r="V9" s="2171"/>
      <c r="W9" s="489"/>
    </row>
    <row r="10" spans="2:27" s="490" customFormat="1" ht="21.75" customHeight="1" x14ac:dyDescent="0.3">
      <c r="B10" s="484"/>
      <c r="C10" s="491"/>
      <c r="D10" s="491"/>
      <c r="E10" s="491"/>
      <c r="F10" s="485"/>
      <c r="G10" s="485"/>
      <c r="H10" s="485"/>
      <c r="I10" s="485"/>
      <c r="J10" s="492"/>
      <c r="K10" s="493"/>
      <c r="L10" s="485"/>
      <c r="M10" s="485"/>
      <c r="N10" s="494"/>
      <c r="O10" s="485"/>
      <c r="P10" s="485"/>
      <c r="Q10" s="485"/>
      <c r="R10" s="485"/>
      <c r="S10" s="485"/>
      <c r="T10" s="485"/>
      <c r="U10" s="485"/>
      <c r="V10" s="487"/>
      <c r="W10" s="489"/>
    </row>
    <row r="11" spans="2:27" s="490" customFormat="1" ht="21.75" customHeight="1" x14ac:dyDescent="0.3">
      <c r="B11" s="484"/>
      <c r="C11" s="491"/>
      <c r="D11" s="542" t="s">
        <v>177</v>
      </c>
      <c r="E11" s="1445">
        <f>'Datos Generales'!C6</f>
        <v>45473</v>
      </c>
      <c r="F11" s="687"/>
      <c r="G11" s="542" t="s">
        <v>25</v>
      </c>
      <c r="H11" s="2177" t="str">
        <f>'Datos Generales'!C7</f>
        <v>DIGESETT</v>
      </c>
      <c r="I11" s="2177"/>
      <c r="J11" s="2177"/>
      <c r="K11" s="2177"/>
      <c r="L11" s="542" t="s">
        <v>15</v>
      </c>
      <c r="M11" s="1316" t="str">
        <f>'Datos Generales'!C8</f>
        <v>0202</v>
      </c>
      <c r="N11" s="687"/>
      <c r="O11" s="542" t="s">
        <v>214</v>
      </c>
      <c r="P11" s="1316" t="str">
        <f>'Datos Generales'!C9</f>
        <v>02</v>
      </c>
      <c r="Q11" s="495"/>
      <c r="R11" s="541" t="s">
        <v>16</v>
      </c>
      <c r="S11" s="1316" t="str">
        <f>'Datos Generales'!C10</f>
        <v>01</v>
      </c>
      <c r="T11" s="541" t="s">
        <v>17</v>
      </c>
      <c r="U11" s="1316" t="str">
        <f>'Datos Generales'!C11</f>
        <v>0005</v>
      </c>
      <c r="V11" s="487"/>
      <c r="W11" s="489"/>
      <c r="X11" s="109"/>
      <c r="Y11" s="109"/>
      <c r="Z11" s="109"/>
      <c r="AA11" s="109"/>
    </row>
    <row r="12" spans="2:27" s="490" customFormat="1" ht="21.75" customHeight="1" x14ac:dyDescent="0.3">
      <c r="B12" s="484"/>
      <c r="C12" s="491"/>
      <c r="D12" s="485"/>
      <c r="E12" s="485"/>
      <c r="F12" s="179"/>
      <c r="G12" s="13"/>
      <c r="H12" s="13"/>
      <c r="I12" s="13"/>
      <c r="O12" s="485"/>
      <c r="R12" s="495"/>
      <c r="S12" s="495"/>
      <c r="T12" s="495"/>
      <c r="U12" s="495"/>
      <c r="V12" s="487"/>
      <c r="W12" s="489"/>
      <c r="X12" s="109"/>
      <c r="Y12" s="109"/>
      <c r="Z12" s="109"/>
      <c r="AA12" s="109"/>
    </row>
    <row r="13" spans="2:27" ht="21.75" customHeight="1" x14ac:dyDescent="0.25">
      <c r="B13" s="482"/>
      <c r="C13" s="2172" t="s">
        <v>12</v>
      </c>
      <c r="D13" s="2173"/>
      <c r="E13" s="2173"/>
      <c r="F13" s="2173"/>
      <c r="G13" s="2173"/>
      <c r="H13" s="2173"/>
      <c r="I13" s="2173"/>
      <c r="J13" s="2174"/>
      <c r="K13" s="2172" t="s">
        <v>8</v>
      </c>
      <c r="L13" s="2173"/>
      <c r="M13" s="2173"/>
      <c r="N13" s="2173"/>
      <c r="O13" s="2173"/>
      <c r="P13" s="2175" t="s">
        <v>348</v>
      </c>
      <c r="Q13" s="2175" t="s">
        <v>339</v>
      </c>
      <c r="R13" s="2172" t="s">
        <v>329</v>
      </c>
      <c r="S13" s="2173"/>
      <c r="T13" s="2173"/>
      <c r="U13" s="2173"/>
      <c r="V13" s="2175" t="s">
        <v>57</v>
      </c>
      <c r="W13" s="135"/>
      <c r="X13" s="559"/>
      <c r="Y13" s="109"/>
    </row>
    <row r="14" spans="2:27" s="497" customFormat="1" ht="65.25" customHeight="1" x14ac:dyDescent="0.25">
      <c r="B14" s="496"/>
      <c r="C14" s="1446" t="s">
        <v>102</v>
      </c>
      <c r="D14" s="1446" t="s">
        <v>73</v>
      </c>
      <c r="E14" s="1446" t="s">
        <v>72</v>
      </c>
      <c r="F14" s="1446" t="s">
        <v>45</v>
      </c>
      <c r="G14" s="1446" t="s">
        <v>46</v>
      </c>
      <c r="H14" s="1446" t="s">
        <v>58</v>
      </c>
      <c r="I14" s="1446" t="s">
        <v>60</v>
      </c>
      <c r="J14" s="1446" t="s">
        <v>66</v>
      </c>
      <c r="K14" s="1315" t="s">
        <v>179</v>
      </c>
      <c r="L14" s="1446" t="s">
        <v>74</v>
      </c>
      <c r="M14" s="1446" t="s">
        <v>77</v>
      </c>
      <c r="N14" s="1446" t="s">
        <v>78</v>
      </c>
      <c r="O14" s="751" t="s">
        <v>79</v>
      </c>
      <c r="P14" s="2176"/>
      <c r="Q14" s="2176"/>
      <c r="R14" s="1446" t="s">
        <v>351</v>
      </c>
      <c r="S14" s="1446" t="s">
        <v>354</v>
      </c>
      <c r="T14" s="1446" t="s">
        <v>352</v>
      </c>
      <c r="U14" s="1446" t="s">
        <v>353</v>
      </c>
      <c r="V14" s="2176"/>
      <c r="W14" s="135"/>
      <c r="X14" s="559"/>
      <c r="Y14" s="109"/>
    </row>
    <row r="15" spans="2:27" s="499" customFormat="1" ht="21.75" customHeight="1" x14ac:dyDescent="0.25">
      <c r="B15" s="498"/>
      <c r="C15" s="752"/>
      <c r="D15" s="752"/>
      <c r="E15" s="752"/>
      <c r="F15" s="752"/>
      <c r="G15" s="752"/>
      <c r="H15" s="752"/>
      <c r="I15" s="752"/>
      <c r="J15" s="752"/>
      <c r="K15" s="753"/>
      <c r="L15" s="755"/>
      <c r="M15" s="921"/>
      <c r="N15" s="754"/>
      <c r="O15" s="756"/>
      <c r="P15" s="754"/>
      <c r="Q15" s="755"/>
      <c r="R15" s="758"/>
      <c r="S15" s="754"/>
      <c r="T15" s="757"/>
      <c r="U15" s="757"/>
      <c r="V15" s="759"/>
      <c r="W15" s="135"/>
      <c r="X15" s="559"/>
      <c r="Y15" s="109"/>
    </row>
    <row r="16" spans="2:27" s="499" customFormat="1" ht="21.75" customHeight="1" x14ac:dyDescent="0.25">
      <c r="B16" s="498"/>
      <c r="C16" s="752"/>
      <c r="D16" s="752"/>
      <c r="E16" s="752"/>
      <c r="F16" s="752"/>
      <c r="G16" s="752"/>
      <c r="H16" s="752"/>
      <c r="I16" s="752"/>
      <c r="J16" s="752"/>
      <c r="K16" s="753"/>
      <c r="L16" s="755"/>
      <c r="M16" s="921"/>
      <c r="N16" s="754"/>
      <c r="O16" s="756"/>
      <c r="P16" s="754"/>
      <c r="Q16" s="755"/>
      <c r="R16" s="758"/>
      <c r="S16" s="754"/>
      <c r="T16" s="757"/>
      <c r="U16" s="757"/>
      <c r="V16" s="759"/>
      <c r="W16" s="500"/>
      <c r="X16" s="559"/>
    </row>
    <row r="17" spans="2:24" s="499" customFormat="1" ht="21.75" customHeight="1" x14ac:dyDescent="0.25">
      <c r="B17" s="498"/>
      <c r="C17" s="752"/>
      <c r="D17" s="752"/>
      <c r="E17" s="752"/>
      <c r="F17" s="752"/>
      <c r="G17" s="752"/>
      <c r="H17" s="752"/>
      <c r="I17" s="752"/>
      <c r="J17" s="752"/>
      <c r="K17" s="753"/>
      <c r="L17" s="755"/>
      <c r="M17" s="921"/>
      <c r="N17" s="754"/>
      <c r="O17" s="756"/>
      <c r="P17" s="754"/>
      <c r="Q17" s="755"/>
      <c r="R17" s="758"/>
      <c r="S17" s="754"/>
      <c r="T17" s="757"/>
      <c r="U17" s="757"/>
      <c r="V17" s="759"/>
      <c r="W17" s="500"/>
      <c r="X17" s="559"/>
    </row>
    <row r="18" spans="2:24" s="499" customFormat="1" ht="21.75" customHeight="1" x14ac:dyDescent="0.25">
      <c r="B18" s="498"/>
      <c r="C18" s="752"/>
      <c r="D18" s="752"/>
      <c r="E18" s="752"/>
      <c r="F18" s="752"/>
      <c r="G18" s="752"/>
      <c r="H18" s="752"/>
      <c r="I18" s="752"/>
      <c r="J18" s="752"/>
      <c r="K18" s="753"/>
      <c r="L18" s="755"/>
      <c r="M18" s="921"/>
      <c r="N18" s="754"/>
      <c r="O18" s="756"/>
      <c r="P18" s="754"/>
      <c r="Q18" s="755"/>
      <c r="R18" s="758"/>
      <c r="S18" s="754"/>
      <c r="T18" s="757"/>
      <c r="U18" s="757"/>
      <c r="V18" s="760"/>
      <c r="W18" s="500"/>
      <c r="X18" s="559"/>
    </row>
    <row r="19" spans="2:24" s="499" customFormat="1" ht="21.75" customHeight="1" x14ac:dyDescent="0.25">
      <c r="B19" s="498"/>
      <c r="C19" s="752"/>
      <c r="D19" s="752"/>
      <c r="E19" s="752"/>
      <c r="F19" s="752"/>
      <c r="G19" s="752"/>
      <c r="H19" s="752"/>
      <c r="I19" s="752"/>
      <c r="J19" s="752"/>
      <c r="K19" s="753"/>
      <c r="L19" s="755"/>
      <c r="M19" s="921"/>
      <c r="N19" s="754"/>
      <c r="O19" s="756"/>
      <c r="P19" s="754"/>
      <c r="Q19" s="755"/>
      <c r="R19" s="758"/>
      <c r="S19" s="754"/>
      <c r="T19" s="757"/>
      <c r="U19" s="757"/>
      <c r="V19" s="760"/>
      <c r="W19" s="500"/>
      <c r="X19" s="559"/>
    </row>
    <row r="20" spans="2:24" s="499" customFormat="1" ht="21.75" customHeight="1" x14ac:dyDescent="0.25">
      <c r="B20" s="498"/>
      <c r="C20" s="752"/>
      <c r="D20" s="752"/>
      <c r="E20" s="752"/>
      <c r="F20" s="752"/>
      <c r="G20" s="752"/>
      <c r="H20" s="752"/>
      <c r="I20" s="752"/>
      <c r="J20" s="752"/>
      <c r="K20" s="753"/>
      <c r="L20" s="755"/>
      <c r="M20" s="921"/>
      <c r="N20" s="754"/>
      <c r="O20" s="756"/>
      <c r="P20" s="754"/>
      <c r="Q20" s="755"/>
      <c r="R20" s="758"/>
      <c r="S20" s="754"/>
      <c r="T20" s="757"/>
      <c r="U20" s="757"/>
      <c r="V20" s="760"/>
      <c r="W20" s="500"/>
      <c r="X20" s="559"/>
    </row>
    <row r="21" spans="2:24" s="499" customFormat="1" ht="21.75" customHeight="1" x14ac:dyDescent="0.25">
      <c r="B21" s="498"/>
      <c r="C21" s="752"/>
      <c r="D21" s="752"/>
      <c r="E21" s="752"/>
      <c r="F21" s="752"/>
      <c r="G21" s="752"/>
      <c r="H21" s="752"/>
      <c r="I21" s="752"/>
      <c r="J21" s="752"/>
      <c r="K21" s="753"/>
      <c r="L21" s="755"/>
      <c r="M21" s="921"/>
      <c r="N21" s="754"/>
      <c r="O21" s="756"/>
      <c r="P21" s="754"/>
      <c r="Q21" s="755"/>
      <c r="R21" s="758"/>
      <c r="S21" s="754"/>
      <c r="T21" s="757"/>
      <c r="U21" s="757"/>
      <c r="V21" s="760"/>
      <c r="W21" s="500"/>
      <c r="X21" s="559"/>
    </row>
    <row r="22" spans="2:24" s="499" customFormat="1" ht="21.75" customHeight="1" x14ac:dyDescent="0.3">
      <c r="B22" s="498"/>
      <c r="C22" s="2178" t="s">
        <v>2490</v>
      </c>
      <c r="D22" s="2179"/>
      <c r="E22" s="2179"/>
      <c r="F22" s="2179"/>
      <c r="G22" s="2179"/>
      <c r="H22" s="2179"/>
      <c r="I22" s="2179"/>
      <c r="J22" s="2179"/>
      <c r="K22" s="2179"/>
      <c r="L22" s="2179"/>
      <c r="M22" s="2179"/>
      <c r="N22" s="2179"/>
      <c r="O22" s="2179"/>
      <c r="P22" s="2179"/>
      <c r="Q22" s="2179"/>
      <c r="R22" s="2179"/>
      <c r="S22" s="2179"/>
      <c r="T22" s="2179"/>
      <c r="U22" s="2179"/>
      <c r="V22" s="2180"/>
      <c r="W22" s="500"/>
      <c r="X22" s="559"/>
    </row>
    <row r="23" spans="2:24" s="499" customFormat="1" ht="21.75" customHeight="1" x14ac:dyDescent="0.25">
      <c r="B23" s="498"/>
      <c r="C23" s="752"/>
      <c r="D23" s="752"/>
      <c r="E23" s="752"/>
      <c r="F23" s="752"/>
      <c r="G23" s="752"/>
      <c r="H23" s="752"/>
      <c r="I23" s="752"/>
      <c r="J23" s="752"/>
      <c r="K23" s="753"/>
      <c r="L23" s="755"/>
      <c r="M23" s="921"/>
      <c r="N23" s="754"/>
      <c r="O23" s="756"/>
      <c r="P23" s="754"/>
      <c r="Q23" s="755"/>
      <c r="R23" s="758"/>
      <c r="S23" s="754"/>
      <c r="T23" s="757"/>
      <c r="U23" s="757"/>
      <c r="V23" s="760"/>
      <c r="W23" s="500"/>
      <c r="X23" s="559"/>
    </row>
    <row r="24" spans="2:24" s="499" customFormat="1" ht="21.75" customHeight="1" x14ac:dyDescent="0.25">
      <c r="B24" s="498"/>
      <c r="C24" s="752"/>
      <c r="D24" s="752"/>
      <c r="E24" s="752"/>
      <c r="F24" s="752"/>
      <c r="G24" s="752"/>
      <c r="H24" s="752"/>
      <c r="I24" s="752"/>
      <c r="J24" s="752"/>
      <c r="K24" s="753"/>
      <c r="L24" s="755"/>
      <c r="M24" s="921"/>
      <c r="N24" s="754"/>
      <c r="O24" s="756"/>
      <c r="P24" s="754"/>
      <c r="Q24" s="755"/>
      <c r="R24" s="758"/>
      <c r="S24" s="754"/>
      <c r="T24" s="757"/>
      <c r="U24" s="757"/>
      <c r="V24" s="760"/>
      <c r="W24" s="500"/>
      <c r="X24" s="559"/>
    </row>
    <row r="25" spans="2:24" s="499" customFormat="1" ht="21.75" customHeight="1" x14ac:dyDescent="0.25">
      <c r="B25" s="498"/>
      <c r="C25" s="752"/>
      <c r="D25" s="752"/>
      <c r="E25" s="752"/>
      <c r="F25" s="752"/>
      <c r="G25" s="752"/>
      <c r="H25" s="752"/>
      <c r="I25" s="752"/>
      <c r="J25" s="752"/>
      <c r="K25" s="753"/>
      <c r="L25" s="755"/>
      <c r="M25" s="921"/>
      <c r="N25" s="754"/>
      <c r="O25" s="756"/>
      <c r="P25" s="754"/>
      <c r="Q25" s="755"/>
      <c r="R25" s="758"/>
      <c r="S25" s="754"/>
      <c r="T25" s="757"/>
      <c r="U25" s="757"/>
      <c r="V25" s="760"/>
      <c r="W25" s="500"/>
      <c r="X25" s="558" t="s">
        <v>351</v>
      </c>
    </row>
    <row r="26" spans="2:24" s="499" customFormat="1" ht="21.75" customHeight="1" x14ac:dyDescent="0.25">
      <c r="B26" s="498"/>
      <c r="C26" s="752"/>
      <c r="D26" s="752"/>
      <c r="E26" s="752"/>
      <c r="F26" s="752"/>
      <c r="G26" s="752"/>
      <c r="H26" s="752"/>
      <c r="I26" s="752"/>
      <c r="J26" s="752"/>
      <c r="K26" s="753"/>
      <c r="L26" s="755"/>
      <c r="M26" s="921"/>
      <c r="N26" s="754"/>
      <c r="O26" s="756"/>
      <c r="P26" s="754"/>
      <c r="Q26" s="755"/>
      <c r="R26" s="758"/>
      <c r="S26" s="754"/>
      <c r="T26" s="757"/>
      <c r="U26" s="757"/>
      <c r="V26" s="760"/>
      <c r="W26" s="500"/>
      <c r="X26" s="503" t="s">
        <v>281</v>
      </c>
    </row>
    <row r="27" spans="2:24" s="499" customFormat="1" ht="21.75" customHeight="1" x14ac:dyDescent="0.25">
      <c r="B27" s="498"/>
      <c r="C27" s="752"/>
      <c r="D27" s="752"/>
      <c r="E27" s="752"/>
      <c r="F27" s="752"/>
      <c r="G27" s="752"/>
      <c r="H27" s="752"/>
      <c r="I27" s="752"/>
      <c r="J27" s="752"/>
      <c r="K27" s="753"/>
      <c r="L27" s="755"/>
      <c r="M27" s="921"/>
      <c r="N27" s="754"/>
      <c r="O27" s="756"/>
      <c r="P27" s="754"/>
      <c r="Q27" s="755"/>
      <c r="R27" s="758"/>
      <c r="S27" s="754"/>
      <c r="T27" s="757"/>
      <c r="U27" s="757"/>
      <c r="V27" s="760"/>
      <c r="W27" s="500"/>
      <c r="X27" s="503" t="s">
        <v>280</v>
      </c>
    </row>
    <row r="28" spans="2:24" s="499" customFormat="1" ht="21.75" customHeight="1" x14ac:dyDescent="0.25">
      <c r="B28" s="498"/>
      <c r="C28" s="752"/>
      <c r="D28" s="752"/>
      <c r="E28" s="752"/>
      <c r="F28" s="752"/>
      <c r="G28" s="752"/>
      <c r="H28" s="752"/>
      <c r="I28" s="752"/>
      <c r="J28" s="752"/>
      <c r="K28" s="753"/>
      <c r="L28" s="755"/>
      <c r="M28" s="921"/>
      <c r="N28" s="754"/>
      <c r="O28" s="756"/>
      <c r="P28" s="754"/>
      <c r="Q28" s="755"/>
      <c r="R28" s="758"/>
      <c r="S28" s="754"/>
      <c r="T28" s="757"/>
      <c r="U28" s="757"/>
      <c r="V28" s="760"/>
      <c r="W28" s="500"/>
      <c r="X28" s="503" t="s">
        <v>282</v>
      </c>
    </row>
    <row r="29" spans="2:24" s="499" customFormat="1" ht="21.75" customHeight="1" x14ac:dyDescent="0.25">
      <c r="B29" s="498"/>
      <c r="C29" s="752"/>
      <c r="D29" s="752"/>
      <c r="E29" s="752"/>
      <c r="F29" s="752"/>
      <c r="G29" s="752"/>
      <c r="H29" s="752"/>
      <c r="I29" s="752"/>
      <c r="J29" s="752"/>
      <c r="K29" s="753"/>
      <c r="L29" s="755"/>
      <c r="M29" s="921"/>
      <c r="N29" s="754"/>
      <c r="O29" s="756"/>
      <c r="P29" s="754"/>
      <c r="Q29" s="755"/>
      <c r="R29" s="758"/>
      <c r="S29" s="754"/>
      <c r="T29" s="757"/>
      <c r="U29" s="757"/>
      <c r="V29" s="760"/>
      <c r="W29" s="500"/>
      <c r="X29" s="503" t="s">
        <v>147</v>
      </c>
    </row>
    <row r="30" spans="2:24" s="503" customFormat="1" ht="21.75" customHeight="1" x14ac:dyDescent="0.25">
      <c r="B30" s="501"/>
      <c r="C30" s="752"/>
      <c r="D30" s="752"/>
      <c r="E30" s="752"/>
      <c r="F30" s="752"/>
      <c r="G30" s="752"/>
      <c r="H30" s="752"/>
      <c r="I30" s="752"/>
      <c r="J30" s="752"/>
      <c r="K30" s="753"/>
      <c r="L30" s="755"/>
      <c r="M30" s="921"/>
      <c r="N30" s="754"/>
      <c r="O30" s="756"/>
      <c r="P30" s="754"/>
      <c r="Q30" s="755"/>
      <c r="R30" s="758"/>
      <c r="S30" s="754"/>
      <c r="T30" s="757"/>
      <c r="U30" s="757"/>
      <c r="V30" s="760"/>
      <c r="W30" s="502"/>
    </row>
    <row r="31" spans="2:24" s="503" customFormat="1" ht="21.75" customHeight="1" x14ac:dyDescent="0.25">
      <c r="B31" s="501"/>
      <c r="C31" s="752"/>
      <c r="D31" s="752"/>
      <c r="E31" s="752"/>
      <c r="F31" s="752"/>
      <c r="G31" s="752"/>
      <c r="H31" s="752"/>
      <c r="I31" s="752"/>
      <c r="J31" s="752"/>
      <c r="K31" s="753"/>
      <c r="L31" s="755"/>
      <c r="M31" s="921"/>
      <c r="N31" s="754"/>
      <c r="O31" s="756"/>
      <c r="P31" s="754"/>
      <c r="Q31" s="755"/>
      <c r="R31" s="758"/>
      <c r="S31" s="754"/>
      <c r="T31" s="757"/>
      <c r="U31" s="757"/>
      <c r="V31" s="760"/>
      <c r="W31" s="502"/>
    </row>
    <row r="32" spans="2:24" s="503" customFormat="1" ht="21.75" customHeight="1" x14ac:dyDescent="0.25">
      <c r="B32" s="501"/>
      <c r="C32" s="762"/>
      <c r="D32" s="763"/>
      <c r="E32" s="764"/>
      <c r="F32" s="763"/>
      <c r="G32" s="764"/>
      <c r="H32" s="764"/>
      <c r="I32" s="765"/>
      <c r="J32" s="766"/>
      <c r="K32" s="767"/>
      <c r="L32" s="768"/>
      <c r="M32" s="768"/>
      <c r="N32" s="768"/>
      <c r="O32" s="769">
        <f>SUM(O15:O31)</f>
        <v>0</v>
      </c>
      <c r="P32" s="941"/>
      <c r="Q32" s="941"/>
      <c r="R32" s="941"/>
      <c r="S32" s="941"/>
      <c r="T32" s="941"/>
      <c r="U32" s="769">
        <f>SUM(U15:U31)</f>
        <v>0</v>
      </c>
      <c r="V32" s="1447"/>
      <c r="W32" s="502"/>
    </row>
    <row r="33" spans="2:23" ht="21.75" customHeight="1" x14ac:dyDescent="0.2">
      <c r="B33" s="482"/>
      <c r="C33" s="394"/>
      <c r="D33" s="394"/>
      <c r="E33" s="394"/>
      <c r="F33" s="394"/>
      <c r="G33" s="398"/>
      <c r="H33" s="398"/>
      <c r="I33" s="394"/>
      <c r="J33" s="394"/>
      <c r="K33" s="476"/>
      <c r="L33" s="394"/>
      <c r="M33" s="394"/>
      <c r="N33" s="394"/>
      <c r="O33" s="394"/>
      <c r="P33" s="394"/>
      <c r="Q33" s="394"/>
      <c r="R33" s="394"/>
      <c r="S33" s="394"/>
      <c r="T33" s="394"/>
      <c r="U33" s="394"/>
      <c r="V33" s="504" t="s">
        <v>196</v>
      </c>
      <c r="W33" s="483"/>
    </row>
    <row r="34" spans="2:23" ht="14.25" customHeight="1" x14ac:dyDescent="0.2">
      <c r="B34" s="482"/>
      <c r="C34" s="394"/>
      <c r="D34" s="394"/>
      <c r="E34" s="394"/>
      <c r="F34" s="394"/>
      <c r="G34" s="398"/>
      <c r="H34" s="398"/>
      <c r="I34" s="394"/>
      <c r="J34" s="394"/>
      <c r="K34" s="476"/>
      <c r="L34" s="394"/>
      <c r="M34" s="394"/>
      <c r="N34" s="394"/>
      <c r="O34" s="394"/>
      <c r="P34" s="394"/>
      <c r="Q34" s="394"/>
      <c r="R34" s="394"/>
      <c r="S34" s="394"/>
      <c r="T34" s="394"/>
      <c r="U34" s="394"/>
      <c r="V34" s="504"/>
      <c r="W34" s="483"/>
    </row>
    <row r="35" spans="2:23" ht="11.25" customHeight="1" x14ac:dyDescent="0.2">
      <c r="B35" s="482"/>
      <c r="C35" s="394"/>
      <c r="D35" s="394"/>
      <c r="E35" s="394"/>
      <c r="F35" s="394"/>
      <c r="G35" s="398"/>
      <c r="H35" s="398"/>
      <c r="I35" s="394"/>
      <c r="J35" s="394"/>
      <c r="K35" s="476"/>
      <c r="L35" s="394"/>
      <c r="M35" s="394"/>
      <c r="N35" s="394"/>
      <c r="O35" s="394"/>
      <c r="P35" s="394"/>
      <c r="Q35" s="394"/>
      <c r="R35" s="394"/>
      <c r="S35" s="394"/>
      <c r="T35" s="394"/>
      <c r="U35" s="394"/>
      <c r="V35" s="504"/>
      <c r="W35" s="483"/>
    </row>
    <row r="36" spans="2:23" ht="21.75" customHeight="1" x14ac:dyDescent="0.2">
      <c r="B36" s="482"/>
      <c r="C36" s="394"/>
      <c r="D36" s="394"/>
      <c r="E36" s="394"/>
      <c r="F36" s="394"/>
      <c r="G36" s="398"/>
      <c r="H36" s="398"/>
      <c r="I36" s="394"/>
      <c r="J36" s="394"/>
      <c r="K36" s="476"/>
      <c r="L36" s="394"/>
      <c r="M36" s="394"/>
      <c r="N36" s="394"/>
      <c r="O36" s="394"/>
      <c r="P36" s="394"/>
      <c r="Q36" s="394"/>
      <c r="R36" s="394"/>
      <c r="S36" s="394"/>
      <c r="T36" s="394"/>
      <c r="U36" s="394"/>
      <c r="V36" s="504"/>
      <c r="W36" s="483"/>
    </row>
    <row r="37" spans="2:23" ht="21.75" customHeight="1" x14ac:dyDescent="0.3">
      <c r="B37" s="482"/>
      <c r="C37" s="394"/>
      <c r="D37" s="394"/>
      <c r="E37" s="394"/>
      <c r="F37" s="2169" t="s">
        <v>2489</v>
      </c>
      <c r="G37" s="2169"/>
      <c r="H37" s="2169"/>
      <c r="I37" s="2169"/>
      <c r="J37" s="2169"/>
      <c r="K37" s="487"/>
      <c r="L37" s="485"/>
      <c r="M37" s="2169" t="s">
        <v>451</v>
      </c>
      <c r="N37" s="2169"/>
      <c r="O37" s="2169"/>
      <c r="P37" s="485"/>
      <c r="Q37" s="485"/>
      <c r="R37" s="2169" t="s">
        <v>452</v>
      </c>
      <c r="S37" s="2169"/>
      <c r="T37" s="2169"/>
      <c r="U37" s="394"/>
      <c r="V37" s="476"/>
      <c r="W37" s="483"/>
    </row>
    <row r="38" spans="2:23" s="118" customFormat="1" ht="21.75" customHeight="1" x14ac:dyDescent="0.3">
      <c r="B38" s="365"/>
      <c r="C38" s="366"/>
      <c r="D38" s="505"/>
      <c r="E38" s="505"/>
      <c r="F38" s="2165" t="str">
        <f>'Datos Generales'!C16</f>
        <v>Preparado por</v>
      </c>
      <c r="G38" s="2165"/>
      <c r="H38" s="2165"/>
      <c r="I38" s="2165"/>
      <c r="J38" s="2165"/>
      <c r="K38" s="1448"/>
      <c r="L38" s="1448"/>
      <c r="M38" s="2168" t="str">
        <f>'Datos Generales'!D16</f>
        <v>Revisado por</v>
      </c>
      <c r="N38" s="2168"/>
      <c r="O38" s="2168"/>
      <c r="P38" s="1448"/>
      <c r="Q38" s="1448"/>
      <c r="R38" s="2168" t="str">
        <f>'Datos Generales'!E16</f>
        <v>Autorizado por</v>
      </c>
      <c r="S38" s="2168"/>
      <c r="T38" s="2168"/>
      <c r="U38" s="364"/>
      <c r="V38" s="367"/>
      <c r="W38" s="368"/>
    </row>
    <row r="39" spans="2:23" s="69" customFormat="1" ht="21.75" customHeight="1" x14ac:dyDescent="0.3">
      <c r="B39" s="160"/>
      <c r="C39" s="181"/>
      <c r="D39" s="761"/>
      <c r="F39" s="2169" t="s">
        <v>453</v>
      </c>
      <c r="G39" s="2169"/>
      <c r="H39" s="2169"/>
      <c r="I39" s="2169"/>
      <c r="J39" s="2169"/>
      <c r="K39" s="1449"/>
      <c r="L39" s="1449"/>
      <c r="M39" s="2170" t="s">
        <v>454</v>
      </c>
      <c r="N39" s="2170"/>
      <c r="O39" s="2170"/>
      <c r="P39" s="1449"/>
      <c r="Q39" s="1449"/>
      <c r="R39" s="2170" t="s">
        <v>455</v>
      </c>
      <c r="S39" s="2170"/>
      <c r="T39" s="2170"/>
      <c r="U39" s="181"/>
      <c r="V39" s="450"/>
      <c r="W39" s="161"/>
    </row>
    <row r="40" spans="2:23" s="373" customFormat="1" ht="21.75" customHeight="1" x14ac:dyDescent="0.3">
      <c r="B40" s="369"/>
      <c r="C40" s="370"/>
      <c r="D40" s="506"/>
      <c r="F40" s="2166" t="str">
        <f>'Datos Generales'!C17</f>
        <v>Puesto que ocupa</v>
      </c>
      <c r="G40" s="2166"/>
      <c r="H40" s="2166"/>
      <c r="I40" s="2166"/>
      <c r="J40" s="2166"/>
      <c r="K40" s="1450"/>
      <c r="L40" s="1450"/>
      <c r="M40" s="2166" t="str">
        <f>'Datos Generales'!D17</f>
        <v>Puesto que ocupa</v>
      </c>
      <c r="N40" s="2166"/>
      <c r="O40" s="2166"/>
      <c r="P40" s="1450"/>
      <c r="Q40" s="1450"/>
      <c r="R40" s="2166" t="str">
        <f>'Datos Generales'!E17</f>
        <v>Puesto que ocupa</v>
      </c>
      <c r="S40" s="2166"/>
      <c r="T40" s="2166"/>
      <c r="U40" s="370"/>
      <c r="V40" s="371"/>
      <c r="W40" s="372"/>
    </row>
    <row r="41" spans="2:23" s="118" customFormat="1" ht="21.75" customHeight="1" x14ac:dyDescent="0.3">
      <c r="B41" s="365"/>
      <c r="C41" s="366"/>
      <c r="D41" s="366"/>
      <c r="F41" s="2167">
        <v>45468</v>
      </c>
      <c r="G41" s="2167"/>
      <c r="H41" s="2167"/>
      <c r="I41" s="2167"/>
      <c r="J41" s="2167"/>
      <c r="K41" s="1451"/>
      <c r="L41" s="1451"/>
      <c r="M41" s="2167">
        <v>45470</v>
      </c>
      <c r="N41" s="2167"/>
      <c r="O41" s="2167"/>
      <c r="P41" s="1451"/>
      <c r="Q41" s="1451"/>
      <c r="R41" s="2167">
        <v>45471</v>
      </c>
      <c r="S41" s="2167"/>
      <c r="T41" s="2167"/>
      <c r="U41" s="366"/>
      <c r="V41" s="367"/>
      <c r="W41" s="368"/>
    </row>
    <row r="42" spans="2:23" s="378" customFormat="1" ht="21.75" customHeight="1" x14ac:dyDescent="0.3">
      <c r="B42" s="374"/>
      <c r="C42" s="375"/>
      <c r="D42" s="375"/>
      <c r="F42" s="2165" t="s">
        <v>203</v>
      </c>
      <c r="G42" s="2165"/>
      <c r="H42" s="2165"/>
      <c r="I42" s="2165"/>
      <c r="J42" s="2165"/>
      <c r="K42" s="1450"/>
      <c r="L42" s="1450"/>
      <c r="M42" s="2166" t="s">
        <v>204</v>
      </c>
      <c r="N42" s="2166"/>
      <c r="O42" s="2166"/>
      <c r="P42" s="1450"/>
      <c r="Q42" s="1450"/>
      <c r="R42" s="2166" t="s">
        <v>211</v>
      </c>
      <c r="S42" s="2166"/>
      <c r="T42" s="2166"/>
      <c r="U42" s="375"/>
      <c r="V42" s="376"/>
      <c r="W42" s="377"/>
    </row>
    <row r="43" spans="2:23" s="118" customFormat="1" ht="21.75" customHeight="1" x14ac:dyDescent="0.2">
      <c r="B43" s="365"/>
      <c r="C43" s="366"/>
      <c r="D43" s="366"/>
      <c r="U43" s="366"/>
      <c r="V43" s="367"/>
      <c r="W43" s="368"/>
    </row>
    <row r="44" spans="2:23" s="109" customFormat="1" ht="21.75" customHeight="1" x14ac:dyDescent="0.25">
      <c r="B44" s="120"/>
      <c r="C44" s="121"/>
      <c r="D44" s="121"/>
      <c r="E44" s="121"/>
      <c r="F44" s="121"/>
      <c r="G44" s="121"/>
      <c r="H44" s="121"/>
      <c r="I44" s="121"/>
      <c r="J44" s="121"/>
      <c r="K44" s="121"/>
      <c r="L44" s="121"/>
      <c r="M44" s="121"/>
      <c r="N44" s="121"/>
      <c r="O44" s="121"/>
      <c r="P44" s="121"/>
      <c r="Q44" s="121"/>
      <c r="R44" s="121"/>
      <c r="S44" s="121"/>
      <c r="T44" s="121"/>
      <c r="U44" s="121"/>
      <c r="V44" s="163"/>
      <c r="W44" s="122"/>
    </row>
    <row r="45" spans="2:23" s="109" customFormat="1" ht="21.75" customHeight="1" x14ac:dyDescent="0.25">
      <c r="V45" s="150"/>
    </row>
  </sheetData>
  <sheetProtection formatColumns="0" formatRows="0" insertColumns="0" insertRows="0"/>
  <mergeCells count="29">
    <mergeCell ref="F37:J37"/>
    <mergeCell ref="M37:O37"/>
    <mergeCell ref="R37:T37"/>
    <mergeCell ref="C7:V7"/>
    <mergeCell ref="C8:V8"/>
    <mergeCell ref="C9:V9"/>
    <mergeCell ref="C13:J13"/>
    <mergeCell ref="P13:P14"/>
    <mergeCell ref="R13:U13"/>
    <mergeCell ref="V13:V14"/>
    <mergeCell ref="H11:K11"/>
    <mergeCell ref="Q13:Q14"/>
    <mergeCell ref="K13:O13"/>
    <mergeCell ref="C22:V22"/>
    <mergeCell ref="F38:J38"/>
    <mergeCell ref="M38:O38"/>
    <mergeCell ref="R38:T38"/>
    <mergeCell ref="F39:J39"/>
    <mergeCell ref="M39:O39"/>
    <mergeCell ref="R39:T39"/>
    <mergeCell ref="F42:J42"/>
    <mergeCell ref="M42:O42"/>
    <mergeCell ref="R42:T42"/>
    <mergeCell ref="F40:J40"/>
    <mergeCell ref="M40:O40"/>
    <mergeCell ref="R40:T40"/>
    <mergeCell ref="F41:J41"/>
    <mergeCell ref="M41:O41"/>
    <mergeCell ref="R41:T41"/>
  </mergeCells>
  <dataValidations count="2">
    <dataValidation type="list" allowBlank="1" showInputMessage="1" showErrorMessage="1" sqref="R15:R21 R23:R31">
      <formula1>"Institución Pública Gobierno Central,Institución Pública Descentralizada,Institución del Gobierno Central,Persona Física"</formula1>
    </dataValidation>
    <dataValidation type="list" allowBlank="1" showInputMessage="1" showErrorMessage="1" errorTitle="Entrada no válida" error="Selecciona la entidad/persona de la lista" promptTitle="Tipo de entidad/persona" prompt="Seleccione el tipo de entidad/persona" sqref="R14">
      <formula1>$X$25:$X$29</formula1>
    </dataValidation>
  </dataValidation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topLeftCell="A130" workbookViewId="0">
      <selection activeCell="D160" sqref="D160"/>
    </sheetView>
  </sheetViews>
  <sheetFormatPr baseColWidth="10" defaultRowHeight="15" x14ac:dyDescent="0.25"/>
  <cols>
    <col min="1" max="1" width="12.7109375" customWidth="1"/>
    <col min="2" max="2" width="13" customWidth="1"/>
    <col min="3" max="3" width="15.85546875" customWidth="1"/>
    <col min="4" max="4" width="57.140625" customWidth="1"/>
    <col min="5" max="5" width="11.28515625" customWidth="1"/>
    <col min="6" max="6" width="14.140625" customWidth="1"/>
    <col min="7" max="7" width="18.42578125" customWidth="1"/>
    <col min="8" max="8" width="15.140625" customWidth="1"/>
  </cols>
  <sheetData>
    <row r="1" spans="1:8" ht="15.75" x14ac:dyDescent="0.25">
      <c r="A1" s="1262"/>
      <c r="B1" s="1645"/>
      <c r="C1" s="1646"/>
      <c r="D1" s="1645"/>
      <c r="E1" s="1645"/>
      <c r="F1" s="1645"/>
      <c r="G1" s="1647"/>
    </row>
    <row r="2" spans="1:8" ht="15.75" x14ac:dyDescent="0.25">
      <c r="A2" s="1262"/>
      <c r="B2" s="1645"/>
      <c r="C2" s="1646"/>
      <c r="D2" s="1645"/>
      <c r="E2" s="1645"/>
      <c r="F2" s="1645"/>
      <c r="G2" s="1647"/>
    </row>
    <row r="3" spans="1:8" ht="15.75" x14ac:dyDescent="0.25">
      <c r="A3" s="1262"/>
      <c r="B3" s="1645"/>
      <c r="C3" s="1646"/>
      <c r="D3" s="1645"/>
      <c r="E3" s="1645"/>
      <c r="F3" s="1645"/>
      <c r="G3" s="1647"/>
    </row>
    <row r="4" spans="1:8" ht="15.75" x14ac:dyDescent="0.25">
      <c r="A4" s="1262"/>
      <c r="B4" s="1645"/>
      <c r="C4" s="1646"/>
      <c r="D4" s="1645"/>
      <c r="E4" s="1645"/>
      <c r="F4" s="1645"/>
      <c r="G4" s="1647"/>
    </row>
    <row r="5" spans="1:8" ht="20.25" customHeight="1" x14ac:dyDescent="0.25">
      <c r="A5" s="1262"/>
      <c r="B5" s="1645"/>
      <c r="C5" s="1646"/>
      <c r="D5" s="1645"/>
      <c r="E5" s="1645"/>
      <c r="F5" s="1645"/>
      <c r="G5" s="1647"/>
    </row>
    <row r="6" spans="1:8" ht="19.5" customHeight="1" x14ac:dyDescent="0.25">
      <c r="A6" s="1262"/>
      <c r="B6" s="1645"/>
      <c r="C6" s="1646"/>
      <c r="D6" s="1645"/>
      <c r="E6" s="1645"/>
      <c r="F6" s="1645"/>
      <c r="G6" s="1647"/>
    </row>
    <row r="7" spans="1:8" ht="15.75" x14ac:dyDescent="0.25">
      <c r="A7" s="2181" t="s">
        <v>1047</v>
      </c>
      <c r="B7" s="2181"/>
      <c r="C7" s="2181"/>
      <c r="D7" s="2181"/>
      <c r="E7" s="2181"/>
      <c r="F7" s="2181"/>
      <c r="G7" s="2181"/>
    </row>
    <row r="8" spans="1:8" ht="15.75" x14ac:dyDescent="0.25">
      <c r="A8" s="2181" t="s">
        <v>2600</v>
      </c>
      <c r="B8" s="2181"/>
      <c r="C8" s="2181"/>
      <c r="D8" s="2181"/>
      <c r="E8" s="2181"/>
      <c r="F8" s="2181"/>
      <c r="G8" s="2181"/>
    </row>
    <row r="9" spans="1:8" ht="15.75" x14ac:dyDescent="0.25">
      <c r="A9" s="2181" t="s">
        <v>2601</v>
      </c>
      <c r="B9" s="2181"/>
      <c r="C9" s="2181"/>
      <c r="D9" s="2181"/>
      <c r="E9" s="2181"/>
      <c r="F9" s="2181"/>
      <c r="G9" s="2181"/>
    </row>
    <row r="10" spans="1:8" ht="9" customHeight="1" x14ac:dyDescent="0.25"/>
    <row r="12" spans="1:8" ht="56.25" customHeight="1" x14ac:dyDescent="0.25">
      <c r="A12" s="1648" t="s">
        <v>74</v>
      </c>
      <c r="B12" s="1648" t="s">
        <v>157</v>
      </c>
      <c r="C12" s="1648" t="s">
        <v>168</v>
      </c>
      <c r="D12" s="1648" t="s">
        <v>2602</v>
      </c>
      <c r="E12" s="1648" t="s">
        <v>2603</v>
      </c>
      <c r="F12" s="1648" t="s">
        <v>2604</v>
      </c>
      <c r="G12" s="1649" t="s">
        <v>2605</v>
      </c>
      <c r="H12" s="1649" t="s">
        <v>2606</v>
      </c>
    </row>
    <row r="13" spans="1:8" x14ac:dyDescent="0.25">
      <c r="A13" s="1650">
        <v>45335</v>
      </c>
      <c r="B13" s="1650">
        <v>45383</v>
      </c>
      <c r="C13" s="1651">
        <v>10857</v>
      </c>
      <c r="D13" s="1652" t="s">
        <v>2495</v>
      </c>
      <c r="E13" s="1653" t="s">
        <v>2607</v>
      </c>
      <c r="F13" s="1653"/>
      <c r="G13" s="1651" t="s">
        <v>2608</v>
      </c>
      <c r="H13" s="1654">
        <v>50000</v>
      </c>
    </row>
    <row r="14" spans="1:8" x14ac:dyDescent="0.25">
      <c r="A14" s="1650">
        <v>45335</v>
      </c>
      <c r="B14" s="1650">
        <v>45383</v>
      </c>
      <c r="C14" s="1651">
        <v>10858</v>
      </c>
      <c r="D14" s="1652" t="s">
        <v>2495</v>
      </c>
      <c r="E14" s="1653" t="s">
        <v>2607</v>
      </c>
      <c r="F14" s="1653">
        <v>1</v>
      </c>
      <c r="G14" s="1655"/>
      <c r="H14" s="1654">
        <v>50000</v>
      </c>
    </row>
    <row r="15" spans="1:8" x14ac:dyDescent="0.25">
      <c r="A15" s="1650">
        <v>45335</v>
      </c>
      <c r="B15" s="1650">
        <v>45383</v>
      </c>
      <c r="C15" s="1651">
        <v>10855</v>
      </c>
      <c r="D15" s="1652" t="s">
        <v>2500</v>
      </c>
      <c r="E15" s="1653" t="s">
        <v>2607</v>
      </c>
      <c r="F15" s="1653">
        <v>1</v>
      </c>
      <c r="G15" s="1655"/>
      <c r="H15" s="1654">
        <v>61728.3</v>
      </c>
    </row>
    <row r="16" spans="1:8" x14ac:dyDescent="0.25">
      <c r="A16" s="1650">
        <v>45335</v>
      </c>
      <c r="B16" s="1650">
        <v>45383</v>
      </c>
      <c r="C16" s="1651">
        <v>10856</v>
      </c>
      <c r="D16" s="1652" t="s">
        <v>2500</v>
      </c>
      <c r="E16" s="1653" t="s">
        <v>2607</v>
      </c>
      <c r="F16" s="1653"/>
      <c r="G16" s="1651" t="s">
        <v>2608</v>
      </c>
      <c r="H16" s="1656">
        <v>61728.3</v>
      </c>
    </row>
    <row r="17" spans="1:8" x14ac:dyDescent="0.25">
      <c r="A17" s="1650">
        <v>45335</v>
      </c>
      <c r="B17" s="1650">
        <v>45383</v>
      </c>
      <c r="C17" s="1651">
        <v>10831</v>
      </c>
      <c r="D17" s="1652" t="s">
        <v>2502</v>
      </c>
      <c r="E17" s="1653" t="s">
        <v>2607</v>
      </c>
      <c r="F17" s="1653"/>
      <c r="G17" s="1651" t="s">
        <v>2609</v>
      </c>
      <c r="H17" s="1656">
        <v>45000</v>
      </c>
    </row>
    <row r="18" spans="1:8" x14ac:dyDescent="0.25">
      <c r="A18" s="1650">
        <v>45335</v>
      </c>
      <c r="B18" s="1650">
        <v>45383</v>
      </c>
      <c r="C18" s="1651">
        <v>10844</v>
      </c>
      <c r="D18" s="1652" t="s">
        <v>2502</v>
      </c>
      <c r="E18" s="1653" t="s">
        <v>2607</v>
      </c>
      <c r="F18" s="1653">
        <v>1</v>
      </c>
      <c r="G18" s="1657"/>
      <c r="H18" s="1656">
        <v>45000</v>
      </c>
    </row>
    <row r="19" spans="1:8" x14ac:dyDescent="0.25">
      <c r="A19" s="1650">
        <v>45335</v>
      </c>
      <c r="B19" s="1650">
        <v>45383</v>
      </c>
      <c r="C19" s="1651">
        <v>10845</v>
      </c>
      <c r="D19" s="1652" t="s">
        <v>2502</v>
      </c>
      <c r="E19" s="1653" t="s">
        <v>2607</v>
      </c>
      <c r="F19" s="1653">
        <v>1</v>
      </c>
      <c r="G19" s="1657"/>
      <c r="H19" s="1656">
        <v>45000</v>
      </c>
    </row>
    <row r="20" spans="1:8" x14ac:dyDescent="0.25">
      <c r="A20" s="1650">
        <v>45335</v>
      </c>
      <c r="B20" s="1650">
        <v>45383</v>
      </c>
      <c r="C20" s="1651">
        <v>10846</v>
      </c>
      <c r="D20" s="1652" t="s">
        <v>2502</v>
      </c>
      <c r="E20" s="1653" t="s">
        <v>2607</v>
      </c>
      <c r="F20" s="1653">
        <v>1</v>
      </c>
      <c r="G20" s="1657"/>
      <c r="H20" s="1656">
        <v>45000</v>
      </c>
    </row>
    <row r="21" spans="1:8" x14ac:dyDescent="0.25">
      <c r="A21" s="1650">
        <v>45335</v>
      </c>
      <c r="B21" s="1650">
        <v>45383</v>
      </c>
      <c r="C21" s="1651">
        <v>10847</v>
      </c>
      <c r="D21" s="1652" t="s">
        <v>2502</v>
      </c>
      <c r="E21" s="1653" t="s">
        <v>2607</v>
      </c>
      <c r="F21" s="1653">
        <v>1</v>
      </c>
      <c r="G21" s="1657"/>
      <c r="H21" s="1656">
        <v>45000</v>
      </c>
    </row>
    <row r="22" spans="1:8" x14ac:dyDescent="0.25">
      <c r="A22" s="1650">
        <v>45335</v>
      </c>
      <c r="B22" s="1650">
        <v>45383</v>
      </c>
      <c r="C22" s="1651">
        <v>10848</v>
      </c>
      <c r="D22" s="1652" t="s">
        <v>2502</v>
      </c>
      <c r="E22" s="1653" t="s">
        <v>2607</v>
      </c>
      <c r="F22" s="1653">
        <v>1</v>
      </c>
      <c r="G22" s="1657"/>
      <c r="H22" s="1656">
        <v>45000</v>
      </c>
    </row>
    <row r="23" spans="1:8" x14ac:dyDescent="0.25">
      <c r="A23" s="1650">
        <v>45335</v>
      </c>
      <c r="B23" s="1650">
        <v>45383</v>
      </c>
      <c r="C23" s="1651">
        <v>10849</v>
      </c>
      <c r="D23" s="1652" t="s">
        <v>2502</v>
      </c>
      <c r="E23" s="1653" t="s">
        <v>2607</v>
      </c>
      <c r="F23" s="1653">
        <v>1</v>
      </c>
      <c r="G23" s="1657"/>
      <c r="H23" s="1656">
        <v>45000</v>
      </c>
    </row>
    <row r="24" spans="1:8" x14ac:dyDescent="0.25">
      <c r="A24" s="1650">
        <v>45335</v>
      </c>
      <c r="B24" s="1650">
        <v>45383</v>
      </c>
      <c r="C24" s="1651">
        <v>10850</v>
      </c>
      <c r="D24" s="1652" t="s">
        <v>2502</v>
      </c>
      <c r="E24" s="1653" t="s">
        <v>2607</v>
      </c>
      <c r="F24" s="1653">
        <v>1</v>
      </c>
      <c r="G24" s="1657"/>
      <c r="H24" s="1656">
        <v>45000</v>
      </c>
    </row>
    <row r="25" spans="1:8" x14ac:dyDescent="0.25">
      <c r="A25" s="1650">
        <v>45335</v>
      </c>
      <c r="B25" s="1650">
        <v>45383</v>
      </c>
      <c r="C25" s="1653">
        <v>10853</v>
      </c>
      <c r="D25" s="1652" t="s">
        <v>2503</v>
      </c>
      <c r="E25" s="1653" t="s">
        <v>2607</v>
      </c>
      <c r="F25" s="1653">
        <v>1</v>
      </c>
      <c r="G25" s="1657"/>
      <c r="H25" s="1656">
        <v>56197.96</v>
      </c>
    </row>
    <row r="26" spans="1:8" x14ac:dyDescent="0.25">
      <c r="A26" s="1650">
        <v>45335</v>
      </c>
      <c r="B26" s="1650">
        <v>45383</v>
      </c>
      <c r="C26" s="1651">
        <v>10859</v>
      </c>
      <c r="D26" s="1652" t="s">
        <v>2503</v>
      </c>
      <c r="E26" s="1653" t="s">
        <v>2607</v>
      </c>
      <c r="F26" s="1653">
        <v>1</v>
      </c>
      <c r="G26" s="1657"/>
      <c r="H26" s="1656">
        <v>56197.96</v>
      </c>
    </row>
    <row r="27" spans="1:8" x14ac:dyDescent="0.25">
      <c r="A27" s="1650">
        <v>45335</v>
      </c>
      <c r="B27" s="1650">
        <v>45383</v>
      </c>
      <c r="C27" s="1651">
        <v>10860</v>
      </c>
      <c r="D27" s="1652" t="s">
        <v>2503</v>
      </c>
      <c r="E27" s="1653" t="s">
        <v>2607</v>
      </c>
      <c r="F27" s="1653"/>
      <c r="G27" s="1651" t="s">
        <v>2609</v>
      </c>
      <c r="H27" s="1656">
        <v>56197.96</v>
      </c>
    </row>
    <row r="28" spans="1:8" x14ac:dyDescent="0.25">
      <c r="A28" s="1650">
        <v>45335</v>
      </c>
      <c r="B28" s="1650">
        <v>45383</v>
      </c>
      <c r="C28" s="1651">
        <v>10861</v>
      </c>
      <c r="D28" s="1652" t="s">
        <v>2503</v>
      </c>
      <c r="E28" s="1653" t="s">
        <v>2607</v>
      </c>
      <c r="F28" s="1653">
        <v>1</v>
      </c>
      <c r="G28" s="1657"/>
      <c r="H28" s="1656">
        <v>56197.96</v>
      </c>
    </row>
    <row r="29" spans="1:8" x14ac:dyDescent="0.25">
      <c r="A29" s="1650">
        <v>45335</v>
      </c>
      <c r="B29" s="1650">
        <v>45383</v>
      </c>
      <c r="C29" s="1651">
        <v>10862</v>
      </c>
      <c r="D29" s="1652" t="s">
        <v>2503</v>
      </c>
      <c r="E29" s="1653" t="s">
        <v>2607</v>
      </c>
      <c r="F29" s="1653">
        <v>1</v>
      </c>
      <c r="G29" s="1657"/>
      <c r="H29" s="1658">
        <v>56197.97</v>
      </c>
    </row>
    <row r="30" spans="1:8" x14ac:dyDescent="0.25">
      <c r="A30" s="1650">
        <v>45335</v>
      </c>
      <c r="B30" s="1650">
        <v>45383</v>
      </c>
      <c r="C30" s="1651">
        <v>10863</v>
      </c>
      <c r="D30" s="1652" t="s">
        <v>2503</v>
      </c>
      <c r="E30" s="1653" t="s">
        <v>2607</v>
      </c>
      <c r="F30" s="1653">
        <v>1</v>
      </c>
      <c r="G30" s="1657"/>
      <c r="H30" s="1658">
        <v>56197.98</v>
      </c>
    </row>
    <row r="31" spans="1:8" x14ac:dyDescent="0.25">
      <c r="A31" s="1650">
        <v>45335</v>
      </c>
      <c r="B31" s="1650">
        <v>45383</v>
      </c>
      <c r="C31" s="1651">
        <v>10864</v>
      </c>
      <c r="D31" s="1652" t="s">
        <v>2503</v>
      </c>
      <c r="E31" s="1653" t="s">
        <v>2607</v>
      </c>
      <c r="F31" s="1653">
        <v>1</v>
      </c>
      <c r="G31" s="1657"/>
      <c r="H31" s="1658">
        <v>56197.98</v>
      </c>
    </row>
    <row r="32" spans="1:8" x14ac:dyDescent="0.25">
      <c r="A32" s="1650">
        <v>45335</v>
      </c>
      <c r="B32" s="1650">
        <v>45383</v>
      </c>
      <c r="C32" s="1651">
        <v>10865</v>
      </c>
      <c r="D32" s="1652" t="s">
        <v>2503</v>
      </c>
      <c r="E32" s="1653" t="s">
        <v>2607</v>
      </c>
      <c r="F32" s="1653">
        <v>1</v>
      </c>
      <c r="G32" s="1657"/>
      <c r="H32" s="1658">
        <v>56197.98</v>
      </c>
    </row>
    <row r="33" spans="1:8" x14ac:dyDescent="0.25">
      <c r="A33" s="1650">
        <v>45335</v>
      </c>
      <c r="B33" s="1650">
        <v>45383</v>
      </c>
      <c r="C33" s="1651">
        <v>10827</v>
      </c>
      <c r="D33" s="1652" t="s">
        <v>2504</v>
      </c>
      <c r="E33" s="1653" t="s">
        <v>2607</v>
      </c>
      <c r="F33" s="1653"/>
      <c r="G33" s="1651" t="s">
        <v>2610</v>
      </c>
      <c r="H33" s="1656">
        <v>69755.48</v>
      </c>
    </row>
    <row r="34" spans="1:8" x14ac:dyDescent="0.25">
      <c r="A34" s="1650">
        <v>45335</v>
      </c>
      <c r="B34" s="1650">
        <v>45383</v>
      </c>
      <c r="C34" s="1651">
        <v>10828</v>
      </c>
      <c r="D34" s="1652" t="s">
        <v>2504</v>
      </c>
      <c r="E34" s="1653" t="s">
        <v>2607</v>
      </c>
      <c r="F34" s="1653"/>
      <c r="G34" s="1651" t="s">
        <v>2610</v>
      </c>
      <c r="H34" s="1654">
        <v>69755.48</v>
      </c>
    </row>
    <row r="35" spans="1:8" x14ac:dyDescent="0.25">
      <c r="A35" s="1650">
        <v>45335</v>
      </c>
      <c r="B35" s="1650">
        <v>45383</v>
      </c>
      <c r="C35" s="1651">
        <v>10825</v>
      </c>
      <c r="D35" s="1659" t="s">
        <v>2505</v>
      </c>
      <c r="E35" s="1653" t="s">
        <v>2607</v>
      </c>
      <c r="F35" s="1653"/>
      <c r="G35" s="1651" t="s">
        <v>2610</v>
      </c>
      <c r="H35" s="1654">
        <v>90000</v>
      </c>
    </row>
    <row r="36" spans="1:8" x14ac:dyDescent="0.25">
      <c r="A36" s="1650">
        <v>45335</v>
      </c>
      <c r="B36" s="1650">
        <v>45383</v>
      </c>
      <c r="C36" s="1651">
        <v>10826</v>
      </c>
      <c r="D36" s="1659" t="s">
        <v>2505</v>
      </c>
      <c r="E36" s="1653" t="s">
        <v>2607</v>
      </c>
      <c r="F36" s="1653"/>
      <c r="G36" s="1651" t="s">
        <v>2610</v>
      </c>
      <c r="H36" s="1654">
        <v>90000</v>
      </c>
    </row>
    <row r="37" spans="1:8" x14ac:dyDescent="0.25">
      <c r="A37" s="1650">
        <v>45335</v>
      </c>
      <c r="B37" s="1650">
        <v>45383</v>
      </c>
      <c r="C37" s="1651">
        <v>10854</v>
      </c>
      <c r="D37" s="1659" t="s">
        <v>2506</v>
      </c>
      <c r="E37" s="1653" t="s">
        <v>2607</v>
      </c>
      <c r="F37" s="1653">
        <v>1</v>
      </c>
      <c r="G37" s="1657"/>
      <c r="H37" s="1654">
        <v>66942.7</v>
      </c>
    </row>
    <row r="38" spans="1:8" x14ac:dyDescent="0.25">
      <c r="A38" s="1650">
        <v>45335</v>
      </c>
      <c r="B38" s="1650">
        <v>45383</v>
      </c>
      <c r="C38" s="1651">
        <v>10552</v>
      </c>
      <c r="D38" s="1659" t="s">
        <v>2507</v>
      </c>
      <c r="E38" s="1653" t="s">
        <v>2607</v>
      </c>
      <c r="F38" s="1653">
        <v>1</v>
      </c>
      <c r="G38" s="1657"/>
      <c r="H38" s="1654">
        <v>85000</v>
      </c>
    </row>
    <row r="39" spans="1:8" x14ac:dyDescent="0.25">
      <c r="A39" s="1650">
        <v>45335</v>
      </c>
      <c r="B39" s="1650">
        <v>45383</v>
      </c>
      <c r="C39" s="1651">
        <v>10835</v>
      </c>
      <c r="D39" s="1659" t="s">
        <v>2508</v>
      </c>
      <c r="E39" s="1653" t="s">
        <v>2607</v>
      </c>
      <c r="F39" s="1653"/>
      <c r="G39" s="1651" t="s">
        <v>2611</v>
      </c>
      <c r="H39" s="1654">
        <v>12090</v>
      </c>
    </row>
    <row r="40" spans="1:8" x14ac:dyDescent="0.25">
      <c r="A40" s="1650">
        <v>45335</v>
      </c>
      <c r="B40" s="1650">
        <v>45383</v>
      </c>
      <c r="C40" s="1651">
        <v>10829</v>
      </c>
      <c r="D40" s="1659" t="s">
        <v>2508</v>
      </c>
      <c r="E40" s="1653" t="s">
        <v>2607</v>
      </c>
      <c r="F40" s="1653"/>
      <c r="G40" s="1651" t="s">
        <v>2612</v>
      </c>
      <c r="H40" s="1654">
        <v>12090</v>
      </c>
    </row>
    <row r="41" spans="1:8" x14ac:dyDescent="0.25">
      <c r="A41" s="1650">
        <v>45335</v>
      </c>
      <c r="B41" s="1650">
        <v>45383</v>
      </c>
      <c r="C41" s="1651">
        <v>10834</v>
      </c>
      <c r="D41" s="1659" t="s">
        <v>2508</v>
      </c>
      <c r="E41" s="1653" t="s">
        <v>2607</v>
      </c>
      <c r="F41" s="1653"/>
      <c r="G41" s="1651" t="s">
        <v>2613</v>
      </c>
      <c r="H41" s="1654">
        <v>12090</v>
      </c>
    </row>
    <row r="42" spans="1:8" x14ac:dyDescent="0.25">
      <c r="A42" s="1650">
        <v>45335</v>
      </c>
      <c r="B42" s="1650">
        <v>45383</v>
      </c>
      <c r="C42" s="1653">
        <v>10837</v>
      </c>
      <c r="D42" s="1659" t="s">
        <v>2508</v>
      </c>
      <c r="E42" s="1653" t="s">
        <v>2607</v>
      </c>
      <c r="F42" s="1653"/>
      <c r="G42" s="1651" t="s">
        <v>2614</v>
      </c>
      <c r="H42" s="1654">
        <v>12090</v>
      </c>
    </row>
    <row r="43" spans="1:8" x14ac:dyDescent="0.25">
      <c r="A43" s="1650">
        <v>45335</v>
      </c>
      <c r="B43" s="1650">
        <v>45383</v>
      </c>
      <c r="C43" s="1651">
        <v>10839</v>
      </c>
      <c r="D43" s="1659" t="s">
        <v>2508</v>
      </c>
      <c r="E43" s="1653" t="s">
        <v>2607</v>
      </c>
      <c r="F43" s="1653"/>
      <c r="G43" s="1651" t="s">
        <v>2615</v>
      </c>
      <c r="H43" s="1654">
        <v>12090</v>
      </c>
    </row>
    <row r="44" spans="1:8" x14ac:dyDescent="0.25">
      <c r="A44" s="1650">
        <v>45335</v>
      </c>
      <c r="B44" s="1650">
        <v>45383</v>
      </c>
      <c r="C44" s="1651">
        <v>10840</v>
      </c>
      <c r="D44" s="1659" t="s">
        <v>2508</v>
      </c>
      <c r="E44" s="1653" t="s">
        <v>2607</v>
      </c>
      <c r="F44" s="1653"/>
      <c r="G44" s="1651" t="s">
        <v>2616</v>
      </c>
      <c r="H44" s="1654">
        <v>12090</v>
      </c>
    </row>
    <row r="45" spans="1:8" x14ac:dyDescent="0.25">
      <c r="A45" s="1650">
        <v>45335</v>
      </c>
      <c r="B45" s="1650">
        <v>45383</v>
      </c>
      <c r="C45" s="1651">
        <v>10836</v>
      </c>
      <c r="D45" s="1659" t="s">
        <v>2509</v>
      </c>
      <c r="E45" s="1653" t="s">
        <v>2607</v>
      </c>
      <c r="F45" s="1653"/>
      <c r="G45" s="1651" t="s">
        <v>2611</v>
      </c>
      <c r="H45" s="1654">
        <v>18000</v>
      </c>
    </row>
    <row r="46" spans="1:8" x14ac:dyDescent="0.25">
      <c r="A46" s="1650">
        <v>45335</v>
      </c>
      <c r="B46" s="1650">
        <v>45383</v>
      </c>
      <c r="C46" s="1651">
        <v>10830</v>
      </c>
      <c r="D46" s="1659" t="s">
        <v>2509</v>
      </c>
      <c r="E46" s="1653" t="s">
        <v>2607</v>
      </c>
      <c r="F46" s="1653"/>
      <c r="G46" s="1651" t="s">
        <v>2612</v>
      </c>
      <c r="H46" s="1654">
        <v>18000</v>
      </c>
    </row>
    <row r="47" spans="1:8" x14ac:dyDescent="0.25">
      <c r="A47" s="1650">
        <v>45335</v>
      </c>
      <c r="B47" s="1650">
        <v>45383</v>
      </c>
      <c r="C47" s="1651">
        <v>10833</v>
      </c>
      <c r="D47" s="1659" t="s">
        <v>2509</v>
      </c>
      <c r="E47" s="1653" t="s">
        <v>2607</v>
      </c>
      <c r="F47" s="1653"/>
      <c r="G47" s="1651" t="s">
        <v>2613</v>
      </c>
      <c r="H47" s="1654">
        <v>18000</v>
      </c>
    </row>
    <row r="48" spans="1:8" x14ac:dyDescent="0.25">
      <c r="A48" s="1650">
        <v>45335</v>
      </c>
      <c r="B48" s="1650">
        <v>45383</v>
      </c>
      <c r="C48" s="1653">
        <v>10838</v>
      </c>
      <c r="D48" s="1659" t="s">
        <v>2509</v>
      </c>
      <c r="E48" s="1653" t="s">
        <v>2607</v>
      </c>
      <c r="F48" s="1653"/>
      <c r="G48" s="1651" t="s">
        <v>2614</v>
      </c>
      <c r="H48" s="1654">
        <v>18000</v>
      </c>
    </row>
    <row r="49" spans="1:8" x14ac:dyDescent="0.25">
      <c r="A49" s="1650">
        <v>45335</v>
      </c>
      <c r="B49" s="1650">
        <v>45383</v>
      </c>
      <c r="C49" s="1651">
        <v>10841</v>
      </c>
      <c r="D49" s="1659" t="s">
        <v>2509</v>
      </c>
      <c r="E49" s="1653" t="s">
        <v>2607</v>
      </c>
      <c r="F49" s="1653"/>
      <c r="G49" s="1651" t="s">
        <v>2615</v>
      </c>
      <c r="H49" s="1654">
        <v>18000</v>
      </c>
    </row>
    <row r="50" spans="1:8" x14ac:dyDescent="0.25">
      <c r="A50" s="1650">
        <v>45335</v>
      </c>
      <c r="B50" s="1650">
        <v>45383</v>
      </c>
      <c r="C50" s="1651">
        <v>10842</v>
      </c>
      <c r="D50" s="1659" t="s">
        <v>2509</v>
      </c>
      <c r="E50" s="1653" t="s">
        <v>2607</v>
      </c>
      <c r="F50" s="1653"/>
      <c r="G50" s="1651" t="s">
        <v>2616</v>
      </c>
      <c r="H50" s="1654">
        <v>18000</v>
      </c>
    </row>
    <row r="51" spans="1:8" x14ac:dyDescent="0.25">
      <c r="A51" s="1650">
        <v>45335</v>
      </c>
      <c r="B51" s="1650">
        <v>45383</v>
      </c>
      <c r="C51" s="1651">
        <v>10843</v>
      </c>
      <c r="D51" s="1659" t="s">
        <v>2510</v>
      </c>
      <c r="E51" s="1653" t="s">
        <v>2607</v>
      </c>
      <c r="F51" s="1653"/>
      <c r="G51" s="1651" t="s">
        <v>2617</v>
      </c>
      <c r="H51" s="1654">
        <v>28599.64</v>
      </c>
    </row>
    <row r="52" spans="1:8" x14ac:dyDescent="0.25">
      <c r="A52" s="1650">
        <v>45335</v>
      </c>
      <c r="B52" s="1650">
        <v>45383</v>
      </c>
      <c r="C52" s="1651">
        <v>10851</v>
      </c>
      <c r="D52" s="1659" t="s">
        <v>2511</v>
      </c>
      <c r="E52" s="1653" t="s">
        <v>2607</v>
      </c>
      <c r="F52" s="1653"/>
      <c r="G52" s="1651" t="s">
        <v>2617</v>
      </c>
      <c r="H52" s="1654">
        <v>35000</v>
      </c>
    </row>
    <row r="53" spans="1:8" x14ac:dyDescent="0.25">
      <c r="A53" s="1650">
        <v>45369</v>
      </c>
      <c r="B53" s="1650">
        <v>45464</v>
      </c>
      <c r="C53" s="1660">
        <v>10901</v>
      </c>
      <c r="D53" s="1659" t="s">
        <v>2618</v>
      </c>
      <c r="E53" s="1653" t="s">
        <v>2607</v>
      </c>
      <c r="F53" s="1653"/>
      <c r="G53" s="1660" t="s">
        <v>2619</v>
      </c>
      <c r="H53" s="1661">
        <v>8611.64</v>
      </c>
    </row>
    <row r="54" spans="1:8" x14ac:dyDescent="0.25">
      <c r="A54" s="1650">
        <v>45369</v>
      </c>
      <c r="B54" s="1650">
        <v>45464</v>
      </c>
      <c r="C54" s="1660">
        <v>10902</v>
      </c>
      <c r="D54" s="1659" t="s">
        <v>2618</v>
      </c>
      <c r="E54" s="1653" t="s">
        <v>2607</v>
      </c>
      <c r="F54" s="1653"/>
      <c r="G54" s="1660" t="s">
        <v>2619</v>
      </c>
      <c r="H54" s="1661">
        <v>8611.64</v>
      </c>
    </row>
    <row r="55" spans="1:8" x14ac:dyDescent="0.25">
      <c r="A55" s="1650">
        <v>45369</v>
      </c>
      <c r="B55" s="1650">
        <v>45464</v>
      </c>
      <c r="C55" s="1660">
        <v>10903</v>
      </c>
      <c r="D55" s="1659" t="s">
        <v>2618</v>
      </c>
      <c r="E55" s="1653" t="s">
        <v>2607</v>
      </c>
      <c r="F55" s="1653"/>
      <c r="G55" s="1660" t="s">
        <v>2619</v>
      </c>
      <c r="H55" s="1661">
        <v>8611.64</v>
      </c>
    </row>
    <row r="56" spans="1:8" x14ac:dyDescent="0.25">
      <c r="A56" s="1650">
        <v>45369</v>
      </c>
      <c r="B56" s="1650">
        <v>45464</v>
      </c>
      <c r="C56" s="1660">
        <v>10904</v>
      </c>
      <c r="D56" s="1659" t="s">
        <v>2618</v>
      </c>
      <c r="E56" s="1653" t="s">
        <v>2607</v>
      </c>
      <c r="F56" s="1653"/>
      <c r="G56" s="1660" t="s">
        <v>2619</v>
      </c>
      <c r="H56" s="1661">
        <v>8611.64</v>
      </c>
    </row>
    <row r="57" spans="1:8" x14ac:dyDescent="0.25">
      <c r="A57" s="1650">
        <v>45369</v>
      </c>
      <c r="B57" s="1650">
        <v>45464</v>
      </c>
      <c r="C57" s="1660">
        <v>10905</v>
      </c>
      <c r="D57" s="1659" t="s">
        <v>2618</v>
      </c>
      <c r="E57" s="1653" t="s">
        <v>2607</v>
      </c>
      <c r="F57" s="1653"/>
      <c r="G57" s="1660" t="s">
        <v>2619</v>
      </c>
      <c r="H57" s="1661">
        <v>8611.64</v>
      </c>
    </row>
    <row r="58" spans="1:8" x14ac:dyDescent="0.25">
      <c r="A58" s="1650">
        <v>45369</v>
      </c>
      <c r="B58" s="1650">
        <v>45464</v>
      </c>
      <c r="C58" s="1660">
        <v>10914</v>
      </c>
      <c r="D58" s="1659" t="s">
        <v>2618</v>
      </c>
      <c r="E58" s="1653" t="s">
        <v>2607</v>
      </c>
      <c r="F58" s="1653"/>
      <c r="G58" s="1660" t="s">
        <v>2619</v>
      </c>
      <c r="H58" s="1661">
        <v>8611.64</v>
      </c>
    </row>
    <row r="59" spans="1:8" x14ac:dyDescent="0.25">
      <c r="A59" s="1650">
        <v>45369</v>
      </c>
      <c r="B59" s="1650">
        <v>45464</v>
      </c>
      <c r="C59" s="1660">
        <v>10915</v>
      </c>
      <c r="D59" s="1659" t="s">
        <v>2618</v>
      </c>
      <c r="E59" s="1653" t="s">
        <v>2607</v>
      </c>
      <c r="F59" s="1653"/>
      <c r="G59" s="1660" t="s">
        <v>2619</v>
      </c>
      <c r="H59" s="1661">
        <v>8611.64</v>
      </c>
    </row>
    <row r="60" spans="1:8" x14ac:dyDescent="0.25">
      <c r="A60" s="1650">
        <v>45369</v>
      </c>
      <c r="B60" s="1650">
        <v>45464</v>
      </c>
      <c r="C60" s="1660">
        <v>10916</v>
      </c>
      <c r="D60" s="1659" t="s">
        <v>2618</v>
      </c>
      <c r="E60" s="1653" t="s">
        <v>2607</v>
      </c>
      <c r="F60" s="1653"/>
      <c r="G60" s="1660" t="s">
        <v>2619</v>
      </c>
      <c r="H60" s="1661">
        <v>8611.64</v>
      </c>
    </row>
    <row r="61" spans="1:8" x14ac:dyDescent="0.25">
      <c r="A61" s="1650">
        <v>45369</v>
      </c>
      <c r="B61" s="1650">
        <v>45464</v>
      </c>
      <c r="C61" s="1660">
        <v>10917</v>
      </c>
      <c r="D61" s="1659" t="s">
        <v>2618</v>
      </c>
      <c r="E61" s="1653" t="s">
        <v>2607</v>
      </c>
      <c r="F61" s="1653"/>
      <c r="G61" s="1660" t="s">
        <v>2619</v>
      </c>
      <c r="H61" s="1661">
        <v>8611.64</v>
      </c>
    </row>
    <row r="62" spans="1:8" x14ac:dyDescent="0.25">
      <c r="A62" s="1650">
        <v>45369</v>
      </c>
      <c r="B62" s="1650">
        <v>45464</v>
      </c>
      <c r="C62" s="1660">
        <v>10918</v>
      </c>
      <c r="D62" s="1659" t="s">
        <v>2618</v>
      </c>
      <c r="E62" s="1653" t="s">
        <v>2607</v>
      </c>
      <c r="F62" s="1653"/>
      <c r="G62" s="1660" t="s">
        <v>2619</v>
      </c>
      <c r="H62" s="1661">
        <v>8611.64</v>
      </c>
    </row>
    <row r="63" spans="1:8" x14ac:dyDescent="0.25">
      <c r="A63" s="1650">
        <v>45369</v>
      </c>
      <c r="B63" s="1650">
        <v>45464</v>
      </c>
      <c r="C63" s="1660">
        <v>10919</v>
      </c>
      <c r="D63" s="1659" t="s">
        <v>2618</v>
      </c>
      <c r="E63" s="1653" t="s">
        <v>2607</v>
      </c>
      <c r="F63" s="1653"/>
      <c r="G63" s="1660" t="s">
        <v>2619</v>
      </c>
      <c r="H63" s="1661">
        <v>8611.64</v>
      </c>
    </row>
    <row r="64" spans="1:8" x14ac:dyDescent="0.25">
      <c r="A64" s="1650">
        <v>45369</v>
      </c>
      <c r="B64" s="1650">
        <v>45464</v>
      </c>
      <c r="C64" s="1660">
        <v>10920</v>
      </c>
      <c r="D64" s="1659" t="s">
        <v>2618</v>
      </c>
      <c r="E64" s="1653" t="s">
        <v>2607</v>
      </c>
      <c r="F64" s="1653"/>
      <c r="G64" s="1660" t="s">
        <v>2619</v>
      </c>
      <c r="H64" s="1661">
        <v>8611.64</v>
      </c>
    </row>
    <row r="65" spans="1:8" x14ac:dyDescent="0.25">
      <c r="A65" s="1650">
        <v>45369</v>
      </c>
      <c r="B65" s="1650">
        <v>45464</v>
      </c>
      <c r="C65" s="1660">
        <v>10921</v>
      </c>
      <c r="D65" s="1659" t="s">
        <v>2618</v>
      </c>
      <c r="E65" s="1653" t="s">
        <v>2607</v>
      </c>
      <c r="F65" s="1653"/>
      <c r="G65" s="1660" t="s">
        <v>2619</v>
      </c>
      <c r="H65" s="1661">
        <v>8611.64</v>
      </c>
    </row>
    <row r="66" spans="1:8" x14ac:dyDescent="0.25">
      <c r="A66" s="1650">
        <v>45369</v>
      </c>
      <c r="B66" s="1650">
        <v>45464</v>
      </c>
      <c r="C66" s="1660">
        <v>10922</v>
      </c>
      <c r="D66" s="1659" t="s">
        <v>2618</v>
      </c>
      <c r="E66" s="1653" t="s">
        <v>2607</v>
      </c>
      <c r="F66" s="1653"/>
      <c r="G66" s="1660" t="s">
        <v>2619</v>
      </c>
      <c r="H66" s="1661">
        <v>8611.64</v>
      </c>
    </row>
    <row r="67" spans="1:8" x14ac:dyDescent="0.25">
      <c r="A67" s="1650">
        <v>45369</v>
      </c>
      <c r="B67" s="1650">
        <v>45464</v>
      </c>
      <c r="C67" s="1660">
        <v>10923</v>
      </c>
      <c r="D67" s="1659" t="s">
        <v>2618</v>
      </c>
      <c r="E67" s="1653" t="s">
        <v>2607</v>
      </c>
      <c r="F67" s="1653"/>
      <c r="G67" s="1660" t="s">
        <v>2619</v>
      </c>
      <c r="H67" s="1661">
        <v>8611.64</v>
      </c>
    </row>
    <row r="68" spans="1:8" x14ac:dyDescent="0.25">
      <c r="A68" s="1650">
        <v>45369</v>
      </c>
      <c r="B68" s="1650">
        <v>45464</v>
      </c>
      <c r="C68" s="1660">
        <v>10924</v>
      </c>
      <c r="D68" s="1659" t="s">
        <v>2618</v>
      </c>
      <c r="E68" s="1653" t="s">
        <v>2607</v>
      </c>
      <c r="F68" s="1653"/>
      <c r="G68" s="1660" t="s">
        <v>2619</v>
      </c>
      <c r="H68" s="1661">
        <v>8611.64</v>
      </c>
    </row>
    <row r="69" spans="1:8" x14ac:dyDescent="0.25">
      <c r="A69" s="1650">
        <v>45369</v>
      </c>
      <c r="B69" s="1650">
        <v>45464</v>
      </c>
      <c r="C69" s="1660">
        <v>10925</v>
      </c>
      <c r="D69" s="1659" t="s">
        <v>2618</v>
      </c>
      <c r="E69" s="1653" t="s">
        <v>2607</v>
      </c>
      <c r="F69" s="1653"/>
      <c r="G69" s="1660" t="s">
        <v>2619</v>
      </c>
      <c r="H69" s="1661">
        <v>8611.64</v>
      </c>
    </row>
    <row r="70" spans="1:8" x14ac:dyDescent="0.25">
      <c r="A70" s="1650">
        <v>45369</v>
      </c>
      <c r="B70" s="1650">
        <v>45464</v>
      </c>
      <c r="C70" s="1660">
        <v>10926</v>
      </c>
      <c r="D70" s="1659" t="s">
        <v>2618</v>
      </c>
      <c r="E70" s="1653" t="s">
        <v>2607</v>
      </c>
      <c r="F70" s="1653"/>
      <c r="G70" s="1660" t="s">
        <v>2619</v>
      </c>
      <c r="H70" s="1661">
        <v>8611.64</v>
      </c>
    </row>
    <row r="71" spans="1:8" x14ac:dyDescent="0.25">
      <c r="A71" s="1650">
        <v>45369</v>
      </c>
      <c r="B71" s="1650">
        <v>45464</v>
      </c>
      <c r="C71" s="1660">
        <v>10927</v>
      </c>
      <c r="D71" s="1659" t="s">
        <v>2618</v>
      </c>
      <c r="E71" s="1653" t="s">
        <v>2607</v>
      </c>
      <c r="F71" s="1653"/>
      <c r="G71" s="1660" t="s">
        <v>2619</v>
      </c>
      <c r="H71" s="1661">
        <v>8611.64</v>
      </c>
    </row>
    <row r="72" spans="1:8" x14ac:dyDescent="0.25">
      <c r="A72" s="1650">
        <v>45369</v>
      </c>
      <c r="B72" s="1650">
        <v>45464</v>
      </c>
      <c r="C72" s="1660">
        <v>10928</v>
      </c>
      <c r="D72" s="1659" t="s">
        <v>2618</v>
      </c>
      <c r="E72" s="1653" t="s">
        <v>2607</v>
      </c>
      <c r="F72" s="1653"/>
      <c r="G72" s="1660" t="s">
        <v>2619</v>
      </c>
      <c r="H72" s="1661">
        <v>8611.64</v>
      </c>
    </row>
    <row r="73" spans="1:8" x14ac:dyDescent="0.25">
      <c r="A73" s="1650">
        <v>45369</v>
      </c>
      <c r="B73" s="1650">
        <v>45464</v>
      </c>
      <c r="C73" s="1660">
        <v>10929</v>
      </c>
      <c r="D73" s="1659" t="s">
        <v>2618</v>
      </c>
      <c r="E73" s="1653" t="s">
        <v>2607</v>
      </c>
      <c r="F73" s="1653"/>
      <c r="G73" s="1660" t="s">
        <v>2619</v>
      </c>
      <c r="H73" s="1661">
        <v>8611.64</v>
      </c>
    </row>
    <row r="74" spans="1:8" x14ac:dyDescent="0.25">
      <c r="A74" s="1650">
        <v>45369</v>
      </c>
      <c r="B74" s="1650">
        <v>45464</v>
      </c>
      <c r="C74" s="1660">
        <v>10930</v>
      </c>
      <c r="D74" s="1659" t="s">
        <v>2618</v>
      </c>
      <c r="E74" s="1653" t="s">
        <v>2607</v>
      </c>
      <c r="F74" s="1653"/>
      <c r="G74" s="1660" t="s">
        <v>2619</v>
      </c>
      <c r="H74" s="1661">
        <v>8611.64</v>
      </c>
    </row>
    <row r="75" spans="1:8" x14ac:dyDescent="0.25">
      <c r="A75" s="1650">
        <v>45369</v>
      </c>
      <c r="B75" s="1650">
        <v>45464</v>
      </c>
      <c r="C75" s="1660">
        <v>10931</v>
      </c>
      <c r="D75" s="1659" t="s">
        <v>2618</v>
      </c>
      <c r="E75" s="1653" t="s">
        <v>2607</v>
      </c>
      <c r="F75" s="1653"/>
      <c r="G75" s="1660" t="s">
        <v>2619</v>
      </c>
      <c r="H75" s="1661">
        <v>8611.64</v>
      </c>
    </row>
    <row r="76" spans="1:8" x14ac:dyDescent="0.25">
      <c r="A76" s="1650">
        <v>45369</v>
      </c>
      <c r="B76" s="1650">
        <v>45464</v>
      </c>
      <c r="C76" s="1660">
        <v>10932</v>
      </c>
      <c r="D76" s="1659" t="s">
        <v>2618</v>
      </c>
      <c r="E76" s="1653" t="s">
        <v>2607</v>
      </c>
      <c r="F76" s="1653"/>
      <c r="G76" s="1660" t="s">
        <v>2619</v>
      </c>
      <c r="H76" s="1661">
        <v>8611.64</v>
      </c>
    </row>
    <row r="77" spans="1:8" x14ac:dyDescent="0.25">
      <c r="A77" s="1650">
        <v>45369</v>
      </c>
      <c r="B77" s="1650">
        <v>45464</v>
      </c>
      <c r="C77" s="1660">
        <v>10933</v>
      </c>
      <c r="D77" s="1659" t="s">
        <v>2618</v>
      </c>
      <c r="E77" s="1653" t="s">
        <v>2607</v>
      </c>
      <c r="F77" s="1653"/>
      <c r="G77" s="1660" t="s">
        <v>2619</v>
      </c>
      <c r="H77" s="1661">
        <v>8611.64</v>
      </c>
    </row>
    <row r="78" spans="1:8" x14ac:dyDescent="0.25">
      <c r="A78" s="1650">
        <v>45369</v>
      </c>
      <c r="B78" s="1650">
        <v>45464</v>
      </c>
      <c r="C78" s="1660">
        <v>10934</v>
      </c>
      <c r="D78" s="1659" t="s">
        <v>2618</v>
      </c>
      <c r="E78" s="1653" t="s">
        <v>2607</v>
      </c>
      <c r="F78" s="1653"/>
      <c r="G78" s="1660" t="s">
        <v>2619</v>
      </c>
      <c r="H78" s="1661">
        <v>8611.64</v>
      </c>
    </row>
    <row r="79" spans="1:8" x14ac:dyDescent="0.25">
      <c r="A79" s="1650">
        <v>45369</v>
      </c>
      <c r="B79" s="1650">
        <v>45464</v>
      </c>
      <c r="C79" s="1660">
        <v>10935</v>
      </c>
      <c r="D79" s="1659" t="s">
        <v>2618</v>
      </c>
      <c r="E79" s="1653" t="s">
        <v>2607</v>
      </c>
      <c r="F79" s="1653"/>
      <c r="G79" s="1660" t="s">
        <v>2619</v>
      </c>
      <c r="H79" s="1661">
        <v>8611.64</v>
      </c>
    </row>
    <row r="80" spans="1:8" x14ac:dyDescent="0.25">
      <c r="A80" s="1650">
        <v>45369</v>
      </c>
      <c r="B80" s="1650">
        <v>45464</v>
      </c>
      <c r="C80" s="1660">
        <v>10936</v>
      </c>
      <c r="D80" s="1659" t="s">
        <v>2618</v>
      </c>
      <c r="E80" s="1653" t="s">
        <v>2607</v>
      </c>
      <c r="F80" s="1653"/>
      <c r="G80" s="1660" t="s">
        <v>2619</v>
      </c>
      <c r="H80" s="1661">
        <v>8611.64</v>
      </c>
    </row>
    <row r="81" spans="1:8" x14ac:dyDescent="0.25">
      <c r="A81" s="1650">
        <v>45369</v>
      </c>
      <c r="B81" s="1650">
        <v>45464</v>
      </c>
      <c r="C81" s="1660">
        <v>10937</v>
      </c>
      <c r="D81" s="1659" t="s">
        <v>2618</v>
      </c>
      <c r="E81" s="1653" t="s">
        <v>2607</v>
      </c>
      <c r="F81" s="1653"/>
      <c r="G81" s="1660" t="s">
        <v>2619</v>
      </c>
      <c r="H81" s="1661">
        <v>8611.64</v>
      </c>
    </row>
    <row r="82" spans="1:8" x14ac:dyDescent="0.25">
      <c r="A82" s="1650">
        <v>45369</v>
      </c>
      <c r="B82" s="1650">
        <v>45464</v>
      </c>
      <c r="C82" s="1660">
        <v>10938</v>
      </c>
      <c r="D82" s="1659" t="s">
        <v>2618</v>
      </c>
      <c r="E82" s="1653" t="s">
        <v>2607</v>
      </c>
      <c r="F82" s="1653"/>
      <c r="G82" s="1660" t="s">
        <v>2619</v>
      </c>
      <c r="H82" s="1661">
        <v>8611.64</v>
      </c>
    </row>
    <row r="83" spans="1:8" x14ac:dyDescent="0.25">
      <c r="A83" s="1650">
        <v>45369</v>
      </c>
      <c r="B83" s="1650">
        <v>45464</v>
      </c>
      <c r="C83" s="1660">
        <v>10939</v>
      </c>
      <c r="D83" s="1659" t="s">
        <v>2618</v>
      </c>
      <c r="E83" s="1653" t="s">
        <v>2607</v>
      </c>
      <c r="F83" s="1653"/>
      <c r="G83" s="1660" t="s">
        <v>2619</v>
      </c>
      <c r="H83" s="1661">
        <v>8611.64</v>
      </c>
    </row>
    <row r="84" spans="1:8" x14ac:dyDescent="0.25">
      <c r="A84" s="1650">
        <v>45369</v>
      </c>
      <c r="B84" s="1650">
        <v>45464</v>
      </c>
      <c r="C84" s="1660">
        <v>10940</v>
      </c>
      <c r="D84" s="1659" t="s">
        <v>2618</v>
      </c>
      <c r="E84" s="1653" t="s">
        <v>2607</v>
      </c>
      <c r="F84" s="1653"/>
      <c r="G84" s="1660" t="s">
        <v>2619</v>
      </c>
      <c r="H84" s="1661">
        <v>8611.64</v>
      </c>
    </row>
    <row r="85" spans="1:8" x14ac:dyDescent="0.25">
      <c r="A85" s="1650">
        <v>45369</v>
      </c>
      <c r="B85" s="1650">
        <v>45464</v>
      </c>
      <c r="C85" s="1660">
        <v>10941</v>
      </c>
      <c r="D85" s="1659" t="s">
        <v>2618</v>
      </c>
      <c r="E85" s="1653" t="s">
        <v>2607</v>
      </c>
      <c r="F85" s="1653"/>
      <c r="G85" s="1660" t="s">
        <v>2619</v>
      </c>
      <c r="H85" s="1661">
        <v>8611.64</v>
      </c>
    </row>
    <row r="86" spans="1:8" x14ac:dyDescent="0.25">
      <c r="A86" s="1650">
        <v>45369</v>
      </c>
      <c r="B86" s="1650">
        <v>45464</v>
      </c>
      <c r="C86" s="1660">
        <v>10942</v>
      </c>
      <c r="D86" s="1659" t="s">
        <v>2618</v>
      </c>
      <c r="E86" s="1653" t="s">
        <v>2607</v>
      </c>
      <c r="F86" s="1653"/>
      <c r="G86" s="1660" t="s">
        <v>2619</v>
      </c>
      <c r="H86" s="1661">
        <v>8611.64</v>
      </c>
    </row>
    <row r="87" spans="1:8" x14ac:dyDescent="0.25">
      <c r="A87" s="1650">
        <v>45369</v>
      </c>
      <c r="B87" s="1650">
        <v>45464</v>
      </c>
      <c r="C87" s="1660">
        <v>10943</v>
      </c>
      <c r="D87" s="1659" t="s">
        <v>2618</v>
      </c>
      <c r="E87" s="1653" t="s">
        <v>2607</v>
      </c>
      <c r="F87" s="1653"/>
      <c r="G87" s="1660" t="s">
        <v>2619</v>
      </c>
      <c r="H87" s="1661">
        <v>8611.64</v>
      </c>
    </row>
    <row r="88" spans="1:8" x14ac:dyDescent="0.25">
      <c r="A88" s="1650">
        <v>45369</v>
      </c>
      <c r="B88" s="1650">
        <v>45464</v>
      </c>
      <c r="C88" s="1660">
        <v>10944</v>
      </c>
      <c r="D88" s="1659" t="s">
        <v>2618</v>
      </c>
      <c r="E88" s="1653" t="s">
        <v>2607</v>
      </c>
      <c r="F88" s="1653"/>
      <c r="G88" s="1660" t="s">
        <v>2619</v>
      </c>
      <c r="H88" s="1661">
        <v>8611.64</v>
      </c>
    </row>
    <row r="89" spans="1:8" x14ac:dyDescent="0.25">
      <c r="A89" s="1650">
        <v>45369</v>
      </c>
      <c r="B89" s="1650">
        <v>45464</v>
      </c>
      <c r="C89" s="1660">
        <v>10945</v>
      </c>
      <c r="D89" s="1659" t="s">
        <v>2618</v>
      </c>
      <c r="E89" s="1653" t="s">
        <v>2607</v>
      </c>
      <c r="F89" s="1653"/>
      <c r="G89" s="1660" t="s">
        <v>2619</v>
      </c>
      <c r="H89" s="1661">
        <v>8611.64</v>
      </c>
    </row>
    <row r="90" spans="1:8" x14ac:dyDescent="0.25">
      <c r="A90" s="1650">
        <v>45369</v>
      </c>
      <c r="B90" s="1650">
        <v>45464</v>
      </c>
      <c r="C90" s="1660">
        <v>10946</v>
      </c>
      <c r="D90" s="1659" t="s">
        <v>2618</v>
      </c>
      <c r="E90" s="1653" t="s">
        <v>2607</v>
      </c>
      <c r="F90" s="1653"/>
      <c r="G90" s="1660" t="s">
        <v>2619</v>
      </c>
      <c r="H90" s="1661">
        <v>8611.64</v>
      </c>
    </row>
    <row r="91" spans="1:8" x14ac:dyDescent="0.25">
      <c r="A91" s="1650">
        <v>45369</v>
      </c>
      <c r="B91" s="1650">
        <v>45464</v>
      </c>
      <c r="C91" s="1660">
        <v>10947</v>
      </c>
      <c r="D91" s="1659" t="s">
        <v>2618</v>
      </c>
      <c r="E91" s="1653" t="s">
        <v>2607</v>
      </c>
      <c r="F91" s="1653"/>
      <c r="G91" s="1660" t="s">
        <v>2619</v>
      </c>
      <c r="H91" s="1661">
        <v>8611.64</v>
      </c>
    </row>
    <row r="92" spans="1:8" x14ac:dyDescent="0.25">
      <c r="A92" s="1650">
        <v>45369</v>
      </c>
      <c r="B92" s="1650">
        <v>45464</v>
      </c>
      <c r="C92" s="1660">
        <v>10948</v>
      </c>
      <c r="D92" s="1659" t="s">
        <v>2618</v>
      </c>
      <c r="E92" s="1653" t="s">
        <v>2607</v>
      </c>
      <c r="F92" s="1653"/>
      <c r="G92" s="1660" t="s">
        <v>2619</v>
      </c>
      <c r="H92" s="1661">
        <v>8611.64</v>
      </c>
    </row>
    <row r="93" spans="1:8" x14ac:dyDescent="0.25">
      <c r="A93" s="1650">
        <v>45369</v>
      </c>
      <c r="B93" s="1650">
        <v>45464</v>
      </c>
      <c r="C93" s="1660">
        <v>10949</v>
      </c>
      <c r="D93" s="1659" t="s">
        <v>2618</v>
      </c>
      <c r="E93" s="1653" t="s">
        <v>2607</v>
      </c>
      <c r="F93" s="1653"/>
      <c r="G93" s="1660" t="s">
        <v>2619</v>
      </c>
      <c r="H93" s="1661">
        <v>8611.64</v>
      </c>
    </row>
    <row r="94" spans="1:8" x14ac:dyDescent="0.25">
      <c r="A94" s="1650">
        <v>45369</v>
      </c>
      <c r="B94" s="1650">
        <v>45464</v>
      </c>
      <c r="C94" s="1660">
        <v>10950</v>
      </c>
      <c r="D94" s="1659" t="s">
        <v>2618</v>
      </c>
      <c r="E94" s="1653" t="s">
        <v>2607</v>
      </c>
      <c r="F94" s="1653"/>
      <c r="G94" s="1660" t="s">
        <v>2619</v>
      </c>
      <c r="H94" s="1661">
        <v>8611.64</v>
      </c>
    </row>
    <row r="95" spans="1:8" x14ac:dyDescent="0.25">
      <c r="A95" s="1650">
        <v>45369</v>
      </c>
      <c r="B95" s="1650">
        <v>45464</v>
      </c>
      <c r="C95" s="1660">
        <v>10951</v>
      </c>
      <c r="D95" s="1659" t="s">
        <v>2618</v>
      </c>
      <c r="E95" s="1653" t="s">
        <v>2607</v>
      </c>
      <c r="F95" s="1653"/>
      <c r="G95" s="1660" t="s">
        <v>2619</v>
      </c>
      <c r="H95" s="1661">
        <v>8611.64</v>
      </c>
    </row>
    <row r="96" spans="1:8" x14ac:dyDescent="0.25">
      <c r="A96" s="1650">
        <v>45369</v>
      </c>
      <c r="B96" s="1650">
        <v>45464</v>
      </c>
      <c r="C96" s="1660">
        <v>10952</v>
      </c>
      <c r="D96" s="1659" t="s">
        <v>2618</v>
      </c>
      <c r="E96" s="1653" t="s">
        <v>2607</v>
      </c>
      <c r="F96" s="1653"/>
      <c r="G96" s="1660" t="s">
        <v>2619</v>
      </c>
      <c r="H96" s="1661">
        <v>8611.64</v>
      </c>
    </row>
    <row r="97" spans="1:8" x14ac:dyDescent="0.25">
      <c r="A97" s="1650">
        <v>45369</v>
      </c>
      <c r="B97" s="1650">
        <v>45464</v>
      </c>
      <c r="C97" s="1660">
        <v>10953</v>
      </c>
      <c r="D97" s="1659" t="s">
        <v>2618</v>
      </c>
      <c r="E97" s="1653" t="s">
        <v>2607</v>
      </c>
      <c r="F97" s="1653"/>
      <c r="G97" s="1660" t="s">
        <v>2619</v>
      </c>
      <c r="H97" s="1661">
        <v>8611.64</v>
      </c>
    </row>
    <row r="98" spans="1:8" x14ac:dyDescent="0.25">
      <c r="A98" s="1650">
        <v>45369</v>
      </c>
      <c r="B98" s="1650">
        <v>45464</v>
      </c>
      <c r="C98" s="1660">
        <v>10954</v>
      </c>
      <c r="D98" s="1659" t="s">
        <v>2618</v>
      </c>
      <c r="E98" s="1653" t="s">
        <v>2607</v>
      </c>
      <c r="F98" s="1653"/>
      <c r="G98" s="1660" t="s">
        <v>2619</v>
      </c>
      <c r="H98" s="1661">
        <v>8611.64</v>
      </c>
    </row>
    <row r="99" spans="1:8" x14ac:dyDescent="0.25">
      <c r="A99" s="1650">
        <v>45369</v>
      </c>
      <c r="B99" s="1650">
        <v>45464</v>
      </c>
      <c r="C99" s="1660">
        <v>10960</v>
      </c>
      <c r="D99" s="1659" t="s">
        <v>2618</v>
      </c>
      <c r="E99" s="1653" t="s">
        <v>2607</v>
      </c>
      <c r="F99" s="1653"/>
      <c r="G99" s="1660" t="s">
        <v>2619</v>
      </c>
      <c r="H99" s="1661">
        <v>8611.64</v>
      </c>
    </row>
    <row r="100" spans="1:8" x14ac:dyDescent="0.25">
      <c r="A100" s="1650">
        <v>45369</v>
      </c>
      <c r="B100" s="1650">
        <v>45464</v>
      </c>
      <c r="C100" s="1660">
        <v>10961</v>
      </c>
      <c r="D100" s="1659" t="s">
        <v>2618</v>
      </c>
      <c r="E100" s="1653" t="s">
        <v>2607</v>
      </c>
      <c r="F100" s="1653"/>
      <c r="G100" s="1660" t="s">
        <v>2619</v>
      </c>
      <c r="H100" s="1661">
        <v>8611.64</v>
      </c>
    </row>
    <row r="101" spans="1:8" x14ac:dyDescent="0.25">
      <c r="A101" s="1650">
        <v>45369</v>
      </c>
      <c r="B101" s="1650">
        <v>45464</v>
      </c>
      <c r="C101" s="1660">
        <v>10962</v>
      </c>
      <c r="D101" s="1659" t="s">
        <v>2618</v>
      </c>
      <c r="E101" s="1653" t="s">
        <v>2607</v>
      </c>
      <c r="F101" s="1653"/>
      <c r="G101" s="1660" t="s">
        <v>2619</v>
      </c>
      <c r="H101" s="1661">
        <v>8611.64</v>
      </c>
    </row>
    <row r="102" spans="1:8" x14ac:dyDescent="0.25">
      <c r="A102" s="1650">
        <v>45369</v>
      </c>
      <c r="B102" s="1650">
        <v>45464</v>
      </c>
      <c r="C102" s="1660">
        <v>10963</v>
      </c>
      <c r="D102" s="1659" t="s">
        <v>2618</v>
      </c>
      <c r="E102" s="1653" t="s">
        <v>2607</v>
      </c>
      <c r="F102" s="1653"/>
      <c r="G102" s="1660" t="s">
        <v>2619</v>
      </c>
      <c r="H102" s="1661">
        <v>8611.64</v>
      </c>
    </row>
    <row r="103" spans="1:8" x14ac:dyDescent="0.25">
      <c r="A103" s="1650">
        <v>45369</v>
      </c>
      <c r="B103" s="1650">
        <v>45464</v>
      </c>
      <c r="C103" s="1660">
        <v>10964</v>
      </c>
      <c r="D103" s="1659" t="s">
        <v>2618</v>
      </c>
      <c r="E103" s="1653" t="s">
        <v>2607</v>
      </c>
      <c r="F103" s="1653"/>
      <c r="G103" s="1660" t="s">
        <v>2619</v>
      </c>
      <c r="H103" s="1661">
        <v>8611.64</v>
      </c>
    </row>
    <row r="104" spans="1:8" x14ac:dyDescent="0.25">
      <c r="A104" s="1650">
        <v>45369</v>
      </c>
      <c r="B104" s="1650">
        <v>45464</v>
      </c>
      <c r="C104" s="1660">
        <v>10965</v>
      </c>
      <c r="D104" s="1659" t="s">
        <v>2618</v>
      </c>
      <c r="E104" s="1653" t="s">
        <v>2607</v>
      </c>
      <c r="F104" s="1653"/>
      <c r="G104" s="1660" t="s">
        <v>2619</v>
      </c>
      <c r="H104" s="1661">
        <v>8611.64</v>
      </c>
    </row>
    <row r="105" spans="1:8" x14ac:dyDescent="0.25">
      <c r="A105" s="1650">
        <v>45369</v>
      </c>
      <c r="B105" s="1650">
        <v>45464</v>
      </c>
      <c r="C105" s="1660">
        <v>10966</v>
      </c>
      <c r="D105" s="1659" t="s">
        <v>2618</v>
      </c>
      <c r="E105" s="1653" t="s">
        <v>2607</v>
      </c>
      <c r="F105" s="1653"/>
      <c r="G105" s="1660" t="s">
        <v>2619</v>
      </c>
      <c r="H105" s="1661">
        <v>8611.64</v>
      </c>
    </row>
    <row r="106" spans="1:8" x14ac:dyDescent="0.25">
      <c r="A106" s="1650">
        <v>45369</v>
      </c>
      <c r="B106" s="1650">
        <v>45464</v>
      </c>
      <c r="C106" s="1660">
        <v>10967</v>
      </c>
      <c r="D106" s="1659" t="s">
        <v>2618</v>
      </c>
      <c r="E106" s="1653" t="s">
        <v>2607</v>
      </c>
      <c r="F106" s="1653"/>
      <c r="G106" s="1660" t="s">
        <v>2619</v>
      </c>
      <c r="H106" s="1661">
        <v>8611.64</v>
      </c>
    </row>
    <row r="107" spans="1:8" x14ac:dyDescent="0.25">
      <c r="A107" s="1650">
        <v>45369</v>
      </c>
      <c r="B107" s="1650">
        <v>45464</v>
      </c>
      <c r="C107" s="1660">
        <v>10968</v>
      </c>
      <c r="D107" s="1659" t="s">
        <v>2618</v>
      </c>
      <c r="E107" s="1653" t="s">
        <v>2607</v>
      </c>
      <c r="F107" s="1653"/>
      <c r="G107" s="1660" t="s">
        <v>2619</v>
      </c>
      <c r="H107" s="1661">
        <v>8611.64</v>
      </c>
    </row>
    <row r="108" spans="1:8" x14ac:dyDescent="0.25">
      <c r="A108" s="1650">
        <v>45369</v>
      </c>
      <c r="B108" s="1650">
        <v>45467</v>
      </c>
      <c r="C108" s="1651">
        <v>10890</v>
      </c>
      <c r="D108" s="1659" t="s">
        <v>2620</v>
      </c>
      <c r="E108" s="1653" t="s">
        <v>2607</v>
      </c>
      <c r="F108" s="1653"/>
      <c r="G108" s="1660" t="s">
        <v>2619</v>
      </c>
      <c r="H108" s="1661">
        <v>10188.120000000001</v>
      </c>
    </row>
    <row r="109" spans="1:8" x14ac:dyDescent="0.25">
      <c r="A109" s="1650">
        <v>45369</v>
      </c>
      <c r="B109" s="1650">
        <v>45467</v>
      </c>
      <c r="C109" s="1651">
        <v>10891</v>
      </c>
      <c r="D109" s="1659" t="s">
        <v>2620</v>
      </c>
      <c r="E109" s="1653" t="s">
        <v>2607</v>
      </c>
      <c r="F109" s="1653"/>
      <c r="G109" s="1660" t="s">
        <v>2619</v>
      </c>
      <c r="H109" s="1661">
        <v>10188.120000000001</v>
      </c>
    </row>
    <row r="110" spans="1:8" x14ac:dyDescent="0.25">
      <c r="A110" s="1650">
        <v>45369</v>
      </c>
      <c r="B110" s="1650">
        <v>45467</v>
      </c>
      <c r="C110" s="1651">
        <v>10892</v>
      </c>
      <c r="D110" s="1659" t="s">
        <v>2620</v>
      </c>
      <c r="E110" s="1653" t="s">
        <v>2607</v>
      </c>
      <c r="F110" s="1653"/>
      <c r="G110" s="1660" t="s">
        <v>2619</v>
      </c>
      <c r="H110" s="1661">
        <v>10188.120000000001</v>
      </c>
    </row>
    <row r="111" spans="1:8" x14ac:dyDescent="0.25">
      <c r="A111" s="1650">
        <v>45369</v>
      </c>
      <c r="B111" s="1650">
        <v>45467</v>
      </c>
      <c r="C111" s="1651">
        <v>10893</v>
      </c>
      <c r="D111" s="1659" t="s">
        <v>2620</v>
      </c>
      <c r="E111" s="1653" t="s">
        <v>2607</v>
      </c>
      <c r="F111" s="1653"/>
      <c r="G111" s="1660" t="s">
        <v>2619</v>
      </c>
      <c r="H111" s="1661">
        <v>10188.120000000001</v>
      </c>
    </row>
    <row r="112" spans="1:8" x14ac:dyDescent="0.25">
      <c r="A112" s="1650">
        <v>45369</v>
      </c>
      <c r="B112" s="1650">
        <v>45467</v>
      </c>
      <c r="C112" s="1651">
        <v>10894</v>
      </c>
      <c r="D112" s="1659" t="s">
        <v>2620</v>
      </c>
      <c r="E112" s="1653" t="s">
        <v>2607</v>
      </c>
      <c r="F112" s="1653"/>
      <c r="G112" s="1660" t="s">
        <v>2619</v>
      </c>
      <c r="H112" s="1661">
        <v>10188.120000000001</v>
      </c>
    </row>
    <row r="113" spans="1:8" x14ac:dyDescent="0.25">
      <c r="A113" s="1650">
        <v>45369</v>
      </c>
      <c r="B113" s="1650">
        <v>45467</v>
      </c>
      <c r="C113" s="1651">
        <v>10895</v>
      </c>
      <c r="D113" s="1659" t="s">
        <v>2620</v>
      </c>
      <c r="E113" s="1653" t="s">
        <v>2607</v>
      </c>
      <c r="F113" s="1653"/>
      <c r="G113" s="1660" t="s">
        <v>2619</v>
      </c>
      <c r="H113" s="1661">
        <v>10188.120000000001</v>
      </c>
    </row>
    <row r="114" spans="1:8" x14ac:dyDescent="0.25">
      <c r="A114" s="1650">
        <v>45369</v>
      </c>
      <c r="B114" s="1650">
        <v>45467</v>
      </c>
      <c r="C114" s="1651">
        <v>10896</v>
      </c>
      <c r="D114" s="1659" t="s">
        <v>2620</v>
      </c>
      <c r="E114" s="1653" t="s">
        <v>2607</v>
      </c>
      <c r="F114" s="1653"/>
      <c r="G114" s="1660" t="s">
        <v>2619</v>
      </c>
      <c r="H114" s="1661">
        <v>10188.120000000001</v>
      </c>
    </row>
    <row r="115" spans="1:8" x14ac:dyDescent="0.25">
      <c r="A115" s="1650">
        <v>45369</v>
      </c>
      <c r="B115" s="1650">
        <v>45467</v>
      </c>
      <c r="C115" s="1651">
        <v>10897</v>
      </c>
      <c r="D115" s="1659" t="s">
        <v>2620</v>
      </c>
      <c r="E115" s="1653" t="s">
        <v>2607</v>
      </c>
      <c r="F115" s="1653"/>
      <c r="G115" s="1660" t="s">
        <v>2619</v>
      </c>
      <c r="H115" s="1661">
        <v>10188.120000000001</v>
      </c>
    </row>
    <row r="116" spans="1:8" x14ac:dyDescent="0.25">
      <c r="A116" s="1650">
        <v>45369</v>
      </c>
      <c r="B116" s="1650">
        <v>45467</v>
      </c>
      <c r="C116" s="1651">
        <v>10898</v>
      </c>
      <c r="D116" s="1659" t="s">
        <v>2620</v>
      </c>
      <c r="E116" s="1653" t="s">
        <v>2607</v>
      </c>
      <c r="F116" s="1653"/>
      <c r="G116" s="1660" t="s">
        <v>2619</v>
      </c>
      <c r="H116" s="1661">
        <v>10188.120000000001</v>
      </c>
    </row>
    <row r="117" spans="1:8" x14ac:dyDescent="0.25">
      <c r="A117" s="1650">
        <v>45369</v>
      </c>
      <c r="B117" s="1650">
        <v>45467</v>
      </c>
      <c r="C117" s="1651">
        <v>10899</v>
      </c>
      <c r="D117" s="1659" t="s">
        <v>2620</v>
      </c>
      <c r="E117" s="1653" t="s">
        <v>2607</v>
      </c>
      <c r="F117" s="1653"/>
      <c r="G117" s="1660" t="s">
        <v>2619</v>
      </c>
      <c r="H117" s="1661">
        <v>10188.120000000001</v>
      </c>
    </row>
    <row r="118" spans="1:8" x14ac:dyDescent="0.25">
      <c r="A118" s="1650">
        <v>45369</v>
      </c>
      <c r="B118" s="1650">
        <v>45467</v>
      </c>
      <c r="C118" s="1651">
        <v>10900</v>
      </c>
      <c r="D118" s="1659" t="s">
        <v>2620</v>
      </c>
      <c r="E118" s="1653" t="s">
        <v>2607</v>
      </c>
      <c r="F118" s="1653"/>
      <c r="G118" s="1660" t="s">
        <v>2619</v>
      </c>
      <c r="H118" s="1661">
        <v>10188.120000000001</v>
      </c>
    </row>
    <row r="119" spans="1:8" x14ac:dyDescent="0.25">
      <c r="A119" s="1650">
        <v>45369</v>
      </c>
      <c r="B119" s="1650">
        <v>45467</v>
      </c>
      <c r="C119" s="1651">
        <v>10955</v>
      </c>
      <c r="D119" s="1659" t="s">
        <v>2620</v>
      </c>
      <c r="E119" s="1653" t="s">
        <v>2607</v>
      </c>
      <c r="F119" s="1653"/>
      <c r="G119" s="1660" t="s">
        <v>2619</v>
      </c>
      <c r="H119" s="1661">
        <v>10188.120000000001</v>
      </c>
    </row>
    <row r="120" spans="1:8" x14ac:dyDescent="0.25">
      <c r="A120" s="1650">
        <v>45369</v>
      </c>
      <c r="B120" s="1650">
        <v>45467</v>
      </c>
      <c r="C120" s="1651">
        <v>10956</v>
      </c>
      <c r="D120" s="1659" t="s">
        <v>2620</v>
      </c>
      <c r="E120" s="1653" t="s">
        <v>2607</v>
      </c>
      <c r="F120" s="1653"/>
      <c r="G120" s="1660" t="s">
        <v>2619</v>
      </c>
      <c r="H120" s="1661">
        <v>10188.120000000001</v>
      </c>
    </row>
    <row r="121" spans="1:8" x14ac:dyDescent="0.25">
      <c r="A121" s="1650">
        <v>45369</v>
      </c>
      <c r="B121" s="1650">
        <v>45467</v>
      </c>
      <c r="C121" s="1651">
        <v>10957</v>
      </c>
      <c r="D121" s="1659" t="s">
        <v>2620</v>
      </c>
      <c r="E121" s="1653" t="s">
        <v>2607</v>
      </c>
      <c r="F121" s="1653"/>
      <c r="G121" s="1660" t="s">
        <v>2619</v>
      </c>
      <c r="H121" s="1661">
        <v>10188.120000000001</v>
      </c>
    </row>
    <row r="122" spans="1:8" x14ac:dyDescent="0.25">
      <c r="A122" s="1650">
        <v>45369</v>
      </c>
      <c r="B122" s="1650">
        <v>45467</v>
      </c>
      <c r="C122" s="1651">
        <v>10958</v>
      </c>
      <c r="D122" s="1659" t="s">
        <v>2620</v>
      </c>
      <c r="E122" s="1653" t="s">
        <v>2607</v>
      </c>
      <c r="F122" s="1653"/>
      <c r="G122" s="1660" t="s">
        <v>2619</v>
      </c>
      <c r="H122" s="1661">
        <v>10188.120000000001</v>
      </c>
    </row>
    <row r="123" spans="1:8" x14ac:dyDescent="0.25">
      <c r="A123" s="1650">
        <v>45369</v>
      </c>
      <c r="B123" s="1650">
        <v>45467</v>
      </c>
      <c r="C123" s="1651">
        <v>10959</v>
      </c>
      <c r="D123" s="1659" t="s">
        <v>2620</v>
      </c>
      <c r="E123" s="1653" t="s">
        <v>2607</v>
      </c>
      <c r="F123" s="1653"/>
      <c r="G123" s="1660" t="s">
        <v>2619</v>
      </c>
      <c r="H123" s="1661">
        <v>10188.120000000001</v>
      </c>
    </row>
    <row r="124" spans="1:8" x14ac:dyDescent="0.25">
      <c r="A124" s="1650">
        <v>45369</v>
      </c>
      <c r="B124" s="1650">
        <v>45467</v>
      </c>
      <c r="C124" s="1651">
        <v>10969</v>
      </c>
      <c r="D124" s="1659" t="s">
        <v>2620</v>
      </c>
      <c r="E124" s="1653" t="s">
        <v>2607</v>
      </c>
      <c r="F124" s="1653"/>
      <c r="G124" s="1660" t="s">
        <v>2619</v>
      </c>
      <c r="H124" s="1661">
        <v>10188.120000000001</v>
      </c>
    </row>
    <row r="125" spans="1:8" x14ac:dyDescent="0.25">
      <c r="A125" s="1650">
        <v>45369</v>
      </c>
      <c r="B125" s="1650">
        <v>45467</v>
      </c>
      <c r="C125" s="1651">
        <v>10970</v>
      </c>
      <c r="D125" s="1659" t="s">
        <v>2620</v>
      </c>
      <c r="E125" s="1653" t="s">
        <v>2607</v>
      </c>
      <c r="F125" s="1653"/>
      <c r="G125" s="1660" t="s">
        <v>2619</v>
      </c>
      <c r="H125" s="1661">
        <v>10188.120000000001</v>
      </c>
    </row>
    <row r="126" spans="1:8" x14ac:dyDescent="0.25">
      <c r="A126" s="1650">
        <v>45369</v>
      </c>
      <c r="B126" s="1650">
        <v>45467</v>
      </c>
      <c r="C126" s="1651">
        <v>10971</v>
      </c>
      <c r="D126" s="1659" t="s">
        <v>2620</v>
      </c>
      <c r="E126" s="1653" t="s">
        <v>2607</v>
      </c>
      <c r="F126" s="1653"/>
      <c r="G126" s="1660" t="s">
        <v>2619</v>
      </c>
      <c r="H126" s="1661">
        <v>10188.120000000001</v>
      </c>
    </row>
    <row r="127" spans="1:8" x14ac:dyDescent="0.25">
      <c r="A127" s="1650">
        <v>45369</v>
      </c>
      <c r="B127" s="1650">
        <v>45467</v>
      </c>
      <c r="C127" s="1651">
        <v>10972</v>
      </c>
      <c r="D127" s="1659" t="s">
        <v>2620</v>
      </c>
      <c r="E127" s="1653" t="s">
        <v>2607</v>
      </c>
      <c r="F127" s="1653"/>
      <c r="G127" s="1660" t="s">
        <v>2619</v>
      </c>
      <c r="H127" s="1661">
        <v>10188.120000000001</v>
      </c>
    </row>
    <row r="128" spans="1:8" x14ac:dyDescent="0.25">
      <c r="A128" s="1650">
        <v>45369</v>
      </c>
      <c r="B128" s="1650">
        <v>45467</v>
      </c>
      <c r="C128" s="1651">
        <v>10973</v>
      </c>
      <c r="D128" s="1659" t="s">
        <v>2620</v>
      </c>
      <c r="E128" s="1653" t="s">
        <v>2607</v>
      </c>
      <c r="F128" s="1653"/>
      <c r="G128" s="1660" t="s">
        <v>2619</v>
      </c>
      <c r="H128" s="1661">
        <v>10188.120000000001</v>
      </c>
    </row>
    <row r="129" spans="1:8" x14ac:dyDescent="0.25">
      <c r="A129" s="1650">
        <v>45369</v>
      </c>
      <c r="B129" s="1650">
        <v>45467</v>
      </c>
      <c r="C129" s="1651">
        <v>10974</v>
      </c>
      <c r="D129" s="1659" t="s">
        <v>2620</v>
      </c>
      <c r="E129" s="1653" t="s">
        <v>2607</v>
      </c>
      <c r="F129" s="1653"/>
      <c r="G129" s="1660" t="s">
        <v>2619</v>
      </c>
      <c r="H129" s="1661">
        <v>10188.120000000001</v>
      </c>
    </row>
    <row r="130" spans="1:8" x14ac:dyDescent="0.25">
      <c r="A130" s="1650">
        <v>45369</v>
      </c>
      <c r="B130" s="1650">
        <v>45467</v>
      </c>
      <c r="C130" s="1651">
        <v>10975</v>
      </c>
      <c r="D130" s="1659" t="s">
        <v>2620</v>
      </c>
      <c r="E130" s="1653" t="s">
        <v>2607</v>
      </c>
      <c r="F130" s="1653"/>
      <c r="G130" s="1660" t="s">
        <v>2619</v>
      </c>
      <c r="H130" s="1661">
        <v>10188.120000000001</v>
      </c>
    </row>
    <row r="131" spans="1:8" x14ac:dyDescent="0.25">
      <c r="A131" s="1650">
        <v>45369</v>
      </c>
      <c r="B131" s="1650">
        <v>45467</v>
      </c>
      <c r="C131" s="1651">
        <v>10976</v>
      </c>
      <c r="D131" s="1659" t="s">
        <v>2620</v>
      </c>
      <c r="E131" s="1653" t="s">
        <v>2607</v>
      </c>
      <c r="F131" s="1653"/>
      <c r="G131" s="1660" t="s">
        <v>2619</v>
      </c>
      <c r="H131" s="1661">
        <v>10188.120000000001</v>
      </c>
    </row>
    <row r="132" spans="1:8" x14ac:dyDescent="0.25">
      <c r="A132" s="1650">
        <v>45369</v>
      </c>
      <c r="B132" s="1650">
        <v>45467</v>
      </c>
      <c r="C132" s="1651">
        <v>10977</v>
      </c>
      <c r="D132" s="1659" t="s">
        <v>2620</v>
      </c>
      <c r="E132" s="1653" t="s">
        <v>2607</v>
      </c>
      <c r="F132" s="1653"/>
      <c r="G132" s="1660" t="s">
        <v>2619</v>
      </c>
      <c r="H132" s="1661">
        <v>10188.120000000001</v>
      </c>
    </row>
    <row r="133" spans="1:8" x14ac:dyDescent="0.25">
      <c r="A133" s="1650">
        <v>45369</v>
      </c>
      <c r="B133" s="1650">
        <v>45467</v>
      </c>
      <c r="C133" s="1651">
        <v>10978</v>
      </c>
      <c r="D133" s="1659" t="s">
        <v>2620</v>
      </c>
      <c r="E133" s="1653" t="s">
        <v>2607</v>
      </c>
      <c r="F133" s="1653"/>
      <c r="G133" s="1660" t="s">
        <v>2619</v>
      </c>
      <c r="H133" s="1661">
        <v>10188.120000000001</v>
      </c>
    </row>
    <row r="134" spans="1:8" x14ac:dyDescent="0.25">
      <c r="A134" s="1650">
        <v>45369</v>
      </c>
      <c r="B134" s="1650">
        <v>45467</v>
      </c>
      <c r="C134" s="1651">
        <v>10979</v>
      </c>
      <c r="D134" s="1659" t="s">
        <v>2620</v>
      </c>
      <c r="E134" s="1653" t="s">
        <v>2607</v>
      </c>
      <c r="F134" s="1653"/>
      <c r="G134" s="1660" t="s">
        <v>2619</v>
      </c>
      <c r="H134" s="1661">
        <v>10188.120000000001</v>
      </c>
    </row>
    <row r="135" spans="1:8" x14ac:dyDescent="0.25">
      <c r="A135" s="1650">
        <v>45369</v>
      </c>
      <c r="B135" s="1650">
        <v>45467</v>
      </c>
      <c r="C135" s="1651">
        <v>10980</v>
      </c>
      <c r="D135" s="1659" t="s">
        <v>2620</v>
      </c>
      <c r="E135" s="1653" t="s">
        <v>2607</v>
      </c>
      <c r="F135" s="1653"/>
      <c r="G135" s="1660" t="s">
        <v>2619</v>
      </c>
      <c r="H135" s="1661">
        <v>10188.120000000001</v>
      </c>
    </row>
    <row r="136" spans="1:8" x14ac:dyDescent="0.25">
      <c r="A136" s="1650">
        <v>45369</v>
      </c>
      <c r="B136" s="1650">
        <v>45467</v>
      </c>
      <c r="C136" s="1651">
        <v>10981</v>
      </c>
      <c r="D136" s="1659" t="s">
        <v>2620</v>
      </c>
      <c r="E136" s="1653" t="s">
        <v>2607</v>
      </c>
      <c r="F136" s="1653"/>
      <c r="G136" s="1660" t="s">
        <v>2619</v>
      </c>
      <c r="H136" s="1661">
        <v>10188.120000000001</v>
      </c>
    </row>
    <row r="137" spans="1:8" x14ac:dyDescent="0.25">
      <c r="A137" s="1650">
        <v>45369</v>
      </c>
      <c r="B137" s="1650">
        <v>45467</v>
      </c>
      <c r="C137" s="1651">
        <v>10982</v>
      </c>
      <c r="D137" s="1659" t="s">
        <v>2620</v>
      </c>
      <c r="E137" s="1653" t="s">
        <v>2607</v>
      </c>
      <c r="F137" s="1653"/>
      <c r="G137" s="1660" t="s">
        <v>2619</v>
      </c>
      <c r="H137" s="1661">
        <v>10188.120000000001</v>
      </c>
    </row>
    <row r="138" spans="1:8" x14ac:dyDescent="0.25">
      <c r="A138" s="1650">
        <v>45369</v>
      </c>
      <c r="B138" s="1650">
        <v>45467</v>
      </c>
      <c r="C138" s="1651">
        <v>10983</v>
      </c>
      <c r="D138" s="1659" t="s">
        <v>2620</v>
      </c>
      <c r="E138" s="1653" t="s">
        <v>2607</v>
      </c>
      <c r="F138" s="1653"/>
      <c r="G138" s="1660" t="s">
        <v>2619</v>
      </c>
      <c r="H138" s="1661">
        <v>10188.120000000001</v>
      </c>
    </row>
    <row r="139" spans="1:8" x14ac:dyDescent="0.25">
      <c r="A139" s="1650">
        <v>45369</v>
      </c>
      <c r="B139" s="1650">
        <v>45467</v>
      </c>
      <c r="C139" s="1651">
        <v>10984</v>
      </c>
      <c r="D139" s="1659" t="s">
        <v>2620</v>
      </c>
      <c r="E139" s="1653" t="s">
        <v>2607</v>
      </c>
      <c r="F139" s="1653"/>
      <c r="G139" s="1660" t="s">
        <v>2619</v>
      </c>
      <c r="H139" s="1661">
        <v>10188.120000000001</v>
      </c>
    </row>
    <row r="140" spans="1:8" x14ac:dyDescent="0.25">
      <c r="A140" s="1650">
        <v>45369</v>
      </c>
      <c r="B140" s="1650">
        <v>45467</v>
      </c>
      <c r="C140" s="1651">
        <v>10985</v>
      </c>
      <c r="D140" s="1659" t="s">
        <v>2620</v>
      </c>
      <c r="E140" s="1653" t="s">
        <v>2607</v>
      </c>
      <c r="F140" s="1653"/>
      <c r="G140" s="1660" t="s">
        <v>2619</v>
      </c>
      <c r="H140" s="1661">
        <v>10188.120000000001</v>
      </c>
    </row>
    <row r="141" spans="1:8" x14ac:dyDescent="0.25">
      <c r="A141" s="1650">
        <v>45369</v>
      </c>
      <c r="B141" s="1650">
        <v>45467</v>
      </c>
      <c r="C141" s="1651">
        <v>10986</v>
      </c>
      <c r="D141" s="1659" t="s">
        <v>2620</v>
      </c>
      <c r="E141" s="1653" t="s">
        <v>2607</v>
      </c>
      <c r="F141" s="1653"/>
      <c r="G141" s="1660" t="s">
        <v>2619</v>
      </c>
      <c r="H141" s="1661">
        <v>10188.120000000001</v>
      </c>
    </row>
    <row r="142" spans="1:8" x14ac:dyDescent="0.25">
      <c r="A142" s="1650">
        <v>45369</v>
      </c>
      <c r="B142" s="1650">
        <v>45467</v>
      </c>
      <c r="C142" s="1651">
        <v>10987</v>
      </c>
      <c r="D142" s="1659" t="s">
        <v>2620</v>
      </c>
      <c r="E142" s="1653" t="s">
        <v>2607</v>
      </c>
      <c r="F142" s="1653"/>
      <c r="G142" s="1660" t="s">
        <v>2619</v>
      </c>
      <c r="H142" s="1661">
        <v>10188.120000000001</v>
      </c>
    </row>
    <row r="143" spans="1:8" x14ac:dyDescent="0.25">
      <c r="A143" s="1650">
        <v>45369</v>
      </c>
      <c r="B143" s="1650">
        <v>45467</v>
      </c>
      <c r="C143" s="1651">
        <v>10988</v>
      </c>
      <c r="D143" s="1659" t="s">
        <v>2620</v>
      </c>
      <c r="E143" s="1653" t="s">
        <v>2607</v>
      </c>
      <c r="F143" s="1653"/>
      <c r="G143" s="1660" t="s">
        <v>2619</v>
      </c>
      <c r="H143" s="1661">
        <v>10188.120000000001</v>
      </c>
    </row>
    <row r="144" spans="1:8" x14ac:dyDescent="0.25">
      <c r="A144" s="1650">
        <v>45369</v>
      </c>
      <c r="B144" s="1650">
        <v>45467</v>
      </c>
      <c r="C144" s="1651">
        <v>10989</v>
      </c>
      <c r="D144" s="1659" t="s">
        <v>2620</v>
      </c>
      <c r="E144" s="1653" t="s">
        <v>2607</v>
      </c>
      <c r="F144" s="1653"/>
      <c r="G144" s="1660" t="s">
        <v>2619</v>
      </c>
      <c r="H144" s="1661">
        <v>10188.120000000001</v>
      </c>
    </row>
    <row r="145" spans="1:8" x14ac:dyDescent="0.25">
      <c r="A145" s="1650">
        <v>45369</v>
      </c>
      <c r="B145" s="1650">
        <v>45467</v>
      </c>
      <c r="C145" s="1651">
        <v>10991</v>
      </c>
      <c r="D145" s="1659" t="s">
        <v>2620</v>
      </c>
      <c r="E145" s="1653" t="s">
        <v>2607</v>
      </c>
      <c r="F145" s="1653"/>
      <c r="G145" s="1660" t="s">
        <v>2619</v>
      </c>
      <c r="H145" s="1661">
        <v>10188.120000000001</v>
      </c>
    </row>
    <row r="146" spans="1:8" x14ac:dyDescent="0.25">
      <c r="A146" s="1650">
        <v>45369</v>
      </c>
      <c r="B146" s="1650">
        <v>45467</v>
      </c>
      <c r="C146" s="1651">
        <v>10992</v>
      </c>
      <c r="D146" s="1659" t="s">
        <v>2620</v>
      </c>
      <c r="E146" s="1653" t="s">
        <v>2607</v>
      </c>
      <c r="F146" s="1653"/>
      <c r="G146" s="1660" t="s">
        <v>2619</v>
      </c>
      <c r="H146" s="1661">
        <v>10188.120000000001</v>
      </c>
    </row>
    <row r="147" spans="1:8" x14ac:dyDescent="0.25">
      <c r="A147" s="1650">
        <v>45369</v>
      </c>
      <c r="B147" s="1650">
        <v>45467</v>
      </c>
      <c r="C147" s="1651">
        <v>10993</v>
      </c>
      <c r="D147" s="1659" t="s">
        <v>2620</v>
      </c>
      <c r="E147" s="1653" t="s">
        <v>2607</v>
      </c>
      <c r="F147" s="1653"/>
      <c r="G147" s="1660" t="s">
        <v>2619</v>
      </c>
      <c r="H147" s="1661">
        <v>10188.120000000001</v>
      </c>
    </row>
    <row r="148" spans="1:8" x14ac:dyDescent="0.25">
      <c r="A148" s="1650">
        <v>45369</v>
      </c>
      <c r="B148" s="1650">
        <v>45467</v>
      </c>
      <c r="C148" s="1651">
        <v>10994</v>
      </c>
      <c r="D148" s="1659" t="s">
        <v>2620</v>
      </c>
      <c r="E148" s="1653" t="s">
        <v>2607</v>
      </c>
      <c r="F148" s="1653"/>
      <c r="G148" s="1660" t="s">
        <v>2619</v>
      </c>
      <c r="H148" s="1661">
        <v>10188.120000000001</v>
      </c>
    </row>
    <row r="149" spans="1:8" x14ac:dyDescent="0.25">
      <c r="A149" s="1650">
        <v>45369</v>
      </c>
      <c r="B149" s="1650">
        <v>45467</v>
      </c>
      <c r="C149" s="1651">
        <v>10995</v>
      </c>
      <c r="D149" s="1659" t="s">
        <v>2620</v>
      </c>
      <c r="E149" s="1653" t="s">
        <v>2607</v>
      </c>
      <c r="F149" s="1653"/>
      <c r="G149" s="1660" t="s">
        <v>2619</v>
      </c>
      <c r="H149" s="1661">
        <v>10188.120000000001</v>
      </c>
    </row>
    <row r="150" spans="1:8" x14ac:dyDescent="0.25">
      <c r="A150" s="1657"/>
      <c r="B150" s="1657"/>
      <c r="C150" s="1657"/>
      <c r="D150" s="1657"/>
      <c r="E150" s="1657"/>
      <c r="F150" s="1662">
        <f>SUM(F14:F149)</f>
        <v>18</v>
      </c>
      <c r="G150" s="1657"/>
      <c r="H150" s="1663">
        <f>SUM(H13:H149)</f>
        <v>2650174.890000002</v>
      </c>
    </row>
    <row r="157" spans="1:8" ht="15.75" thickBot="1" x14ac:dyDescent="0.3">
      <c r="A157" s="1664"/>
      <c r="B157" s="1664"/>
      <c r="C157" s="1664"/>
      <c r="E157" s="1664"/>
      <c r="F157" s="1664"/>
      <c r="G157" s="1664"/>
    </row>
    <row r="158" spans="1:8" x14ac:dyDescent="0.25">
      <c r="A158" s="2182" t="s">
        <v>2621</v>
      </c>
      <c r="B158" s="2182"/>
      <c r="C158" s="2182"/>
      <c r="E158" s="2183" t="s">
        <v>2622</v>
      </c>
      <c r="F158" s="2183"/>
      <c r="G158" s="2183"/>
    </row>
  </sheetData>
  <mergeCells count="5">
    <mergeCell ref="A7:G7"/>
    <mergeCell ref="A8:G8"/>
    <mergeCell ref="A9:G9"/>
    <mergeCell ref="A158:C158"/>
    <mergeCell ref="E158:G15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6"/>
  <sheetViews>
    <sheetView showGridLines="0" topLeftCell="A7" zoomScaleNormal="100" zoomScaleSheetLayoutView="75" workbookViewId="0">
      <selection activeCell="H38" sqref="H38"/>
    </sheetView>
  </sheetViews>
  <sheetFormatPr baseColWidth="10" defaultRowHeight="12.75" x14ac:dyDescent="0.2"/>
  <cols>
    <col min="1" max="1" width="1.5703125" style="34" customWidth="1"/>
    <col min="2" max="2" width="1.85546875" style="34" customWidth="1"/>
    <col min="3" max="3" width="14.7109375" style="34" customWidth="1"/>
    <col min="4" max="4" width="13" style="34" customWidth="1"/>
    <col min="5" max="5" width="11" style="34" customWidth="1"/>
    <col min="6" max="6" width="13.28515625" style="2" customWidth="1"/>
    <col min="7" max="7" width="19.5703125" style="2" customWidth="1"/>
    <col min="8" max="8" width="11.42578125" style="34" customWidth="1"/>
    <col min="9" max="9" width="9.7109375" style="34" customWidth="1"/>
    <col min="10" max="10" width="14.28515625" style="34" customWidth="1"/>
    <col min="11" max="11" width="15.140625" style="34" customWidth="1"/>
    <col min="12" max="12" width="13.7109375" style="34" customWidth="1"/>
    <col min="13" max="13" width="11.7109375" style="34" customWidth="1"/>
    <col min="14" max="14" width="7" style="34" customWidth="1"/>
    <col min="15" max="15" width="7.5703125" style="34" customWidth="1"/>
    <col min="16" max="16" width="10.140625" style="34" customWidth="1"/>
    <col min="17" max="17" width="10.42578125" style="34" customWidth="1"/>
    <col min="18" max="18" width="8.5703125" style="34" customWidth="1"/>
    <col min="19" max="19" width="12.42578125" style="34" customWidth="1"/>
    <col min="20" max="20" width="15.85546875" style="34" customWidth="1"/>
    <col min="21" max="21" width="15" style="34" customWidth="1"/>
    <col min="22" max="22" width="15.7109375" style="34" customWidth="1"/>
    <col min="23" max="23" width="12.42578125" style="34" customWidth="1"/>
    <col min="24" max="24" width="13.140625" style="34" customWidth="1"/>
    <col min="25" max="25" width="12.85546875" style="34" customWidth="1"/>
    <col min="26" max="26" width="11.28515625" style="34" customWidth="1"/>
    <col min="27" max="27" width="12" style="34" customWidth="1"/>
    <col min="28" max="28" width="2" style="34" customWidth="1"/>
    <col min="29" max="253" width="11.42578125" style="34"/>
    <col min="254" max="254" width="5.42578125" style="34" customWidth="1"/>
    <col min="255" max="255" width="11.5703125" style="34" customWidth="1"/>
    <col min="256" max="256" width="7.140625" style="34" bestFit="1" customWidth="1"/>
    <col min="257" max="257" width="6.42578125" style="34" customWidth="1"/>
    <col min="258" max="258" width="5.28515625" style="34" customWidth="1"/>
    <col min="259" max="259" width="23" style="34" customWidth="1"/>
    <col min="260" max="260" width="9.42578125" style="34" customWidth="1"/>
    <col min="261" max="261" width="8.42578125" style="34" customWidth="1"/>
    <col min="262" max="262" width="16.85546875" style="34" customWidth="1"/>
    <col min="263" max="263" width="8.42578125" style="34" customWidth="1"/>
    <col min="264" max="264" width="13.5703125" style="34" customWidth="1"/>
    <col min="265" max="265" width="8.42578125" style="34" bestFit="1" customWidth="1"/>
    <col min="266" max="267" width="12.140625" style="34" customWidth="1"/>
    <col min="268" max="268" width="18.5703125" style="34" customWidth="1"/>
    <col min="269" max="269" width="14.42578125" style="34" customWidth="1"/>
    <col min="270" max="270" width="8" style="34" bestFit="1" customWidth="1"/>
    <col min="271" max="271" width="8" style="34" customWidth="1"/>
    <col min="272" max="272" width="8.7109375" style="34" customWidth="1"/>
    <col min="273" max="273" width="13" style="34" customWidth="1"/>
    <col min="274" max="274" width="12" style="34" customWidth="1"/>
    <col min="275" max="275" width="14.42578125" style="34" customWidth="1"/>
    <col min="276" max="276" width="15.140625" style="34" customWidth="1"/>
    <col min="277" max="277" width="13.28515625" style="34" bestFit="1" customWidth="1"/>
    <col min="278" max="278" width="14" style="34" bestFit="1" customWidth="1"/>
    <col min="279" max="279" width="13.28515625" style="34" bestFit="1" customWidth="1"/>
    <col min="280" max="281" width="18.7109375" style="34" customWidth="1"/>
    <col min="282" max="282" width="33.140625" style="34" customWidth="1"/>
    <col min="283" max="509" width="11.42578125" style="34"/>
    <col min="510" max="510" width="5.42578125" style="34" customWidth="1"/>
    <col min="511" max="511" width="11.5703125" style="34" customWidth="1"/>
    <col min="512" max="512" width="7.140625" style="34" bestFit="1" customWidth="1"/>
    <col min="513" max="513" width="6.42578125" style="34" customWidth="1"/>
    <col min="514" max="514" width="5.28515625" style="34" customWidth="1"/>
    <col min="515" max="515" width="23" style="34" customWidth="1"/>
    <col min="516" max="516" width="9.42578125" style="34" customWidth="1"/>
    <col min="517" max="517" width="8.42578125" style="34" customWidth="1"/>
    <col min="518" max="518" width="16.85546875" style="34" customWidth="1"/>
    <col min="519" max="519" width="8.42578125" style="34" customWidth="1"/>
    <col min="520" max="520" width="13.5703125" style="34" customWidth="1"/>
    <col min="521" max="521" width="8.42578125" style="34" bestFit="1" customWidth="1"/>
    <col min="522" max="523" width="12.140625" style="34" customWidth="1"/>
    <col min="524" max="524" width="18.5703125" style="34" customWidth="1"/>
    <col min="525" max="525" width="14.42578125" style="34" customWidth="1"/>
    <col min="526" max="526" width="8" style="34" bestFit="1" customWidth="1"/>
    <col min="527" max="527" width="8" style="34" customWidth="1"/>
    <col min="528" max="528" width="8.7109375" style="34" customWidth="1"/>
    <col min="529" max="529" width="13" style="34" customWidth="1"/>
    <col min="530" max="530" width="12" style="34" customWidth="1"/>
    <col min="531" max="531" width="14.42578125" style="34" customWidth="1"/>
    <col min="532" max="532" width="15.140625" style="34" customWidth="1"/>
    <col min="533" max="533" width="13.28515625" style="34" bestFit="1" customWidth="1"/>
    <col min="534" max="534" width="14" style="34" bestFit="1" customWidth="1"/>
    <col min="535" max="535" width="13.28515625" style="34" bestFit="1" customWidth="1"/>
    <col min="536" max="537" width="18.7109375" style="34" customWidth="1"/>
    <col min="538" max="538" width="33.140625" style="34" customWidth="1"/>
    <col min="539" max="765" width="11.42578125" style="34"/>
    <col min="766" max="766" width="5.42578125" style="34" customWidth="1"/>
    <col min="767" max="767" width="11.5703125" style="34" customWidth="1"/>
    <col min="768" max="768" width="7.140625" style="34" bestFit="1" customWidth="1"/>
    <col min="769" max="769" width="6.42578125" style="34" customWidth="1"/>
    <col min="770" max="770" width="5.28515625" style="34" customWidth="1"/>
    <col min="771" max="771" width="23" style="34" customWidth="1"/>
    <col min="772" max="772" width="9.42578125" style="34" customWidth="1"/>
    <col min="773" max="773" width="8.42578125" style="34" customWidth="1"/>
    <col min="774" max="774" width="16.85546875" style="34" customWidth="1"/>
    <col min="775" max="775" width="8.42578125" style="34" customWidth="1"/>
    <col min="776" max="776" width="13.5703125" style="34" customWidth="1"/>
    <col min="777" max="777" width="8.42578125" style="34" bestFit="1" customWidth="1"/>
    <col min="778" max="779" width="12.140625" style="34" customWidth="1"/>
    <col min="780" max="780" width="18.5703125" style="34" customWidth="1"/>
    <col min="781" max="781" width="14.42578125" style="34" customWidth="1"/>
    <col min="782" max="782" width="8" style="34" bestFit="1" customWidth="1"/>
    <col min="783" max="783" width="8" style="34" customWidth="1"/>
    <col min="784" max="784" width="8.7109375" style="34" customWidth="1"/>
    <col min="785" max="785" width="13" style="34" customWidth="1"/>
    <col min="786" max="786" width="12" style="34" customWidth="1"/>
    <col min="787" max="787" width="14.42578125" style="34" customWidth="1"/>
    <col min="788" max="788" width="15.140625" style="34" customWidth="1"/>
    <col min="789" max="789" width="13.28515625" style="34" bestFit="1" customWidth="1"/>
    <col min="790" max="790" width="14" style="34" bestFit="1" customWidth="1"/>
    <col min="791" max="791" width="13.28515625" style="34" bestFit="1" customWidth="1"/>
    <col min="792" max="793" width="18.7109375" style="34" customWidth="1"/>
    <col min="794" max="794" width="33.140625" style="34" customWidth="1"/>
    <col min="795" max="1021" width="11.42578125" style="34"/>
    <col min="1022" max="1022" width="5.42578125" style="34" customWidth="1"/>
    <col min="1023" max="1023" width="11.5703125" style="34" customWidth="1"/>
    <col min="1024" max="1024" width="7.140625" style="34" bestFit="1" customWidth="1"/>
    <col min="1025" max="1025" width="6.42578125" style="34" customWidth="1"/>
    <col min="1026" max="1026" width="5.28515625" style="34" customWidth="1"/>
    <col min="1027" max="1027" width="23" style="34" customWidth="1"/>
    <col min="1028" max="1028" width="9.42578125" style="34" customWidth="1"/>
    <col min="1029" max="1029" width="8.42578125" style="34" customWidth="1"/>
    <col min="1030" max="1030" width="16.85546875" style="34" customWidth="1"/>
    <col min="1031" max="1031" width="8.42578125" style="34" customWidth="1"/>
    <col min="1032" max="1032" width="13.5703125" style="34" customWidth="1"/>
    <col min="1033" max="1033" width="8.42578125" style="34" bestFit="1" customWidth="1"/>
    <col min="1034" max="1035" width="12.140625" style="34" customWidth="1"/>
    <col min="1036" max="1036" width="18.5703125" style="34" customWidth="1"/>
    <col min="1037" max="1037" width="14.42578125" style="34" customWidth="1"/>
    <col min="1038" max="1038" width="8" style="34" bestFit="1" customWidth="1"/>
    <col min="1039" max="1039" width="8" style="34" customWidth="1"/>
    <col min="1040" max="1040" width="8.7109375" style="34" customWidth="1"/>
    <col min="1041" max="1041" width="13" style="34" customWidth="1"/>
    <col min="1042" max="1042" width="12" style="34" customWidth="1"/>
    <col min="1043" max="1043" width="14.42578125" style="34" customWidth="1"/>
    <col min="1044" max="1044" width="15.140625" style="34" customWidth="1"/>
    <col min="1045" max="1045" width="13.28515625" style="34" bestFit="1" customWidth="1"/>
    <col min="1046" max="1046" width="14" style="34" bestFit="1" customWidth="1"/>
    <col min="1047" max="1047" width="13.28515625" style="34" bestFit="1" customWidth="1"/>
    <col min="1048" max="1049" width="18.7109375" style="34" customWidth="1"/>
    <col min="1050" max="1050" width="33.140625" style="34" customWidth="1"/>
    <col min="1051" max="1277" width="11.42578125" style="34"/>
    <col min="1278" max="1278" width="5.42578125" style="34" customWidth="1"/>
    <col min="1279" max="1279" width="11.5703125" style="34" customWidth="1"/>
    <col min="1280" max="1280" width="7.140625" style="34" bestFit="1" customWidth="1"/>
    <col min="1281" max="1281" width="6.42578125" style="34" customWidth="1"/>
    <col min="1282" max="1282" width="5.28515625" style="34" customWidth="1"/>
    <col min="1283" max="1283" width="23" style="34" customWidth="1"/>
    <col min="1284" max="1284" width="9.42578125" style="34" customWidth="1"/>
    <col min="1285" max="1285" width="8.42578125" style="34" customWidth="1"/>
    <col min="1286" max="1286" width="16.85546875" style="34" customWidth="1"/>
    <col min="1287" max="1287" width="8.42578125" style="34" customWidth="1"/>
    <col min="1288" max="1288" width="13.5703125" style="34" customWidth="1"/>
    <col min="1289" max="1289" width="8.42578125" style="34" bestFit="1" customWidth="1"/>
    <col min="1290" max="1291" width="12.140625" style="34" customWidth="1"/>
    <col min="1292" max="1292" width="18.5703125" style="34" customWidth="1"/>
    <col min="1293" max="1293" width="14.42578125" style="34" customWidth="1"/>
    <col min="1294" max="1294" width="8" style="34" bestFit="1" customWidth="1"/>
    <col min="1295" max="1295" width="8" style="34" customWidth="1"/>
    <col min="1296" max="1296" width="8.7109375" style="34" customWidth="1"/>
    <col min="1297" max="1297" width="13" style="34" customWidth="1"/>
    <col min="1298" max="1298" width="12" style="34" customWidth="1"/>
    <col min="1299" max="1299" width="14.42578125" style="34" customWidth="1"/>
    <col min="1300" max="1300" width="15.140625" style="34" customWidth="1"/>
    <col min="1301" max="1301" width="13.28515625" style="34" bestFit="1" customWidth="1"/>
    <col min="1302" max="1302" width="14" style="34" bestFit="1" customWidth="1"/>
    <col min="1303" max="1303" width="13.28515625" style="34" bestFit="1" customWidth="1"/>
    <col min="1304" max="1305" width="18.7109375" style="34" customWidth="1"/>
    <col min="1306" max="1306" width="33.140625" style="34" customWidth="1"/>
    <col min="1307" max="1533" width="11.42578125" style="34"/>
    <col min="1534" max="1534" width="5.42578125" style="34" customWidth="1"/>
    <col min="1535" max="1535" width="11.5703125" style="34" customWidth="1"/>
    <col min="1536" max="1536" width="7.140625" style="34" bestFit="1" customWidth="1"/>
    <col min="1537" max="1537" width="6.42578125" style="34" customWidth="1"/>
    <col min="1538" max="1538" width="5.28515625" style="34" customWidth="1"/>
    <col min="1539" max="1539" width="23" style="34" customWidth="1"/>
    <col min="1540" max="1540" width="9.42578125" style="34" customWidth="1"/>
    <col min="1541" max="1541" width="8.42578125" style="34" customWidth="1"/>
    <col min="1542" max="1542" width="16.85546875" style="34" customWidth="1"/>
    <col min="1543" max="1543" width="8.42578125" style="34" customWidth="1"/>
    <col min="1544" max="1544" width="13.5703125" style="34" customWidth="1"/>
    <col min="1545" max="1545" width="8.42578125" style="34" bestFit="1" customWidth="1"/>
    <col min="1546" max="1547" width="12.140625" style="34" customWidth="1"/>
    <col min="1548" max="1548" width="18.5703125" style="34" customWidth="1"/>
    <col min="1549" max="1549" width="14.42578125" style="34" customWidth="1"/>
    <col min="1550" max="1550" width="8" style="34" bestFit="1" customWidth="1"/>
    <col min="1551" max="1551" width="8" style="34" customWidth="1"/>
    <col min="1552" max="1552" width="8.7109375" style="34" customWidth="1"/>
    <col min="1553" max="1553" width="13" style="34" customWidth="1"/>
    <col min="1554" max="1554" width="12" style="34" customWidth="1"/>
    <col min="1555" max="1555" width="14.42578125" style="34" customWidth="1"/>
    <col min="1556" max="1556" width="15.140625" style="34" customWidth="1"/>
    <col min="1557" max="1557" width="13.28515625" style="34" bestFit="1" customWidth="1"/>
    <col min="1558" max="1558" width="14" style="34" bestFit="1" customWidth="1"/>
    <col min="1559" max="1559" width="13.28515625" style="34" bestFit="1" customWidth="1"/>
    <col min="1560" max="1561" width="18.7109375" style="34" customWidth="1"/>
    <col min="1562" max="1562" width="33.140625" style="34" customWidth="1"/>
    <col min="1563" max="1789" width="11.42578125" style="34"/>
    <col min="1790" max="1790" width="5.42578125" style="34" customWidth="1"/>
    <col min="1791" max="1791" width="11.5703125" style="34" customWidth="1"/>
    <col min="1792" max="1792" width="7.140625" style="34" bestFit="1" customWidth="1"/>
    <col min="1793" max="1793" width="6.42578125" style="34" customWidth="1"/>
    <col min="1794" max="1794" width="5.28515625" style="34" customWidth="1"/>
    <col min="1795" max="1795" width="23" style="34" customWidth="1"/>
    <col min="1796" max="1796" width="9.42578125" style="34" customWidth="1"/>
    <col min="1797" max="1797" width="8.42578125" style="34" customWidth="1"/>
    <col min="1798" max="1798" width="16.85546875" style="34" customWidth="1"/>
    <col min="1799" max="1799" width="8.42578125" style="34" customWidth="1"/>
    <col min="1800" max="1800" width="13.5703125" style="34" customWidth="1"/>
    <col min="1801" max="1801" width="8.42578125" style="34" bestFit="1" customWidth="1"/>
    <col min="1802" max="1803" width="12.140625" style="34" customWidth="1"/>
    <col min="1804" max="1804" width="18.5703125" style="34" customWidth="1"/>
    <col min="1805" max="1805" width="14.42578125" style="34" customWidth="1"/>
    <col min="1806" max="1806" width="8" style="34" bestFit="1" customWidth="1"/>
    <col min="1807" max="1807" width="8" style="34" customWidth="1"/>
    <col min="1808" max="1808" width="8.7109375" style="34" customWidth="1"/>
    <col min="1809" max="1809" width="13" style="34" customWidth="1"/>
    <col min="1810" max="1810" width="12" style="34" customWidth="1"/>
    <col min="1811" max="1811" width="14.42578125" style="34" customWidth="1"/>
    <col min="1812" max="1812" width="15.140625" style="34" customWidth="1"/>
    <col min="1813" max="1813" width="13.28515625" style="34" bestFit="1" customWidth="1"/>
    <col min="1814" max="1814" width="14" style="34" bestFit="1" customWidth="1"/>
    <col min="1815" max="1815" width="13.28515625" style="34" bestFit="1" customWidth="1"/>
    <col min="1816" max="1817" width="18.7109375" style="34" customWidth="1"/>
    <col min="1818" max="1818" width="33.140625" style="34" customWidth="1"/>
    <col min="1819" max="2045" width="11.42578125" style="34"/>
    <col min="2046" max="2046" width="5.42578125" style="34" customWidth="1"/>
    <col min="2047" max="2047" width="11.5703125" style="34" customWidth="1"/>
    <col min="2048" max="2048" width="7.140625" style="34" bestFit="1" customWidth="1"/>
    <col min="2049" max="2049" width="6.42578125" style="34" customWidth="1"/>
    <col min="2050" max="2050" width="5.28515625" style="34" customWidth="1"/>
    <col min="2051" max="2051" width="23" style="34" customWidth="1"/>
    <col min="2052" max="2052" width="9.42578125" style="34" customWidth="1"/>
    <col min="2053" max="2053" width="8.42578125" style="34" customWidth="1"/>
    <col min="2054" max="2054" width="16.85546875" style="34" customWidth="1"/>
    <col min="2055" max="2055" width="8.42578125" style="34" customWidth="1"/>
    <col min="2056" max="2056" width="13.5703125" style="34" customWidth="1"/>
    <col min="2057" max="2057" width="8.42578125" style="34" bestFit="1" customWidth="1"/>
    <col min="2058" max="2059" width="12.140625" style="34" customWidth="1"/>
    <col min="2060" max="2060" width="18.5703125" style="34" customWidth="1"/>
    <col min="2061" max="2061" width="14.42578125" style="34" customWidth="1"/>
    <col min="2062" max="2062" width="8" style="34" bestFit="1" customWidth="1"/>
    <col min="2063" max="2063" width="8" style="34" customWidth="1"/>
    <col min="2064" max="2064" width="8.7109375" style="34" customWidth="1"/>
    <col min="2065" max="2065" width="13" style="34" customWidth="1"/>
    <col min="2066" max="2066" width="12" style="34" customWidth="1"/>
    <col min="2067" max="2067" width="14.42578125" style="34" customWidth="1"/>
    <col min="2068" max="2068" width="15.140625" style="34" customWidth="1"/>
    <col min="2069" max="2069" width="13.28515625" style="34" bestFit="1" customWidth="1"/>
    <col min="2070" max="2070" width="14" style="34" bestFit="1" customWidth="1"/>
    <col min="2071" max="2071" width="13.28515625" style="34" bestFit="1" customWidth="1"/>
    <col min="2072" max="2073" width="18.7109375" style="34" customWidth="1"/>
    <col min="2074" max="2074" width="33.140625" style="34" customWidth="1"/>
    <col min="2075" max="2301" width="11.42578125" style="34"/>
    <col min="2302" max="2302" width="5.42578125" style="34" customWidth="1"/>
    <col min="2303" max="2303" width="11.5703125" style="34" customWidth="1"/>
    <col min="2304" max="2304" width="7.140625" style="34" bestFit="1" customWidth="1"/>
    <col min="2305" max="2305" width="6.42578125" style="34" customWidth="1"/>
    <col min="2306" max="2306" width="5.28515625" style="34" customWidth="1"/>
    <col min="2307" max="2307" width="23" style="34" customWidth="1"/>
    <col min="2308" max="2308" width="9.42578125" style="34" customWidth="1"/>
    <col min="2309" max="2309" width="8.42578125" style="34" customWidth="1"/>
    <col min="2310" max="2310" width="16.85546875" style="34" customWidth="1"/>
    <col min="2311" max="2311" width="8.42578125" style="34" customWidth="1"/>
    <col min="2312" max="2312" width="13.5703125" style="34" customWidth="1"/>
    <col min="2313" max="2313" width="8.42578125" style="34" bestFit="1" customWidth="1"/>
    <col min="2314" max="2315" width="12.140625" style="34" customWidth="1"/>
    <col min="2316" max="2316" width="18.5703125" style="34" customWidth="1"/>
    <col min="2317" max="2317" width="14.42578125" style="34" customWidth="1"/>
    <col min="2318" max="2318" width="8" style="34" bestFit="1" customWidth="1"/>
    <col min="2319" max="2319" width="8" style="34" customWidth="1"/>
    <col min="2320" max="2320" width="8.7109375" style="34" customWidth="1"/>
    <col min="2321" max="2321" width="13" style="34" customWidth="1"/>
    <col min="2322" max="2322" width="12" style="34" customWidth="1"/>
    <col min="2323" max="2323" width="14.42578125" style="34" customWidth="1"/>
    <col min="2324" max="2324" width="15.140625" style="34" customWidth="1"/>
    <col min="2325" max="2325" width="13.28515625" style="34" bestFit="1" customWidth="1"/>
    <col min="2326" max="2326" width="14" style="34" bestFit="1" customWidth="1"/>
    <col min="2327" max="2327" width="13.28515625" style="34" bestFit="1" customWidth="1"/>
    <col min="2328" max="2329" width="18.7109375" style="34" customWidth="1"/>
    <col min="2330" max="2330" width="33.140625" style="34" customWidth="1"/>
    <col min="2331" max="2557" width="11.42578125" style="34"/>
    <col min="2558" max="2558" width="5.42578125" style="34" customWidth="1"/>
    <col min="2559" max="2559" width="11.5703125" style="34" customWidth="1"/>
    <col min="2560" max="2560" width="7.140625" style="34" bestFit="1" customWidth="1"/>
    <col min="2561" max="2561" width="6.42578125" style="34" customWidth="1"/>
    <col min="2562" max="2562" width="5.28515625" style="34" customWidth="1"/>
    <col min="2563" max="2563" width="23" style="34" customWidth="1"/>
    <col min="2564" max="2564" width="9.42578125" style="34" customWidth="1"/>
    <col min="2565" max="2565" width="8.42578125" style="34" customWidth="1"/>
    <col min="2566" max="2566" width="16.85546875" style="34" customWidth="1"/>
    <col min="2567" max="2567" width="8.42578125" style="34" customWidth="1"/>
    <col min="2568" max="2568" width="13.5703125" style="34" customWidth="1"/>
    <col min="2569" max="2569" width="8.42578125" style="34" bestFit="1" customWidth="1"/>
    <col min="2570" max="2571" width="12.140625" style="34" customWidth="1"/>
    <col min="2572" max="2572" width="18.5703125" style="34" customWidth="1"/>
    <col min="2573" max="2573" width="14.42578125" style="34" customWidth="1"/>
    <col min="2574" max="2574" width="8" style="34" bestFit="1" customWidth="1"/>
    <col min="2575" max="2575" width="8" style="34" customWidth="1"/>
    <col min="2576" max="2576" width="8.7109375" style="34" customWidth="1"/>
    <col min="2577" max="2577" width="13" style="34" customWidth="1"/>
    <col min="2578" max="2578" width="12" style="34" customWidth="1"/>
    <col min="2579" max="2579" width="14.42578125" style="34" customWidth="1"/>
    <col min="2580" max="2580" width="15.140625" style="34" customWidth="1"/>
    <col min="2581" max="2581" width="13.28515625" style="34" bestFit="1" customWidth="1"/>
    <col min="2582" max="2582" width="14" style="34" bestFit="1" customWidth="1"/>
    <col min="2583" max="2583" width="13.28515625" style="34" bestFit="1" customWidth="1"/>
    <col min="2584" max="2585" width="18.7109375" style="34" customWidth="1"/>
    <col min="2586" max="2586" width="33.140625" style="34" customWidth="1"/>
    <col min="2587" max="2813" width="11.42578125" style="34"/>
    <col min="2814" max="2814" width="5.42578125" style="34" customWidth="1"/>
    <col min="2815" max="2815" width="11.5703125" style="34" customWidth="1"/>
    <col min="2816" max="2816" width="7.140625" style="34" bestFit="1" customWidth="1"/>
    <col min="2817" max="2817" width="6.42578125" style="34" customWidth="1"/>
    <col min="2818" max="2818" width="5.28515625" style="34" customWidth="1"/>
    <col min="2819" max="2819" width="23" style="34" customWidth="1"/>
    <col min="2820" max="2820" width="9.42578125" style="34" customWidth="1"/>
    <col min="2821" max="2821" width="8.42578125" style="34" customWidth="1"/>
    <col min="2822" max="2822" width="16.85546875" style="34" customWidth="1"/>
    <col min="2823" max="2823" width="8.42578125" style="34" customWidth="1"/>
    <col min="2824" max="2824" width="13.5703125" style="34" customWidth="1"/>
    <col min="2825" max="2825" width="8.42578125" style="34" bestFit="1" customWidth="1"/>
    <col min="2826" max="2827" width="12.140625" style="34" customWidth="1"/>
    <col min="2828" max="2828" width="18.5703125" style="34" customWidth="1"/>
    <col min="2829" max="2829" width="14.42578125" style="34" customWidth="1"/>
    <col min="2830" max="2830" width="8" style="34" bestFit="1" customWidth="1"/>
    <col min="2831" max="2831" width="8" style="34" customWidth="1"/>
    <col min="2832" max="2832" width="8.7109375" style="34" customWidth="1"/>
    <col min="2833" max="2833" width="13" style="34" customWidth="1"/>
    <col min="2834" max="2834" width="12" style="34" customWidth="1"/>
    <col min="2835" max="2835" width="14.42578125" style="34" customWidth="1"/>
    <col min="2836" max="2836" width="15.140625" style="34" customWidth="1"/>
    <col min="2837" max="2837" width="13.28515625" style="34" bestFit="1" customWidth="1"/>
    <col min="2838" max="2838" width="14" style="34" bestFit="1" customWidth="1"/>
    <col min="2839" max="2839" width="13.28515625" style="34" bestFit="1" customWidth="1"/>
    <col min="2840" max="2841" width="18.7109375" style="34" customWidth="1"/>
    <col min="2842" max="2842" width="33.140625" style="34" customWidth="1"/>
    <col min="2843" max="3069" width="11.42578125" style="34"/>
    <col min="3070" max="3070" width="5.42578125" style="34" customWidth="1"/>
    <col min="3071" max="3071" width="11.5703125" style="34" customWidth="1"/>
    <col min="3072" max="3072" width="7.140625" style="34" bestFit="1" customWidth="1"/>
    <col min="3073" max="3073" width="6.42578125" style="34" customWidth="1"/>
    <col min="3074" max="3074" width="5.28515625" style="34" customWidth="1"/>
    <col min="3075" max="3075" width="23" style="34" customWidth="1"/>
    <col min="3076" max="3076" width="9.42578125" style="34" customWidth="1"/>
    <col min="3077" max="3077" width="8.42578125" style="34" customWidth="1"/>
    <col min="3078" max="3078" width="16.85546875" style="34" customWidth="1"/>
    <col min="3079" max="3079" width="8.42578125" style="34" customWidth="1"/>
    <col min="3080" max="3080" width="13.5703125" style="34" customWidth="1"/>
    <col min="3081" max="3081" width="8.42578125" style="34" bestFit="1" customWidth="1"/>
    <col min="3082" max="3083" width="12.140625" style="34" customWidth="1"/>
    <col min="3084" max="3084" width="18.5703125" style="34" customWidth="1"/>
    <col min="3085" max="3085" width="14.42578125" style="34" customWidth="1"/>
    <col min="3086" max="3086" width="8" style="34" bestFit="1" customWidth="1"/>
    <col min="3087" max="3087" width="8" style="34" customWidth="1"/>
    <col min="3088" max="3088" width="8.7109375" style="34" customWidth="1"/>
    <col min="3089" max="3089" width="13" style="34" customWidth="1"/>
    <col min="3090" max="3090" width="12" style="34" customWidth="1"/>
    <col min="3091" max="3091" width="14.42578125" style="34" customWidth="1"/>
    <col min="3092" max="3092" width="15.140625" style="34" customWidth="1"/>
    <col min="3093" max="3093" width="13.28515625" style="34" bestFit="1" customWidth="1"/>
    <col min="3094" max="3094" width="14" style="34" bestFit="1" customWidth="1"/>
    <col min="3095" max="3095" width="13.28515625" style="34" bestFit="1" customWidth="1"/>
    <col min="3096" max="3097" width="18.7109375" style="34" customWidth="1"/>
    <col min="3098" max="3098" width="33.140625" style="34" customWidth="1"/>
    <col min="3099" max="3325" width="11.42578125" style="34"/>
    <col min="3326" max="3326" width="5.42578125" style="34" customWidth="1"/>
    <col min="3327" max="3327" width="11.5703125" style="34" customWidth="1"/>
    <col min="3328" max="3328" width="7.140625" style="34" bestFit="1" customWidth="1"/>
    <col min="3329" max="3329" width="6.42578125" style="34" customWidth="1"/>
    <col min="3330" max="3330" width="5.28515625" style="34" customWidth="1"/>
    <col min="3331" max="3331" width="23" style="34" customWidth="1"/>
    <col min="3332" max="3332" width="9.42578125" style="34" customWidth="1"/>
    <col min="3333" max="3333" width="8.42578125" style="34" customWidth="1"/>
    <col min="3334" max="3334" width="16.85546875" style="34" customWidth="1"/>
    <col min="3335" max="3335" width="8.42578125" style="34" customWidth="1"/>
    <col min="3336" max="3336" width="13.5703125" style="34" customWidth="1"/>
    <col min="3337" max="3337" width="8.42578125" style="34" bestFit="1" customWidth="1"/>
    <col min="3338" max="3339" width="12.140625" style="34" customWidth="1"/>
    <col min="3340" max="3340" width="18.5703125" style="34" customWidth="1"/>
    <col min="3341" max="3341" width="14.42578125" style="34" customWidth="1"/>
    <col min="3342" max="3342" width="8" style="34" bestFit="1" customWidth="1"/>
    <col min="3343" max="3343" width="8" style="34" customWidth="1"/>
    <col min="3344" max="3344" width="8.7109375" style="34" customWidth="1"/>
    <col min="3345" max="3345" width="13" style="34" customWidth="1"/>
    <col min="3346" max="3346" width="12" style="34" customWidth="1"/>
    <col min="3347" max="3347" width="14.42578125" style="34" customWidth="1"/>
    <col min="3348" max="3348" width="15.140625" style="34" customWidth="1"/>
    <col min="3349" max="3349" width="13.28515625" style="34" bestFit="1" customWidth="1"/>
    <col min="3350" max="3350" width="14" style="34" bestFit="1" customWidth="1"/>
    <col min="3351" max="3351" width="13.28515625" style="34" bestFit="1" customWidth="1"/>
    <col min="3352" max="3353" width="18.7109375" style="34" customWidth="1"/>
    <col min="3354" max="3354" width="33.140625" style="34" customWidth="1"/>
    <col min="3355" max="3581" width="11.42578125" style="34"/>
    <col min="3582" max="3582" width="5.42578125" style="34" customWidth="1"/>
    <col min="3583" max="3583" width="11.5703125" style="34" customWidth="1"/>
    <col min="3584" max="3584" width="7.140625" style="34" bestFit="1" customWidth="1"/>
    <col min="3585" max="3585" width="6.42578125" style="34" customWidth="1"/>
    <col min="3586" max="3586" width="5.28515625" style="34" customWidth="1"/>
    <col min="3587" max="3587" width="23" style="34" customWidth="1"/>
    <col min="3588" max="3588" width="9.42578125" style="34" customWidth="1"/>
    <col min="3589" max="3589" width="8.42578125" style="34" customWidth="1"/>
    <col min="3590" max="3590" width="16.85546875" style="34" customWidth="1"/>
    <col min="3591" max="3591" width="8.42578125" style="34" customWidth="1"/>
    <col min="3592" max="3592" width="13.5703125" style="34" customWidth="1"/>
    <col min="3593" max="3593" width="8.42578125" style="34" bestFit="1" customWidth="1"/>
    <col min="3594" max="3595" width="12.140625" style="34" customWidth="1"/>
    <col min="3596" max="3596" width="18.5703125" style="34" customWidth="1"/>
    <col min="3597" max="3597" width="14.42578125" style="34" customWidth="1"/>
    <col min="3598" max="3598" width="8" style="34" bestFit="1" customWidth="1"/>
    <col min="3599" max="3599" width="8" style="34" customWidth="1"/>
    <col min="3600" max="3600" width="8.7109375" style="34" customWidth="1"/>
    <col min="3601" max="3601" width="13" style="34" customWidth="1"/>
    <col min="3602" max="3602" width="12" style="34" customWidth="1"/>
    <col min="3603" max="3603" width="14.42578125" style="34" customWidth="1"/>
    <col min="3604" max="3604" width="15.140625" style="34" customWidth="1"/>
    <col min="3605" max="3605" width="13.28515625" style="34" bestFit="1" customWidth="1"/>
    <col min="3606" max="3606" width="14" style="34" bestFit="1" customWidth="1"/>
    <col min="3607" max="3607" width="13.28515625" style="34" bestFit="1" customWidth="1"/>
    <col min="3608" max="3609" width="18.7109375" style="34" customWidth="1"/>
    <col min="3610" max="3610" width="33.140625" style="34" customWidth="1"/>
    <col min="3611" max="3837" width="11.42578125" style="34"/>
    <col min="3838" max="3838" width="5.42578125" style="34" customWidth="1"/>
    <col min="3839" max="3839" width="11.5703125" style="34" customWidth="1"/>
    <col min="3840" max="3840" width="7.140625" style="34" bestFit="1" customWidth="1"/>
    <col min="3841" max="3841" width="6.42578125" style="34" customWidth="1"/>
    <col min="3842" max="3842" width="5.28515625" style="34" customWidth="1"/>
    <col min="3843" max="3843" width="23" style="34" customWidth="1"/>
    <col min="3844" max="3844" width="9.42578125" style="34" customWidth="1"/>
    <col min="3845" max="3845" width="8.42578125" style="34" customWidth="1"/>
    <col min="3846" max="3846" width="16.85546875" style="34" customWidth="1"/>
    <col min="3847" max="3847" width="8.42578125" style="34" customWidth="1"/>
    <col min="3848" max="3848" width="13.5703125" style="34" customWidth="1"/>
    <col min="3849" max="3849" width="8.42578125" style="34" bestFit="1" customWidth="1"/>
    <col min="3850" max="3851" width="12.140625" style="34" customWidth="1"/>
    <col min="3852" max="3852" width="18.5703125" style="34" customWidth="1"/>
    <col min="3853" max="3853" width="14.42578125" style="34" customWidth="1"/>
    <col min="3854" max="3854" width="8" style="34" bestFit="1" customWidth="1"/>
    <col min="3855" max="3855" width="8" style="34" customWidth="1"/>
    <col min="3856" max="3856" width="8.7109375" style="34" customWidth="1"/>
    <col min="3857" max="3857" width="13" style="34" customWidth="1"/>
    <col min="3858" max="3858" width="12" style="34" customWidth="1"/>
    <col min="3859" max="3859" width="14.42578125" style="34" customWidth="1"/>
    <col min="3860" max="3860" width="15.140625" style="34" customWidth="1"/>
    <col min="3861" max="3861" width="13.28515625" style="34" bestFit="1" customWidth="1"/>
    <col min="3862" max="3862" width="14" style="34" bestFit="1" customWidth="1"/>
    <col min="3863" max="3863" width="13.28515625" style="34" bestFit="1" customWidth="1"/>
    <col min="3864" max="3865" width="18.7109375" style="34" customWidth="1"/>
    <col min="3866" max="3866" width="33.140625" style="34" customWidth="1"/>
    <col min="3867" max="4093" width="11.42578125" style="34"/>
    <col min="4094" max="4094" width="5.42578125" style="34" customWidth="1"/>
    <col min="4095" max="4095" width="11.5703125" style="34" customWidth="1"/>
    <col min="4096" max="4096" width="7.140625" style="34" bestFit="1" customWidth="1"/>
    <col min="4097" max="4097" width="6.42578125" style="34" customWidth="1"/>
    <col min="4098" max="4098" width="5.28515625" style="34" customWidth="1"/>
    <col min="4099" max="4099" width="23" style="34" customWidth="1"/>
    <col min="4100" max="4100" width="9.42578125" style="34" customWidth="1"/>
    <col min="4101" max="4101" width="8.42578125" style="34" customWidth="1"/>
    <col min="4102" max="4102" width="16.85546875" style="34" customWidth="1"/>
    <col min="4103" max="4103" width="8.42578125" style="34" customWidth="1"/>
    <col min="4104" max="4104" width="13.5703125" style="34" customWidth="1"/>
    <col min="4105" max="4105" width="8.42578125" style="34" bestFit="1" customWidth="1"/>
    <col min="4106" max="4107" width="12.140625" style="34" customWidth="1"/>
    <col min="4108" max="4108" width="18.5703125" style="34" customWidth="1"/>
    <col min="4109" max="4109" width="14.42578125" style="34" customWidth="1"/>
    <col min="4110" max="4110" width="8" style="34" bestFit="1" customWidth="1"/>
    <col min="4111" max="4111" width="8" style="34" customWidth="1"/>
    <col min="4112" max="4112" width="8.7109375" style="34" customWidth="1"/>
    <col min="4113" max="4113" width="13" style="34" customWidth="1"/>
    <col min="4114" max="4114" width="12" style="34" customWidth="1"/>
    <col min="4115" max="4115" width="14.42578125" style="34" customWidth="1"/>
    <col min="4116" max="4116" width="15.140625" style="34" customWidth="1"/>
    <col min="4117" max="4117" width="13.28515625" style="34" bestFit="1" customWidth="1"/>
    <col min="4118" max="4118" width="14" style="34" bestFit="1" customWidth="1"/>
    <col min="4119" max="4119" width="13.28515625" style="34" bestFit="1" customWidth="1"/>
    <col min="4120" max="4121" width="18.7109375" style="34" customWidth="1"/>
    <col min="4122" max="4122" width="33.140625" style="34" customWidth="1"/>
    <col min="4123" max="4349" width="11.42578125" style="34"/>
    <col min="4350" max="4350" width="5.42578125" style="34" customWidth="1"/>
    <col min="4351" max="4351" width="11.5703125" style="34" customWidth="1"/>
    <col min="4352" max="4352" width="7.140625" style="34" bestFit="1" customWidth="1"/>
    <col min="4353" max="4353" width="6.42578125" style="34" customWidth="1"/>
    <col min="4354" max="4354" width="5.28515625" style="34" customWidth="1"/>
    <col min="4355" max="4355" width="23" style="34" customWidth="1"/>
    <col min="4356" max="4356" width="9.42578125" style="34" customWidth="1"/>
    <col min="4357" max="4357" width="8.42578125" style="34" customWidth="1"/>
    <col min="4358" max="4358" width="16.85546875" style="34" customWidth="1"/>
    <col min="4359" max="4359" width="8.42578125" style="34" customWidth="1"/>
    <col min="4360" max="4360" width="13.5703125" style="34" customWidth="1"/>
    <col min="4361" max="4361" width="8.42578125" style="34" bestFit="1" customWidth="1"/>
    <col min="4362" max="4363" width="12.140625" style="34" customWidth="1"/>
    <col min="4364" max="4364" width="18.5703125" style="34" customWidth="1"/>
    <col min="4365" max="4365" width="14.42578125" style="34" customWidth="1"/>
    <col min="4366" max="4366" width="8" style="34" bestFit="1" customWidth="1"/>
    <col min="4367" max="4367" width="8" style="34" customWidth="1"/>
    <col min="4368" max="4368" width="8.7109375" style="34" customWidth="1"/>
    <col min="4369" max="4369" width="13" style="34" customWidth="1"/>
    <col min="4370" max="4370" width="12" style="34" customWidth="1"/>
    <col min="4371" max="4371" width="14.42578125" style="34" customWidth="1"/>
    <col min="4372" max="4372" width="15.140625" style="34" customWidth="1"/>
    <col min="4373" max="4373" width="13.28515625" style="34" bestFit="1" customWidth="1"/>
    <col min="4374" max="4374" width="14" style="34" bestFit="1" customWidth="1"/>
    <col min="4375" max="4375" width="13.28515625" style="34" bestFit="1" customWidth="1"/>
    <col min="4376" max="4377" width="18.7109375" style="34" customWidth="1"/>
    <col min="4378" max="4378" width="33.140625" style="34" customWidth="1"/>
    <col min="4379" max="4605" width="11.42578125" style="34"/>
    <col min="4606" max="4606" width="5.42578125" style="34" customWidth="1"/>
    <col min="4607" max="4607" width="11.5703125" style="34" customWidth="1"/>
    <col min="4608" max="4608" width="7.140625" style="34" bestFit="1" customWidth="1"/>
    <col min="4609" max="4609" width="6.42578125" style="34" customWidth="1"/>
    <col min="4610" max="4610" width="5.28515625" style="34" customWidth="1"/>
    <col min="4611" max="4611" width="23" style="34" customWidth="1"/>
    <col min="4612" max="4612" width="9.42578125" style="34" customWidth="1"/>
    <col min="4613" max="4613" width="8.42578125" style="34" customWidth="1"/>
    <col min="4614" max="4614" width="16.85546875" style="34" customWidth="1"/>
    <col min="4615" max="4615" width="8.42578125" style="34" customWidth="1"/>
    <col min="4616" max="4616" width="13.5703125" style="34" customWidth="1"/>
    <col min="4617" max="4617" width="8.42578125" style="34" bestFit="1" customWidth="1"/>
    <col min="4618" max="4619" width="12.140625" style="34" customWidth="1"/>
    <col min="4620" max="4620" width="18.5703125" style="34" customWidth="1"/>
    <col min="4621" max="4621" width="14.42578125" style="34" customWidth="1"/>
    <col min="4622" max="4622" width="8" style="34" bestFit="1" customWidth="1"/>
    <col min="4623" max="4623" width="8" style="34" customWidth="1"/>
    <col min="4624" max="4624" width="8.7109375" style="34" customWidth="1"/>
    <col min="4625" max="4625" width="13" style="34" customWidth="1"/>
    <col min="4626" max="4626" width="12" style="34" customWidth="1"/>
    <col min="4627" max="4627" width="14.42578125" style="34" customWidth="1"/>
    <col min="4628" max="4628" width="15.140625" style="34" customWidth="1"/>
    <col min="4629" max="4629" width="13.28515625" style="34" bestFit="1" customWidth="1"/>
    <col min="4630" max="4630" width="14" style="34" bestFit="1" customWidth="1"/>
    <col min="4631" max="4631" width="13.28515625" style="34" bestFit="1" customWidth="1"/>
    <col min="4632" max="4633" width="18.7109375" style="34" customWidth="1"/>
    <col min="4634" max="4634" width="33.140625" style="34" customWidth="1"/>
    <col min="4635" max="4861" width="11.42578125" style="34"/>
    <col min="4862" max="4862" width="5.42578125" style="34" customWidth="1"/>
    <col min="4863" max="4863" width="11.5703125" style="34" customWidth="1"/>
    <col min="4864" max="4864" width="7.140625" style="34" bestFit="1" customWidth="1"/>
    <col min="4865" max="4865" width="6.42578125" style="34" customWidth="1"/>
    <col min="4866" max="4866" width="5.28515625" style="34" customWidth="1"/>
    <col min="4867" max="4867" width="23" style="34" customWidth="1"/>
    <col min="4868" max="4868" width="9.42578125" style="34" customWidth="1"/>
    <col min="4869" max="4869" width="8.42578125" style="34" customWidth="1"/>
    <col min="4870" max="4870" width="16.85546875" style="34" customWidth="1"/>
    <col min="4871" max="4871" width="8.42578125" style="34" customWidth="1"/>
    <col min="4872" max="4872" width="13.5703125" style="34" customWidth="1"/>
    <col min="4873" max="4873" width="8.42578125" style="34" bestFit="1" customWidth="1"/>
    <col min="4874" max="4875" width="12.140625" style="34" customWidth="1"/>
    <col min="4876" max="4876" width="18.5703125" style="34" customWidth="1"/>
    <col min="4877" max="4877" width="14.42578125" style="34" customWidth="1"/>
    <col min="4878" max="4878" width="8" style="34" bestFit="1" customWidth="1"/>
    <col min="4879" max="4879" width="8" style="34" customWidth="1"/>
    <col min="4880" max="4880" width="8.7109375" style="34" customWidth="1"/>
    <col min="4881" max="4881" width="13" style="34" customWidth="1"/>
    <col min="4882" max="4882" width="12" style="34" customWidth="1"/>
    <col min="4883" max="4883" width="14.42578125" style="34" customWidth="1"/>
    <col min="4884" max="4884" width="15.140625" style="34" customWidth="1"/>
    <col min="4885" max="4885" width="13.28515625" style="34" bestFit="1" customWidth="1"/>
    <col min="4886" max="4886" width="14" style="34" bestFit="1" customWidth="1"/>
    <col min="4887" max="4887" width="13.28515625" style="34" bestFit="1" customWidth="1"/>
    <col min="4888" max="4889" width="18.7109375" style="34" customWidth="1"/>
    <col min="4890" max="4890" width="33.140625" style="34" customWidth="1"/>
    <col min="4891" max="5117" width="11.42578125" style="34"/>
    <col min="5118" max="5118" width="5.42578125" style="34" customWidth="1"/>
    <col min="5119" max="5119" width="11.5703125" style="34" customWidth="1"/>
    <col min="5120" max="5120" width="7.140625" style="34" bestFit="1" customWidth="1"/>
    <col min="5121" max="5121" width="6.42578125" style="34" customWidth="1"/>
    <col min="5122" max="5122" width="5.28515625" style="34" customWidth="1"/>
    <col min="5123" max="5123" width="23" style="34" customWidth="1"/>
    <col min="5124" max="5124" width="9.42578125" style="34" customWidth="1"/>
    <col min="5125" max="5125" width="8.42578125" style="34" customWidth="1"/>
    <col min="5126" max="5126" width="16.85546875" style="34" customWidth="1"/>
    <col min="5127" max="5127" width="8.42578125" style="34" customWidth="1"/>
    <col min="5128" max="5128" width="13.5703125" style="34" customWidth="1"/>
    <col min="5129" max="5129" width="8.42578125" style="34" bestFit="1" customWidth="1"/>
    <col min="5130" max="5131" width="12.140625" style="34" customWidth="1"/>
    <col min="5132" max="5132" width="18.5703125" style="34" customWidth="1"/>
    <col min="5133" max="5133" width="14.42578125" style="34" customWidth="1"/>
    <col min="5134" max="5134" width="8" style="34" bestFit="1" customWidth="1"/>
    <col min="5135" max="5135" width="8" style="34" customWidth="1"/>
    <col min="5136" max="5136" width="8.7109375" style="34" customWidth="1"/>
    <col min="5137" max="5137" width="13" style="34" customWidth="1"/>
    <col min="5138" max="5138" width="12" style="34" customWidth="1"/>
    <col min="5139" max="5139" width="14.42578125" style="34" customWidth="1"/>
    <col min="5140" max="5140" width="15.140625" style="34" customWidth="1"/>
    <col min="5141" max="5141" width="13.28515625" style="34" bestFit="1" customWidth="1"/>
    <col min="5142" max="5142" width="14" style="34" bestFit="1" customWidth="1"/>
    <col min="5143" max="5143" width="13.28515625" style="34" bestFit="1" customWidth="1"/>
    <col min="5144" max="5145" width="18.7109375" style="34" customWidth="1"/>
    <col min="5146" max="5146" width="33.140625" style="34" customWidth="1"/>
    <col min="5147" max="5373" width="11.42578125" style="34"/>
    <col min="5374" max="5374" width="5.42578125" style="34" customWidth="1"/>
    <col min="5375" max="5375" width="11.5703125" style="34" customWidth="1"/>
    <col min="5376" max="5376" width="7.140625" style="34" bestFit="1" customWidth="1"/>
    <col min="5377" max="5377" width="6.42578125" style="34" customWidth="1"/>
    <col min="5378" max="5378" width="5.28515625" style="34" customWidth="1"/>
    <col min="5379" max="5379" width="23" style="34" customWidth="1"/>
    <col min="5380" max="5380" width="9.42578125" style="34" customWidth="1"/>
    <col min="5381" max="5381" width="8.42578125" style="34" customWidth="1"/>
    <col min="5382" max="5382" width="16.85546875" style="34" customWidth="1"/>
    <col min="5383" max="5383" width="8.42578125" style="34" customWidth="1"/>
    <col min="5384" max="5384" width="13.5703125" style="34" customWidth="1"/>
    <col min="5385" max="5385" width="8.42578125" style="34" bestFit="1" customWidth="1"/>
    <col min="5386" max="5387" width="12.140625" style="34" customWidth="1"/>
    <col min="5388" max="5388" width="18.5703125" style="34" customWidth="1"/>
    <col min="5389" max="5389" width="14.42578125" style="34" customWidth="1"/>
    <col min="5390" max="5390" width="8" style="34" bestFit="1" customWidth="1"/>
    <col min="5391" max="5391" width="8" style="34" customWidth="1"/>
    <col min="5392" max="5392" width="8.7109375" style="34" customWidth="1"/>
    <col min="5393" max="5393" width="13" style="34" customWidth="1"/>
    <col min="5394" max="5394" width="12" style="34" customWidth="1"/>
    <col min="5395" max="5395" width="14.42578125" style="34" customWidth="1"/>
    <col min="5396" max="5396" width="15.140625" style="34" customWidth="1"/>
    <col min="5397" max="5397" width="13.28515625" style="34" bestFit="1" customWidth="1"/>
    <col min="5398" max="5398" width="14" style="34" bestFit="1" customWidth="1"/>
    <col min="5399" max="5399" width="13.28515625" style="34" bestFit="1" customWidth="1"/>
    <col min="5400" max="5401" width="18.7109375" style="34" customWidth="1"/>
    <col min="5402" max="5402" width="33.140625" style="34" customWidth="1"/>
    <col min="5403" max="5629" width="11.42578125" style="34"/>
    <col min="5630" max="5630" width="5.42578125" style="34" customWidth="1"/>
    <col min="5631" max="5631" width="11.5703125" style="34" customWidth="1"/>
    <col min="5632" max="5632" width="7.140625" style="34" bestFit="1" customWidth="1"/>
    <col min="5633" max="5633" width="6.42578125" style="34" customWidth="1"/>
    <col min="5634" max="5634" width="5.28515625" style="34" customWidth="1"/>
    <col min="5635" max="5635" width="23" style="34" customWidth="1"/>
    <col min="5636" max="5636" width="9.42578125" style="34" customWidth="1"/>
    <col min="5637" max="5637" width="8.42578125" style="34" customWidth="1"/>
    <col min="5638" max="5638" width="16.85546875" style="34" customWidth="1"/>
    <col min="5639" max="5639" width="8.42578125" style="34" customWidth="1"/>
    <col min="5640" max="5640" width="13.5703125" style="34" customWidth="1"/>
    <col min="5641" max="5641" width="8.42578125" style="34" bestFit="1" customWidth="1"/>
    <col min="5642" max="5643" width="12.140625" style="34" customWidth="1"/>
    <col min="5644" max="5644" width="18.5703125" style="34" customWidth="1"/>
    <col min="5645" max="5645" width="14.42578125" style="34" customWidth="1"/>
    <col min="5646" max="5646" width="8" style="34" bestFit="1" customWidth="1"/>
    <col min="5647" max="5647" width="8" style="34" customWidth="1"/>
    <col min="5648" max="5648" width="8.7109375" style="34" customWidth="1"/>
    <col min="5649" max="5649" width="13" style="34" customWidth="1"/>
    <col min="5650" max="5650" width="12" style="34" customWidth="1"/>
    <col min="5651" max="5651" width="14.42578125" style="34" customWidth="1"/>
    <col min="5652" max="5652" width="15.140625" style="34" customWidth="1"/>
    <col min="5653" max="5653" width="13.28515625" style="34" bestFit="1" customWidth="1"/>
    <col min="5654" max="5654" width="14" style="34" bestFit="1" customWidth="1"/>
    <col min="5655" max="5655" width="13.28515625" style="34" bestFit="1" customWidth="1"/>
    <col min="5656" max="5657" width="18.7109375" style="34" customWidth="1"/>
    <col min="5658" max="5658" width="33.140625" style="34" customWidth="1"/>
    <col min="5659" max="5885" width="11.42578125" style="34"/>
    <col min="5886" max="5886" width="5.42578125" style="34" customWidth="1"/>
    <col min="5887" max="5887" width="11.5703125" style="34" customWidth="1"/>
    <col min="5888" max="5888" width="7.140625" style="34" bestFit="1" customWidth="1"/>
    <col min="5889" max="5889" width="6.42578125" style="34" customWidth="1"/>
    <col min="5890" max="5890" width="5.28515625" style="34" customWidth="1"/>
    <col min="5891" max="5891" width="23" style="34" customWidth="1"/>
    <col min="5892" max="5892" width="9.42578125" style="34" customWidth="1"/>
    <col min="5893" max="5893" width="8.42578125" style="34" customWidth="1"/>
    <col min="5894" max="5894" width="16.85546875" style="34" customWidth="1"/>
    <col min="5895" max="5895" width="8.42578125" style="34" customWidth="1"/>
    <col min="5896" max="5896" width="13.5703125" style="34" customWidth="1"/>
    <col min="5897" max="5897" width="8.42578125" style="34" bestFit="1" customWidth="1"/>
    <col min="5898" max="5899" width="12.140625" style="34" customWidth="1"/>
    <col min="5900" max="5900" width="18.5703125" style="34" customWidth="1"/>
    <col min="5901" max="5901" width="14.42578125" style="34" customWidth="1"/>
    <col min="5902" max="5902" width="8" style="34" bestFit="1" customWidth="1"/>
    <col min="5903" max="5903" width="8" style="34" customWidth="1"/>
    <col min="5904" max="5904" width="8.7109375" style="34" customWidth="1"/>
    <col min="5905" max="5905" width="13" style="34" customWidth="1"/>
    <col min="5906" max="5906" width="12" style="34" customWidth="1"/>
    <col min="5907" max="5907" width="14.42578125" style="34" customWidth="1"/>
    <col min="5908" max="5908" width="15.140625" style="34" customWidth="1"/>
    <col min="5909" max="5909" width="13.28515625" style="34" bestFit="1" customWidth="1"/>
    <col min="5910" max="5910" width="14" style="34" bestFit="1" customWidth="1"/>
    <col min="5911" max="5911" width="13.28515625" style="34" bestFit="1" customWidth="1"/>
    <col min="5912" max="5913" width="18.7109375" style="34" customWidth="1"/>
    <col min="5914" max="5914" width="33.140625" style="34" customWidth="1"/>
    <col min="5915" max="6141" width="11.42578125" style="34"/>
    <col min="6142" max="6142" width="5.42578125" style="34" customWidth="1"/>
    <col min="6143" max="6143" width="11.5703125" style="34" customWidth="1"/>
    <col min="6144" max="6144" width="7.140625" style="34" bestFit="1" customWidth="1"/>
    <col min="6145" max="6145" width="6.42578125" style="34" customWidth="1"/>
    <col min="6146" max="6146" width="5.28515625" style="34" customWidth="1"/>
    <col min="6147" max="6147" width="23" style="34" customWidth="1"/>
    <col min="6148" max="6148" width="9.42578125" style="34" customWidth="1"/>
    <col min="6149" max="6149" width="8.42578125" style="34" customWidth="1"/>
    <col min="6150" max="6150" width="16.85546875" style="34" customWidth="1"/>
    <col min="6151" max="6151" width="8.42578125" style="34" customWidth="1"/>
    <col min="6152" max="6152" width="13.5703125" style="34" customWidth="1"/>
    <col min="6153" max="6153" width="8.42578125" style="34" bestFit="1" customWidth="1"/>
    <col min="6154" max="6155" width="12.140625" style="34" customWidth="1"/>
    <col min="6156" max="6156" width="18.5703125" style="34" customWidth="1"/>
    <col min="6157" max="6157" width="14.42578125" style="34" customWidth="1"/>
    <col min="6158" max="6158" width="8" style="34" bestFit="1" customWidth="1"/>
    <col min="6159" max="6159" width="8" style="34" customWidth="1"/>
    <col min="6160" max="6160" width="8.7109375" style="34" customWidth="1"/>
    <col min="6161" max="6161" width="13" style="34" customWidth="1"/>
    <col min="6162" max="6162" width="12" style="34" customWidth="1"/>
    <col min="6163" max="6163" width="14.42578125" style="34" customWidth="1"/>
    <col min="6164" max="6164" width="15.140625" style="34" customWidth="1"/>
    <col min="6165" max="6165" width="13.28515625" style="34" bestFit="1" customWidth="1"/>
    <col min="6166" max="6166" width="14" style="34" bestFit="1" customWidth="1"/>
    <col min="6167" max="6167" width="13.28515625" style="34" bestFit="1" customWidth="1"/>
    <col min="6168" max="6169" width="18.7109375" style="34" customWidth="1"/>
    <col min="6170" max="6170" width="33.140625" style="34" customWidth="1"/>
    <col min="6171" max="6397" width="11.42578125" style="34"/>
    <col min="6398" max="6398" width="5.42578125" style="34" customWidth="1"/>
    <col min="6399" max="6399" width="11.5703125" style="34" customWidth="1"/>
    <col min="6400" max="6400" width="7.140625" style="34" bestFit="1" customWidth="1"/>
    <col min="6401" max="6401" width="6.42578125" style="34" customWidth="1"/>
    <col min="6402" max="6402" width="5.28515625" style="34" customWidth="1"/>
    <col min="6403" max="6403" width="23" style="34" customWidth="1"/>
    <col min="6404" max="6404" width="9.42578125" style="34" customWidth="1"/>
    <col min="6405" max="6405" width="8.42578125" style="34" customWidth="1"/>
    <col min="6406" max="6406" width="16.85546875" style="34" customWidth="1"/>
    <col min="6407" max="6407" width="8.42578125" style="34" customWidth="1"/>
    <col min="6408" max="6408" width="13.5703125" style="34" customWidth="1"/>
    <col min="6409" max="6409" width="8.42578125" style="34" bestFit="1" customWidth="1"/>
    <col min="6410" max="6411" width="12.140625" style="34" customWidth="1"/>
    <col min="6412" max="6412" width="18.5703125" style="34" customWidth="1"/>
    <col min="6413" max="6413" width="14.42578125" style="34" customWidth="1"/>
    <col min="6414" max="6414" width="8" style="34" bestFit="1" customWidth="1"/>
    <col min="6415" max="6415" width="8" style="34" customWidth="1"/>
    <col min="6416" max="6416" width="8.7109375" style="34" customWidth="1"/>
    <col min="6417" max="6417" width="13" style="34" customWidth="1"/>
    <col min="6418" max="6418" width="12" style="34" customWidth="1"/>
    <col min="6419" max="6419" width="14.42578125" style="34" customWidth="1"/>
    <col min="6420" max="6420" width="15.140625" style="34" customWidth="1"/>
    <col min="6421" max="6421" width="13.28515625" style="34" bestFit="1" customWidth="1"/>
    <col min="6422" max="6422" width="14" style="34" bestFit="1" customWidth="1"/>
    <col min="6423" max="6423" width="13.28515625" style="34" bestFit="1" customWidth="1"/>
    <col min="6424" max="6425" width="18.7109375" style="34" customWidth="1"/>
    <col min="6426" max="6426" width="33.140625" style="34" customWidth="1"/>
    <col min="6427" max="6653" width="11.42578125" style="34"/>
    <col min="6654" max="6654" width="5.42578125" style="34" customWidth="1"/>
    <col min="6655" max="6655" width="11.5703125" style="34" customWidth="1"/>
    <col min="6656" max="6656" width="7.140625" style="34" bestFit="1" customWidth="1"/>
    <col min="6657" max="6657" width="6.42578125" style="34" customWidth="1"/>
    <col min="6658" max="6658" width="5.28515625" style="34" customWidth="1"/>
    <col min="6659" max="6659" width="23" style="34" customWidth="1"/>
    <col min="6660" max="6660" width="9.42578125" style="34" customWidth="1"/>
    <col min="6661" max="6661" width="8.42578125" style="34" customWidth="1"/>
    <col min="6662" max="6662" width="16.85546875" style="34" customWidth="1"/>
    <col min="6663" max="6663" width="8.42578125" style="34" customWidth="1"/>
    <col min="6664" max="6664" width="13.5703125" style="34" customWidth="1"/>
    <col min="6665" max="6665" width="8.42578125" style="34" bestFit="1" customWidth="1"/>
    <col min="6666" max="6667" width="12.140625" style="34" customWidth="1"/>
    <col min="6668" max="6668" width="18.5703125" style="34" customWidth="1"/>
    <col min="6669" max="6669" width="14.42578125" style="34" customWidth="1"/>
    <col min="6670" max="6670" width="8" style="34" bestFit="1" customWidth="1"/>
    <col min="6671" max="6671" width="8" style="34" customWidth="1"/>
    <col min="6672" max="6672" width="8.7109375" style="34" customWidth="1"/>
    <col min="6673" max="6673" width="13" style="34" customWidth="1"/>
    <col min="6674" max="6674" width="12" style="34" customWidth="1"/>
    <col min="6675" max="6675" width="14.42578125" style="34" customWidth="1"/>
    <col min="6676" max="6676" width="15.140625" style="34" customWidth="1"/>
    <col min="6677" max="6677" width="13.28515625" style="34" bestFit="1" customWidth="1"/>
    <col min="6678" max="6678" width="14" style="34" bestFit="1" customWidth="1"/>
    <col min="6679" max="6679" width="13.28515625" style="34" bestFit="1" customWidth="1"/>
    <col min="6680" max="6681" width="18.7109375" style="34" customWidth="1"/>
    <col min="6682" max="6682" width="33.140625" style="34" customWidth="1"/>
    <col min="6683" max="6909" width="11.42578125" style="34"/>
    <col min="6910" max="6910" width="5.42578125" style="34" customWidth="1"/>
    <col min="6911" max="6911" width="11.5703125" style="34" customWidth="1"/>
    <col min="6912" max="6912" width="7.140625" style="34" bestFit="1" customWidth="1"/>
    <col min="6913" max="6913" width="6.42578125" style="34" customWidth="1"/>
    <col min="6914" max="6914" width="5.28515625" style="34" customWidth="1"/>
    <col min="6915" max="6915" width="23" style="34" customWidth="1"/>
    <col min="6916" max="6916" width="9.42578125" style="34" customWidth="1"/>
    <col min="6917" max="6917" width="8.42578125" style="34" customWidth="1"/>
    <col min="6918" max="6918" width="16.85546875" style="34" customWidth="1"/>
    <col min="6919" max="6919" width="8.42578125" style="34" customWidth="1"/>
    <col min="6920" max="6920" width="13.5703125" style="34" customWidth="1"/>
    <col min="6921" max="6921" width="8.42578125" style="34" bestFit="1" customWidth="1"/>
    <col min="6922" max="6923" width="12.140625" style="34" customWidth="1"/>
    <col min="6924" max="6924" width="18.5703125" style="34" customWidth="1"/>
    <col min="6925" max="6925" width="14.42578125" style="34" customWidth="1"/>
    <col min="6926" max="6926" width="8" style="34" bestFit="1" customWidth="1"/>
    <col min="6927" max="6927" width="8" style="34" customWidth="1"/>
    <col min="6928" max="6928" width="8.7109375" style="34" customWidth="1"/>
    <col min="6929" max="6929" width="13" style="34" customWidth="1"/>
    <col min="6930" max="6930" width="12" style="34" customWidth="1"/>
    <col min="6931" max="6931" width="14.42578125" style="34" customWidth="1"/>
    <col min="6932" max="6932" width="15.140625" style="34" customWidth="1"/>
    <col min="6933" max="6933" width="13.28515625" style="34" bestFit="1" customWidth="1"/>
    <col min="6934" max="6934" width="14" style="34" bestFit="1" customWidth="1"/>
    <col min="6935" max="6935" width="13.28515625" style="34" bestFit="1" customWidth="1"/>
    <col min="6936" max="6937" width="18.7109375" style="34" customWidth="1"/>
    <col min="6938" max="6938" width="33.140625" style="34" customWidth="1"/>
    <col min="6939" max="7165" width="11.42578125" style="34"/>
    <col min="7166" max="7166" width="5.42578125" style="34" customWidth="1"/>
    <col min="7167" max="7167" width="11.5703125" style="34" customWidth="1"/>
    <col min="7168" max="7168" width="7.140625" style="34" bestFit="1" customWidth="1"/>
    <col min="7169" max="7169" width="6.42578125" style="34" customWidth="1"/>
    <col min="7170" max="7170" width="5.28515625" style="34" customWidth="1"/>
    <col min="7171" max="7171" width="23" style="34" customWidth="1"/>
    <col min="7172" max="7172" width="9.42578125" style="34" customWidth="1"/>
    <col min="7173" max="7173" width="8.42578125" style="34" customWidth="1"/>
    <col min="7174" max="7174" width="16.85546875" style="34" customWidth="1"/>
    <col min="7175" max="7175" width="8.42578125" style="34" customWidth="1"/>
    <col min="7176" max="7176" width="13.5703125" style="34" customWidth="1"/>
    <col min="7177" max="7177" width="8.42578125" style="34" bestFit="1" customWidth="1"/>
    <col min="7178" max="7179" width="12.140625" style="34" customWidth="1"/>
    <col min="7180" max="7180" width="18.5703125" style="34" customWidth="1"/>
    <col min="7181" max="7181" width="14.42578125" style="34" customWidth="1"/>
    <col min="7182" max="7182" width="8" style="34" bestFit="1" customWidth="1"/>
    <col min="7183" max="7183" width="8" style="34" customWidth="1"/>
    <col min="7184" max="7184" width="8.7109375" style="34" customWidth="1"/>
    <col min="7185" max="7185" width="13" style="34" customWidth="1"/>
    <col min="7186" max="7186" width="12" style="34" customWidth="1"/>
    <col min="7187" max="7187" width="14.42578125" style="34" customWidth="1"/>
    <col min="7188" max="7188" width="15.140625" style="34" customWidth="1"/>
    <col min="7189" max="7189" width="13.28515625" style="34" bestFit="1" customWidth="1"/>
    <col min="7190" max="7190" width="14" style="34" bestFit="1" customWidth="1"/>
    <col min="7191" max="7191" width="13.28515625" style="34" bestFit="1" customWidth="1"/>
    <col min="7192" max="7193" width="18.7109375" style="34" customWidth="1"/>
    <col min="7194" max="7194" width="33.140625" style="34" customWidth="1"/>
    <col min="7195" max="7421" width="11.42578125" style="34"/>
    <col min="7422" max="7422" width="5.42578125" style="34" customWidth="1"/>
    <col min="7423" max="7423" width="11.5703125" style="34" customWidth="1"/>
    <col min="7424" max="7424" width="7.140625" style="34" bestFit="1" customWidth="1"/>
    <col min="7425" max="7425" width="6.42578125" style="34" customWidth="1"/>
    <col min="7426" max="7426" width="5.28515625" style="34" customWidth="1"/>
    <col min="7427" max="7427" width="23" style="34" customWidth="1"/>
    <col min="7428" max="7428" width="9.42578125" style="34" customWidth="1"/>
    <col min="7429" max="7429" width="8.42578125" style="34" customWidth="1"/>
    <col min="7430" max="7430" width="16.85546875" style="34" customWidth="1"/>
    <col min="7431" max="7431" width="8.42578125" style="34" customWidth="1"/>
    <col min="7432" max="7432" width="13.5703125" style="34" customWidth="1"/>
    <col min="7433" max="7433" width="8.42578125" style="34" bestFit="1" customWidth="1"/>
    <col min="7434" max="7435" width="12.140625" style="34" customWidth="1"/>
    <col min="7436" max="7436" width="18.5703125" style="34" customWidth="1"/>
    <col min="7437" max="7437" width="14.42578125" style="34" customWidth="1"/>
    <col min="7438" max="7438" width="8" style="34" bestFit="1" customWidth="1"/>
    <col min="7439" max="7439" width="8" style="34" customWidth="1"/>
    <col min="7440" max="7440" width="8.7109375" style="34" customWidth="1"/>
    <col min="7441" max="7441" width="13" style="34" customWidth="1"/>
    <col min="7442" max="7442" width="12" style="34" customWidth="1"/>
    <col min="7443" max="7443" width="14.42578125" style="34" customWidth="1"/>
    <col min="7444" max="7444" width="15.140625" style="34" customWidth="1"/>
    <col min="7445" max="7445" width="13.28515625" style="34" bestFit="1" customWidth="1"/>
    <col min="7446" max="7446" width="14" style="34" bestFit="1" customWidth="1"/>
    <col min="7447" max="7447" width="13.28515625" style="34" bestFit="1" customWidth="1"/>
    <col min="7448" max="7449" width="18.7109375" style="34" customWidth="1"/>
    <col min="7450" max="7450" width="33.140625" style="34" customWidth="1"/>
    <col min="7451" max="7677" width="11.42578125" style="34"/>
    <col min="7678" max="7678" width="5.42578125" style="34" customWidth="1"/>
    <col min="7679" max="7679" width="11.5703125" style="34" customWidth="1"/>
    <col min="7680" max="7680" width="7.140625" style="34" bestFit="1" customWidth="1"/>
    <col min="7681" max="7681" width="6.42578125" style="34" customWidth="1"/>
    <col min="7682" max="7682" width="5.28515625" style="34" customWidth="1"/>
    <col min="7683" max="7683" width="23" style="34" customWidth="1"/>
    <col min="7684" max="7684" width="9.42578125" style="34" customWidth="1"/>
    <col min="7685" max="7685" width="8.42578125" style="34" customWidth="1"/>
    <col min="7686" max="7686" width="16.85546875" style="34" customWidth="1"/>
    <col min="7687" max="7687" width="8.42578125" style="34" customWidth="1"/>
    <col min="7688" max="7688" width="13.5703125" style="34" customWidth="1"/>
    <col min="7689" max="7689" width="8.42578125" style="34" bestFit="1" customWidth="1"/>
    <col min="7690" max="7691" width="12.140625" style="34" customWidth="1"/>
    <col min="7692" max="7692" width="18.5703125" style="34" customWidth="1"/>
    <col min="7693" max="7693" width="14.42578125" style="34" customWidth="1"/>
    <col min="7694" max="7694" width="8" style="34" bestFit="1" customWidth="1"/>
    <col min="7695" max="7695" width="8" style="34" customWidth="1"/>
    <col min="7696" max="7696" width="8.7109375" style="34" customWidth="1"/>
    <col min="7697" max="7697" width="13" style="34" customWidth="1"/>
    <col min="7698" max="7698" width="12" style="34" customWidth="1"/>
    <col min="7699" max="7699" width="14.42578125" style="34" customWidth="1"/>
    <col min="7700" max="7700" width="15.140625" style="34" customWidth="1"/>
    <col min="7701" max="7701" width="13.28515625" style="34" bestFit="1" customWidth="1"/>
    <col min="7702" max="7702" width="14" style="34" bestFit="1" customWidth="1"/>
    <col min="7703" max="7703" width="13.28515625" style="34" bestFit="1" customWidth="1"/>
    <col min="7704" max="7705" width="18.7109375" style="34" customWidth="1"/>
    <col min="7706" max="7706" width="33.140625" style="34" customWidth="1"/>
    <col min="7707" max="7933" width="11.42578125" style="34"/>
    <col min="7934" max="7934" width="5.42578125" style="34" customWidth="1"/>
    <col min="7935" max="7935" width="11.5703125" style="34" customWidth="1"/>
    <col min="7936" max="7936" width="7.140625" style="34" bestFit="1" customWidth="1"/>
    <col min="7937" max="7937" width="6.42578125" style="34" customWidth="1"/>
    <col min="7938" max="7938" width="5.28515625" style="34" customWidth="1"/>
    <col min="7939" max="7939" width="23" style="34" customWidth="1"/>
    <col min="7940" max="7940" width="9.42578125" style="34" customWidth="1"/>
    <col min="7941" max="7941" width="8.42578125" style="34" customWidth="1"/>
    <col min="7942" max="7942" width="16.85546875" style="34" customWidth="1"/>
    <col min="7943" max="7943" width="8.42578125" style="34" customWidth="1"/>
    <col min="7944" max="7944" width="13.5703125" style="34" customWidth="1"/>
    <col min="7945" max="7945" width="8.42578125" style="34" bestFit="1" customWidth="1"/>
    <col min="7946" max="7947" width="12.140625" style="34" customWidth="1"/>
    <col min="7948" max="7948" width="18.5703125" style="34" customWidth="1"/>
    <col min="7949" max="7949" width="14.42578125" style="34" customWidth="1"/>
    <col min="7950" max="7950" width="8" style="34" bestFit="1" customWidth="1"/>
    <col min="7951" max="7951" width="8" style="34" customWidth="1"/>
    <col min="7952" max="7952" width="8.7109375" style="34" customWidth="1"/>
    <col min="7953" max="7953" width="13" style="34" customWidth="1"/>
    <col min="7954" max="7954" width="12" style="34" customWidth="1"/>
    <col min="7955" max="7955" width="14.42578125" style="34" customWidth="1"/>
    <col min="7956" max="7956" width="15.140625" style="34" customWidth="1"/>
    <col min="7957" max="7957" width="13.28515625" style="34" bestFit="1" customWidth="1"/>
    <col min="7958" max="7958" width="14" style="34" bestFit="1" customWidth="1"/>
    <col min="7959" max="7959" width="13.28515625" style="34" bestFit="1" customWidth="1"/>
    <col min="7960" max="7961" width="18.7109375" style="34" customWidth="1"/>
    <col min="7962" max="7962" width="33.140625" style="34" customWidth="1"/>
    <col min="7963" max="8189" width="11.42578125" style="34"/>
    <col min="8190" max="8190" width="5.42578125" style="34" customWidth="1"/>
    <col min="8191" max="8191" width="11.5703125" style="34" customWidth="1"/>
    <col min="8192" max="8192" width="7.140625" style="34" bestFit="1" customWidth="1"/>
    <col min="8193" max="8193" width="6.42578125" style="34" customWidth="1"/>
    <col min="8194" max="8194" width="5.28515625" style="34" customWidth="1"/>
    <col min="8195" max="8195" width="23" style="34" customWidth="1"/>
    <col min="8196" max="8196" width="9.42578125" style="34" customWidth="1"/>
    <col min="8197" max="8197" width="8.42578125" style="34" customWidth="1"/>
    <col min="8198" max="8198" width="16.85546875" style="34" customWidth="1"/>
    <col min="8199" max="8199" width="8.42578125" style="34" customWidth="1"/>
    <col min="8200" max="8200" width="13.5703125" style="34" customWidth="1"/>
    <col min="8201" max="8201" width="8.42578125" style="34" bestFit="1" customWidth="1"/>
    <col min="8202" max="8203" width="12.140625" style="34" customWidth="1"/>
    <col min="8204" max="8204" width="18.5703125" style="34" customWidth="1"/>
    <col min="8205" max="8205" width="14.42578125" style="34" customWidth="1"/>
    <col min="8206" max="8206" width="8" style="34" bestFit="1" customWidth="1"/>
    <col min="8207" max="8207" width="8" style="34" customWidth="1"/>
    <col min="8208" max="8208" width="8.7109375" style="34" customWidth="1"/>
    <col min="8209" max="8209" width="13" style="34" customWidth="1"/>
    <col min="8210" max="8210" width="12" style="34" customWidth="1"/>
    <col min="8211" max="8211" width="14.42578125" style="34" customWidth="1"/>
    <col min="8212" max="8212" width="15.140625" style="34" customWidth="1"/>
    <col min="8213" max="8213" width="13.28515625" style="34" bestFit="1" customWidth="1"/>
    <col min="8214" max="8214" width="14" style="34" bestFit="1" customWidth="1"/>
    <col min="8215" max="8215" width="13.28515625" style="34" bestFit="1" customWidth="1"/>
    <col min="8216" max="8217" width="18.7109375" style="34" customWidth="1"/>
    <col min="8218" max="8218" width="33.140625" style="34" customWidth="1"/>
    <col min="8219" max="8445" width="11.42578125" style="34"/>
    <col min="8446" max="8446" width="5.42578125" style="34" customWidth="1"/>
    <col min="8447" max="8447" width="11.5703125" style="34" customWidth="1"/>
    <col min="8448" max="8448" width="7.140625" style="34" bestFit="1" customWidth="1"/>
    <col min="8449" max="8449" width="6.42578125" style="34" customWidth="1"/>
    <col min="8450" max="8450" width="5.28515625" style="34" customWidth="1"/>
    <col min="8451" max="8451" width="23" style="34" customWidth="1"/>
    <col min="8452" max="8452" width="9.42578125" style="34" customWidth="1"/>
    <col min="8453" max="8453" width="8.42578125" style="34" customWidth="1"/>
    <col min="8454" max="8454" width="16.85546875" style="34" customWidth="1"/>
    <col min="8455" max="8455" width="8.42578125" style="34" customWidth="1"/>
    <col min="8456" max="8456" width="13.5703125" style="34" customWidth="1"/>
    <col min="8457" max="8457" width="8.42578125" style="34" bestFit="1" customWidth="1"/>
    <col min="8458" max="8459" width="12.140625" style="34" customWidth="1"/>
    <col min="8460" max="8460" width="18.5703125" style="34" customWidth="1"/>
    <col min="8461" max="8461" width="14.42578125" style="34" customWidth="1"/>
    <col min="8462" max="8462" width="8" style="34" bestFit="1" customWidth="1"/>
    <col min="8463" max="8463" width="8" style="34" customWidth="1"/>
    <col min="8464" max="8464" width="8.7109375" style="34" customWidth="1"/>
    <col min="8465" max="8465" width="13" style="34" customWidth="1"/>
    <col min="8466" max="8466" width="12" style="34" customWidth="1"/>
    <col min="8467" max="8467" width="14.42578125" style="34" customWidth="1"/>
    <col min="8468" max="8468" width="15.140625" style="34" customWidth="1"/>
    <col min="8469" max="8469" width="13.28515625" style="34" bestFit="1" customWidth="1"/>
    <col min="8470" max="8470" width="14" style="34" bestFit="1" customWidth="1"/>
    <col min="8471" max="8471" width="13.28515625" style="34" bestFit="1" customWidth="1"/>
    <col min="8472" max="8473" width="18.7109375" style="34" customWidth="1"/>
    <col min="8474" max="8474" width="33.140625" style="34" customWidth="1"/>
    <col min="8475" max="8701" width="11.42578125" style="34"/>
    <col min="8702" max="8702" width="5.42578125" style="34" customWidth="1"/>
    <col min="8703" max="8703" width="11.5703125" style="34" customWidth="1"/>
    <col min="8704" max="8704" width="7.140625" style="34" bestFit="1" customWidth="1"/>
    <col min="8705" max="8705" width="6.42578125" style="34" customWidth="1"/>
    <col min="8706" max="8706" width="5.28515625" style="34" customWidth="1"/>
    <col min="8707" max="8707" width="23" style="34" customWidth="1"/>
    <col min="8708" max="8708" width="9.42578125" style="34" customWidth="1"/>
    <col min="8709" max="8709" width="8.42578125" style="34" customWidth="1"/>
    <col min="8710" max="8710" width="16.85546875" style="34" customWidth="1"/>
    <col min="8711" max="8711" width="8.42578125" style="34" customWidth="1"/>
    <col min="8712" max="8712" width="13.5703125" style="34" customWidth="1"/>
    <col min="8713" max="8713" width="8.42578125" style="34" bestFit="1" customWidth="1"/>
    <col min="8714" max="8715" width="12.140625" style="34" customWidth="1"/>
    <col min="8716" max="8716" width="18.5703125" style="34" customWidth="1"/>
    <col min="8717" max="8717" width="14.42578125" style="34" customWidth="1"/>
    <col min="8718" max="8718" width="8" style="34" bestFit="1" customWidth="1"/>
    <col min="8719" max="8719" width="8" style="34" customWidth="1"/>
    <col min="8720" max="8720" width="8.7109375" style="34" customWidth="1"/>
    <col min="8721" max="8721" width="13" style="34" customWidth="1"/>
    <col min="8722" max="8722" width="12" style="34" customWidth="1"/>
    <col min="8723" max="8723" width="14.42578125" style="34" customWidth="1"/>
    <col min="8724" max="8724" width="15.140625" style="34" customWidth="1"/>
    <col min="8725" max="8725" width="13.28515625" style="34" bestFit="1" customWidth="1"/>
    <col min="8726" max="8726" width="14" style="34" bestFit="1" customWidth="1"/>
    <col min="8727" max="8727" width="13.28515625" style="34" bestFit="1" customWidth="1"/>
    <col min="8728" max="8729" width="18.7109375" style="34" customWidth="1"/>
    <col min="8730" max="8730" width="33.140625" style="34" customWidth="1"/>
    <col min="8731" max="8957" width="11.42578125" style="34"/>
    <col min="8958" max="8958" width="5.42578125" style="34" customWidth="1"/>
    <col min="8959" max="8959" width="11.5703125" style="34" customWidth="1"/>
    <col min="8960" max="8960" width="7.140625" style="34" bestFit="1" customWidth="1"/>
    <col min="8961" max="8961" width="6.42578125" style="34" customWidth="1"/>
    <col min="8962" max="8962" width="5.28515625" style="34" customWidth="1"/>
    <col min="8963" max="8963" width="23" style="34" customWidth="1"/>
    <col min="8964" max="8964" width="9.42578125" style="34" customWidth="1"/>
    <col min="8965" max="8965" width="8.42578125" style="34" customWidth="1"/>
    <col min="8966" max="8966" width="16.85546875" style="34" customWidth="1"/>
    <col min="8967" max="8967" width="8.42578125" style="34" customWidth="1"/>
    <col min="8968" max="8968" width="13.5703125" style="34" customWidth="1"/>
    <col min="8969" max="8969" width="8.42578125" style="34" bestFit="1" customWidth="1"/>
    <col min="8970" max="8971" width="12.140625" style="34" customWidth="1"/>
    <col min="8972" max="8972" width="18.5703125" style="34" customWidth="1"/>
    <col min="8973" max="8973" width="14.42578125" style="34" customWidth="1"/>
    <col min="8974" max="8974" width="8" style="34" bestFit="1" customWidth="1"/>
    <col min="8975" max="8975" width="8" style="34" customWidth="1"/>
    <col min="8976" max="8976" width="8.7109375" style="34" customWidth="1"/>
    <col min="8977" max="8977" width="13" style="34" customWidth="1"/>
    <col min="8978" max="8978" width="12" style="34" customWidth="1"/>
    <col min="8979" max="8979" width="14.42578125" style="34" customWidth="1"/>
    <col min="8980" max="8980" width="15.140625" style="34" customWidth="1"/>
    <col min="8981" max="8981" width="13.28515625" style="34" bestFit="1" customWidth="1"/>
    <col min="8982" max="8982" width="14" style="34" bestFit="1" customWidth="1"/>
    <col min="8983" max="8983" width="13.28515625" style="34" bestFit="1" customWidth="1"/>
    <col min="8984" max="8985" width="18.7109375" style="34" customWidth="1"/>
    <col min="8986" max="8986" width="33.140625" style="34" customWidth="1"/>
    <col min="8987" max="9213" width="11.42578125" style="34"/>
    <col min="9214" max="9214" width="5.42578125" style="34" customWidth="1"/>
    <col min="9215" max="9215" width="11.5703125" style="34" customWidth="1"/>
    <col min="9216" max="9216" width="7.140625" style="34" bestFit="1" customWidth="1"/>
    <col min="9217" max="9217" width="6.42578125" style="34" customWidth="1"/>
    <col min="9218" max="9218" width="5.28515625" style="34" customWidth="1"/>
    <col min="9219" max="9219" width="23" style="34" customWidth="1"/>
    <col min="9220" max="9220" width="9.42578125" style="34" customWidth="1"/>
    <col min="9221" max="9221" width="8.42578125" style="34" customWidth="1"/>
    <col min="9222" max="9222" width="16.85546875" style="34" customWidth="1"/>
    <col min="9223" max="9223" width="8.42578125" style="34" customWidth="1"/>
    <col min="9224" max="9224" width="13.5703125" style="34" customWidth="1"/>
    <col min="9225" max="9225" width="8.42578125" style="34" bestFit="1" customWidth="1"/>
    <col min="9226" max="9227" width="12.140625" style="34" customWidth="1"/>
    <col min="9228" max="9228" width="18.5703125" style="34" customWidth="1"/>
    <col min="9229" max="9229" width="14.42578125" style="34" customWidth="1"/>
    <col min="9230" max="9230" width="8" style="34" bestFit="1" customWidth="1"/>
    <col min="9231" max="9231" width="8" style="34" customWidth="1"/>
    <col min="9232" max="9232" width="8.7109375" style="34" customWidth="1"/>
    <col min="9233" max="9233" width="13" style="34" customWidth="1"/>
    <col min="9234" max="9234" width="12" style="34" customWidth="1"/>
    <col min="9235" max="9235" width="14.42578125" style="34" customWidth="1"/>
    <col min="9236" max="9236" width="15.140625" style="34" customWidth="1"/>
    <col min="9237" max="9237" width="13.28515625" style="34" bestFit="1" customWidth="1"/>
    <col min="9238" max="9238" width="14" style="34" bestFit="1" customWidth="1"/>
    <col min="9239" max="9239" width="13.28515625" style="34" bestFit="1" customWidth="1"/>
    <col min="9240" max="9241" width="18.7109375" style="34" customWidth="1"/>
    <col min="9242" max="9242" width="33.140625" style="34" customWidth="1"/>
    <col min="9243" max="9469" width="11.42578125" style="34"/>
    <col min="9470" max="9470" width="5.42578125" style="34" customWidth="1"/>
    <col min="9471" max="9471" width="11.5703125" style="34" customWidth="1"/>
    <col min="9472" max="9472" width="7.140625" style="34" bestFit="1" customWidth="1"/>
    <col min="9473" max="9473" width="6.42578125" style="34" customWidth="1"/>
    <col min="9474" max="9474" width="5.28515625" style="34" customWidth="1"/>
    <col min="9475" max="9475" width="23" style="34" customWidth="1"/>
    <col min="9476" max="9476" width="9.42578125" style="34" customWidth="1"/>
    <col min="9477" max="9477" width="8.42578125" style="34" customWidth="1"/>
    <col min="9478" max="9478" width="16.85546875" style="34" customWidth="1"/>
    <col min="9479" max="9479" width="8.42578125" style="34" customWidth="1"/>
    <col min="9480" max="9480" width="13.5703125" style="34" customWidth="1"/>
    <col min="9481" max="9481" width="8.42578125" style="34" bestFit="1" customWidth="1"/>
    <col min="9482" max="9483" width="12.140625" style="34" customWidth="1"/>
    <col min="9484" max="9484" width="18.5703125" style="34" customWidth="1"/>
    <col min="9485" max="9485" width="14.42578125" style="34" customWidth="1"/>
    <col min="9486" max="9486" width="8" style="34" bestFit="1" customWidth="1"/>
    <col min="9487" max="9487" width="8" style="34" customWidth="1"/>
    <col min="9488" max="9488" width="8.7109375" style="34" customWidth="1"/>
    <col min="9489" max="9489" width="13" style="34" customWidth="1"/>
    <col min="9490" max="9490" width="12" style="34" customWidth="1"/>
    <col min="9491" max="9491" width="14.42578125" style="34" customWidth="1"/>
    <col min="9492" max="9492" width="15.140625" style="34" customWidth="1"/>
    <col min="9493" max="9493" width="13.28515625" style="34" bestFit="1" customWidth="1"/>
    <col min="9494" max="9494" width="14" style="34" bestFit="1" customWidth="1"/>
    <col min="9495" max="9495" width="13.28515625" style="34" bestFit="1" customWidth="1"/>
    <col min="9496" max="9497" width="18.7109375" style="34" customWidth="1"/>
    <col min="9498" max="9498" width="33.140625" style="34" customWidth="1"/>
    <col min="9499" max="9725" width="11.42578125" style="34"/>
    <col min="9726" max="9726" width="5.42578125" style="34" customWidth="1"/>
    <col min="9727" max="9727" width="11.5703125" style="34" customWidth="1"/>
    <col min="9728" max="9728" width="7.140625" style="34" bestFit="1" customWidth="1"/>
    <col min="9729" max="9729" width="6.42578125" style="34" customWidth="1"/>
    <col min="9730" max="9730" width="5.28515625" style="34" customWidth="1"/>
    <col min="9731" max="9731" width="23" style="34" customWidth="1"/>
    <col min="9732" max="9732" width="9.42578125" style="34" customWidth="1"/>
    <col min="9733" max="9733" width="8.42578125" style="34" customWidth="1"/>
    <col min="9734" max="9734" width="16.85546875" style="34" customWidth="1"/>
    <col min="9735" max="9735" width="8.42578125" style="34" customWidth="1"/>
    <col min="9736" max="9736" width="13.5703125" style="34" customWidth="1"/>
    <col min="9737" max="9737" width="8.42578125" style="34" bestFit="1" customWidth="1"/>
    <col min="9738" max="9739" width="12.140625" style="34" customWidth="1"/>
    <col min="9740" max="9740" width="18.5703125" style="34" customWidth="1"/>
    <col min="9741" max="9741" width="14.42578125" style="34" customWidth="1"/>
    <col min="9742" max="9742" width="8" style="34" bestFit="1" customWidth="1"/>
    <col min="9743" max="9743" width="8" style="34" customWidth="1"/>
    <col min="9744" max="9744" width="8.7109375" style="34" customWidth="1"/>
    <col min="9745" max="9745" width="13" style="34" customWidth="1"/>
    <col min="9746" max="9746" width="12" style="34" customWidth="1"/>
    <col min="9747" max="9747" width="14.42578125" style="34" customWidth="1"/>
    <col min="9748" max="9748" width="15.140625" style="34" customWidth="1"/>
    <col min="9749" max="9749" width="13.28515625" style="34" bestFit="1" customWidth="1"/>
    <col min="9750" max="9750" width="14" style="34" bestFit="1" customWidth="1"/>
    <col min="9751" max="9751" width="13.28515625" style="34" bestFit="1" customWidth="1"/>
    <col min="9752" max="9753" width="18.7109375" style="34" customWidth="1"/>
    <col min="9754" max="9754" width="33.140625" style="34" customWidth="1"/>
    <col min="9755" max="9981" width="11.42578125" style="34"/>
    <col min="9982" max="9982" width="5.42578125" style="34" customWidth="1"/>
    <col min="9983" max="9983" width="11.5703125" style="34" customWidth="1"/>
    <col min="9984" max="9984" width="7.140625" style="34" bestFit="1" customWidth="1"/>
    <col min="9985" max="9985" width="6.42578125" style="34" customWidth="1"/>
    <col min="9986" max="9986" width="5.28515625" style="34" customWidth="1"/>
    <col min="9987" max="9987" width="23" style="34" customWidth="1"/>
    <col min="9988" max="9988" width="9.42578125" style="34" customWidth="1"/>
    <col min="9989" max="9989" width="8.42578125" style="34" customWidth="1"/>
    <col min="9990" max="9990" width="16.85546875" style="34" customWidth="1"/>
    <col min="9991" max="9991" width="8.42578125" style="34" customWidth="1"/>
    <col min="9992" max="9992" width="13.5703125" style="34" customWidth="1"/>
    <col min="9993" max="9993" width="8.42578125" style="34" bestFit="1" customWidth="1"/>
    <col min="9994" max="9995" width="12.140625" style="34" customWidth="1"/>
    <col min="9996" max="9996" width="18.5703125" style="34" customWidth="1"/>
    <col min="9997" max="9997" width="14.42578125" style="34" customWidth="1"/>
    <col min="9998" max="9998" width="8" style="34" bestFit="1" customWidth="1"/>
    <col min="9999" max="9999" width="8" style="34" customWidth="1"/>
    <col min="10000" max="10000" width="8.7109375" style="34" customWidth="1"/>
    <col min="10001" max="10001" width="13" style="34" customWidth="1"/>
    <col min="10002" max="10002" width="12" style="34" customWidth="1"/>
    <col min="10003" max="10003" width="14.42578125" style="34" customWidth="1"/>
    <col min="10004" max="10004" width="15.140625" style="34" customWidth="1"/>
    <col min="10005" max="10005" width="13.28515625" style="34" bestFit="1" customWidth="1"/>
    <col min="10006" max="10006" width="14" style="34" bestFit="1" customWidth="1"/>
    <col min="10007" max="10007" width="13.28515625" style="34" bestFit="1" customWidth="1"/>
    <col min="10008" max="10009" width="18.7109375" style="34" customWidth="1"/>
    <col min="10010" max="10010" width="33.140625" style="34" customWidth="1"/>
    <col min="10011" max="10237" width="11.42578125" style="34"/>
    <col min="10238" max="10238" width="5.42578125" style="34" customWidth="1"/>
    <col min="10239" max="10239" width="11.5703125" style="34" customWidth="1"/>
    <col min="10240" max="10240" width="7.140625" style="34" bestFit="1" customWidth="1"/>
    <col min="10241" max="10241" width="6.42578125" style="34" customWidth="1"/>
    <col min="10242" max="10242" width="5.28515625" style="34" customWidth="1"/>
    <col min="10243" max="10243" width="23" style="34" customWidth="1"/>
    <col min="10244" max="10244" width="9.42578125" style="34" customWidth="1"/>
    <col min="10245" max="10245" width="8.42578125" style="34" customWidth="1"/>
    <col min="10246" max="10246" width="16.85546875" style="34" customWidth="1"/>
    <col min="10247" max="10247" width="8.42578125" style="34" customWidth="1"/>
    <col min="10248" max="10248" width="13.5703125" style="34" customWidth="1"/>
    <col min="10249" max="10249" width="8.42578125" style="34" bestFit="1" customWidth="1"/>
    <col min="10250" max="10251" width="12.140625" style="34" customWidth="1"/>
    <col min="10252" max="10252" width="18.5703125" style="34" customWidth="1"/>
    <col min="10253" max="10253" width="14.42578125" style="34" customWidth="1"/>
    <col min="10254" max="10254" width="8" style="34" bestFit="1" customWidth="1"/>
    <col min="10255" max="10255" width="8" style="34" customWidth="1"/>
    <col min="10256" max="10256" width="8.7109375" style="34" customWidth="1"/>
    <col min="10257" max="10257" width="13" style="34" customWidth="1"/>
    <col min="10258" max="10258" width="12" style="34" customWidth="1"/>
    <col min="10259" max="10259" width="14.42578125" style="34" customWidth="1"/>
    <col min="10260" max="10260" width="15.140625" style="34" customWidth="1"/>
    <col min="10261" max="10261" width="13.28515625" style="34" bestFit="1" customWidth="1"/>
    <col min="10262" max="10262" width="14" style="34" bestFit="1" customWidth="1"/>
    <col min="10263" max="10263" width="13.28515625" style="34" bestFit="1" customWidth="1"/>
    <col min="10264" max="10265" width="18.7109375" style="34" customWidth="1"/>
    <col min="10266" max="10266" width="33.140625" style="34" customWidth="1"/>
    <col min="10267" max="10493" width="11.42578125" style="34"/>
    <col min="10494" max="10494" width="5.42578125" style="34" customWidth="1"/>
    <col min="10495" max="10495" width="11.5703125" style="34" customWidth="1"/>
    <col min="10496" max="10496" width="7.140625" style="34" bestFit="1" customWidth="1"/>
    <col min="10497" max="10497" width="6.42578125" style="34" customWidth="1"/>
    <col min="10498" max="10498" width="5.28515625" style="34" customWidth="1"/>
    <col min="10499" max="10499" width="23" style="34" customWidth="1"/>
    <col min="10500" max="10500" width="9.42578125" style="34" customWidth="1"/>
    <col min="10501" max="10501" width="8.42578125" style="34" customWidth="1"/>
    <col min="10502" max="10502" width="16.85546875" style="34" customWidth="1"/>
    <col min="10503" max="10503" width="8.42578125" style="34" customWidth="1"/>
    <col min="10504" max="10504" width="13.5703125" style="34" customWidth="1"/>
    <col min="10505" max="10505" width="8.42578125" style="34" bestFit="1" customWidth="1"/>
    <col min="10506" max="10507" width="12.140625" style="34" customWidth="1"/>
    <col min="10508" max="10508" width="18.5703125" style="34" customWidth="1"/>
    <col min="10509" max="10509" width="14.42578125" style="34" customWidth="1"/>
    <col min="10510" max="10510" width="8" style="34" bestFit="1" customWidth="1"/>
    <col min="10511" max="10511" width="8" style="34" customWidth="1"/>
    <col min="10512" max="10512" width="8.7109375" style="34" customWidth="1"/>
    <col min="10513" max="10513" width="13" style="34" customWidth="1"/>
    <col min="10514" max="10514" width="12" style="34" customWidth="1"/>
    <col min="10515" max="10515" width="14.42578125" style="34" customWidth="1"/>
    <col min="10516" max="10516" width="15.140625" style="34" customWidth="1"/>
    <col min="10517" max="10517" width="13.28515625" style="34" bestFit="1" customWidth="1"/>
    <col min="10518" max="10518" width="14" style="34" bestFit="1" customWidth="1"/>
    <col min="10519" max="10519" width="13.28515625" style="34" bestFit="1" customWidth="1"/>
    <col min="10520" max="10521" width="18.7109375" style="34" customWidth="1"/>
    <col min="10522" max="10522" width="33.140625" style="34" customWidth="1"/>
    <col min="10523" max="10749" width="11.42578125" style="34"/>
    <col min="10750" max="10750" width="5.42578125" style="34" customWidth="1"/>
    <col min="10751" max="10751" width="11.5703125" style="34" customWidth="1"/>
    <col min="10752" max="10752" width="7.140625" style="34" bestFit="1" customWidth="1"/>
    <col min="10753" max="10753" width="6.42578125" style="34" customWidth="1"/>
    <col min="10754" max="10754" width="5.28515625" style="34" customWidth="1"/>
    <col min="10755" max="10755" width="23" style="34" customWidth="1"/>
    <col min="10756" max="10756" width="9.42578125" style="34" customWidth="1"/>
    <col min="10757" max="10757" width="8.42578125" style="34" customWidth="1"/>
    <col min="10758" max="10758" width="16.85546875" style="34" customWidth="1"/>
    <col min="10759" max="10759" width="8.42578125" style="34" customWidth="1"/>
    <col min="10760" max="10760" width="13.5703125" style="34" customWidth="1"/>
    <col min="10761" max="10761" width="8.42578125" style="34" bestFit="1" customWidth="1"/>
    <col min="10762" max="10763" width="12.140625" style="34" customWidth="1"/>
    <col min="10764" max="10764" width="18.5703125" style="34" customWidth="1"/>
    <col min="10765" max="10765" width="14.42578125" style="34" customWidth="1"/>
    <col min="10766" max="10766" width="8" style="34" bestFit="1" customWidth="1"/>
    <col min="10767" max="10767" width="8" style="34" customWidth="1"/>
    <col min="10768" max="10768" width="8.7109375" style="34" customWidth="1"/>
    <col min="10769" max="10769" width="13" style="34" customWidth="1"/>
    <col min="10770" max="10770" width="12" style="34" customWidth="1"/>
    <col min="10771" max="10771" width="14.42578125" style="34" customWidth="1"/>
    <col min="10772" max="10772" width="15.140625" style="34" customWidth="1"/>
    <col min="10773" max="10773" width="13.28515625" style="34" bestFit="1" customWidth="1"/>
    <col min="10774" max="10774" width="14" style="34" bestFit="1" customWidth="1"/>
    <col min="10775" max="10775" width="13.28515625" style="34" bestFit="1" customWidth="1"/>
    <col min="10776" max="10777" width="18.7109375" style="34" customWidth="1"/>
    <col min="10778" max="10778" width="33.140625" style="34" customWidth="1"/>
    <col min="10779" max="11005" width="11.42578125" style="34"/>
    <col min="11006" max="11006" width="5.42578125" style="34" customWidth="1"/>
    <col min="11007" max="11007" width="11.5703125" style="34" customWidth="1"/>
    <col min="11008" max="11008" width="7.140625" style="34" bestFit="1" customWidth="1"/>
    <col min="11009" max="11009" width="6.42578125" style="34" customWidth="1"/>
    <col min="11010" max="11010" width="5.28515625" style="34" customWidth="1"/>
    <col min="11011" max="11011" width="23" style="34" customWidth="1"/>
    <col min="11012" max="11012" width="9.42578125" style="34" customWidth="1"/>
    <col min="11013" max="11013" width="8.42578125" style="34" customWidth="1"/>
    <col min="11014" max="11014" width="16.85546875" style="34" customWidth="1"/>
    <col min="11015" max="11015" width="8.42578125" style="34" customWidth="1"/>
    <col min="11016" max="11016" width="13.5703125" style="34" customWidth="1"/>
    <col min="11017" max="11017" width="8.42578125" style="34" bestFit="1" customWidth="1"/>
    <col min="11018" max="11019" width="12.140625" style="34" customWidth="1"/>
    <col min="11020" max="11020" width="18.5703125" style="34" customWidth="1"/>
    <col min="11021" max="11021" width="14.42578125" style="34" customWidth="1"/>
    <col min="11022" max="11022" width="8" style="34" bestFit="1" customWidth="1"/>
    <col min="11023" max="11023" width="8" style="34" customWidth="1"/>
    <col min="11024" max="11024" width="8.7109375" style="34" customWidth="1"/>
    <col min="11025" max="11025" width="13" style="34" customWidth="1"/>
    <col min="11026" max="11026" width="12" style="34" customWidth="1"/>
    <col min="11027" max="11027" width="14.42578125" style="34" customWidth="1"/>
    <col min="11028" max="11028" width="15.140625" style="34" customWidth="1"/>
    <col min="11029" max="11029" width="13.28515625" style="34" bestFit="1" customWidth="1"/>
    <col min="11030" max="11030" width="14" style="34" bestFit="1" customWidth="1"/>
    <col min="11031" max="11031" width="13.28515625" style="34" bestFit="1" customWidth="1"/>
    <col min="11032" max="11033" width="18.7109375" style="34" customWidth="1"/>
    <col min="11034" max="11034" width="33.140625" style="34" customWidth="1"/>
    <col min="11035" max="11261" width="11.42578125" style="34"/>
    <col min="11262" max="11262" width="5.42578125" style="34" customWidth="1"/>
    <col min="11263" max="11263" width="11.5703125" style="34" customWidth="1"/>
    <col min="11264" max="11264" width="7.140625" style="34" bestFit="1" customWidth="1"/>
    <col min="11265" max="11265" width="6.42578125" style="34" customWidth="1"/>
    <col min="11266" max="11266" width="5.28515625" style="34" customWidth="1"/>
    <col min="11267" max="11267" width="23" style="34" customWidth="1"/>
    <col min="11268" max="11268" width="9.42578125" style="34" customWidth="1"/>
    <col min="11269" max="11269" width="8.42578125" style="34" customWidth="1"/>
    <col min="11270" max="11270" width="16.85546875" style="34" customWidth="1"/>
    <col min="11271" max="11271" width="8.42578125" style="34" customWidth="1"/>
    <col min="11272" max="11272" width="13.5703125" style="34" customWidth="1"/>
    <col min="11273" max="11273" width="8.42578125" style="34" bestFit="1" customWidth="1"/>
    <col min="11274" max="11275" width="12.140625" style="34" customWidth="1"/>
    <col min="11276" max="11276" width="18.5703125" style="34" customWidth="1"/>
    <col min="11277" max="11277" width="14.42578125" style="34" customWidth="1"/>
    <col min="11278" max="11278" width="8" style="34" bestFit="1" customWidth="1"/>
    <col min="11279" max="11279" width="8" style="34" customWidth="1"/>
    <col min="11280" max="11280" width="8.7109375" style="34" customWidth="1"/>
    <col min="11281" max="11281" width="13" style="34" customWidth="1"/>
    <col min="11282" max="11282" width="12" style="34" customWidth="1"/>
    <col min="11283" max="11283" width="14.42578125" style="34" customWidth="1"/>
    <col min="11284" max="11284" width="15.140625" style="34" customWidth="1"/>
    <col min="11285" max="11285" width="13.28515625" style="34" bestFit="1" customWidth="1"/>
    <col min="11286" max="11286" width="14" style="34" bestFit="1" customWidth="1"/>
    <col min="11287" max="11287" width="13.28515625" style="34" bestFit="1" customWidth="1"/>
    <col min="11288" max="11289" width="18.7109375" style="34" customWidth="1"/>
    <col min="11290" max="11290" width="33.140625" style="34" customWidth="1"/>
    <col min="11291" max="11517" width="11.42578125" style="34"/>
    <col min="11518" max="11518" width="5.42578125" style="34" customWidth="1"/>
    <col min="11519" max="11519" width="11.5703125" style="34" customWidth="1"/>
    <col min="11520" max="11520" width="7.140625" style="34" bestFit="1" customWidth="1"/>
    <col min="11521" max="11521" width="6.42578125" style="34" customWidth="1"/>
    <col min="11522" max="11522" width="5.28515625" style="34" customWidth="1"/>
    <col min="11523" max="11523" width="23" style="34" customWidth="1"/>
    <col min="11524" max="11524" width="9.42578125" style="34" customWidth="1"/>
    <col min="11525" max="11525" width="8.42578125" style="34" customWidth="1"/>
    <col min="11526" max="11526" width="16.85546875" style="34" customWidth="1"/>
    <col min="11527" max="11527" width="8.42578125" style="34" customWidth="1"/>
    <col min="11528" max="11528" width="13.5703125" style="34" customWidth="1"/>
    <col min="11529" max="11529" width="8.42578125" style="34" bestFit="1" customWidth="1"/>
    <col min="11530" max="11531" width="12.140625" style="34" customWidth="1"/>
    <col min="11532" max="11532" width="18.5703125" style="34" customWidth="1"/>
    <col min="11533" max="11533" width="14.42578125" style="34" customWidth="1"/>
    <col min="11534" max="11534" width="8" style="34" bestFit="1" customWidth="1"/>
    <col min="11535" max="11535" width="8" style="34" customWidth="1"/>
    <col min="11536" max="11536" width="8.7109375" style="34" customWidth="1"/>
    <col min="11537" max="11537" width="13" style="34" customWidth="1"/>
    <col min="11538" max="11538" width="12" style="34" customWidth="1"/>
    <col min="11539" max="11539" width="14.42578125" style="34" customWidth="1"/>
    <col min="11540" max="11540" width="15.140625" style="34" customWidth="1"/>
    <col min="11541" max="11541" width="13.28515625" style="34" bestFit="1" customWidth="1"/>
    <col min="11542" max="11542" width="14" style="34" bestFit="1" customWidth="1"/>
    <col min="11543" max="11543" width="13.28515625" style="34" bestFit="1" customWidth="1"/>
    <col min="11544" max="11545" width="18.7109375" style="34" customWidth="1"/>
    <col min="11546" max="11546" width="33.140625" style="34" customWidth="1"/>
    <col min="11547" max="11773" width="11.42578125" style="34"/>
    <col min="11774" max="11774" width="5.42578125" style="34" customWidth="1"/>
    <col min="11775" max="11775" width="11.5703125" style="34" customWidth="1"/>
    <col min="11776" max="11776" width="7.140625" style="34" bestFit="1" customWidth="1"/>
    <col min="11777" max="11777" width="6.42578125" style="34" customWidth="1"/>
    <col min="11778" max="11778" width="5.28515625" style="34" customWidth="1"/>
    <col min="11779" max="11779" width="23" style="34" customWidth="1"/>
    <col min="11780" max="11780" width="9.42578125" style="34" customWidth="1"/>
    <col min="11781" max="11781" width="8.42578125" style="34" customWidth="1"/>
    <col min="11782" max="11782" width="16.85546875" style="34" customWidth="1"/>
    <col min="11783" max="11783" width="8.42578125" style="34" customWidth="1"/>
    <col min="11784" max="11784" width="13.5703125" style="34" customWidth="1"/>
    <col min="11785" max="11785" width="8.42578125" style="34" bestFit="1" customWidth="1"/>
    <col min="11786" max="11787" width="12.140625" style="34" customWidth="1"/>
    <col min="11788" max="11788" width="18.5703125" style="34" customWidth="1"/>
    <col min="11789" max="11789" width="14.42578125" style="34" customWidth="1"/>
    <col min="11790" max="11790" width="8" style="34" bestFit="1" customWidth="1"/>
    <col min="11791" max="11791" width="8" style="34" customWidth="1"/>
    <col min="11792" max="11792" width="8.7109375" style="34" customWidth="1"/>
    <col min="11793" max="11793" width="13" style="34" customWidth="1"/>
    <col min="11794" max="11794" width="12" style="34" customWidth="1"/>
    <col min="11795" max="11795" width="14.42578125" style="34" customWidth="1"/>
    <col min="11796" max="11796" width="15.140625" style="34" customWidth="1"/>
    <col min="11797" max="11797" width="13.28515625" style="34" bestFit="1" customWidth="1"/>
    <col min="11798" max="11798" width="14" style="34" bestFit="1" customWidth="1"/>
    <col min="11799" max="11799" width="13.28515625" style="34" bestFit="1" customWidth="1"/>
    <col min="11800" max="11801" width="18.7109375" style="34" customWidth="1"/>
    <col min="11802" max="11802" width="33.140625" style="34" customWidth="1"/>
    <col min="11803" max="12029" width="11.42578125" style="34"/>
    <col min="12030" max="12030" width="5.42578125" style="34" customWidth="1"/>
    <col min="12031" max="12031" width="11.5703125" style="34" customWidth="1"/>
    <col min="12032" max="12032" width="7.140625" style="34" bestFit="1" customWidth="1"/>
    <col min="12033" max="12033" width="6.42578125" style="34" customWidth="1"/>
    <col min="12034" max="12034" width="5.28515625" style="34" customWidth="1"/>
    <col min="12035" max="12035" width="23" style="34" customWidth="1"/>
    <col min="12036" max="12036" width="9.42578125" style="34" customWidth="1"/>
    <col min="12037" max="12037" width="8.42578125" style="34" customWidth="1"/>
    <col min="12038" max="12038" width="16.85546875" style="34" customWidth="1"/>
    <col min="12039" max="12039" width="8.42578125" style="34" customWidth="1"/>
    <col min="12040" max="12040" width="13.5703125" style="34" customWidth="1"/>
    <col min="12041" max="12041" width="8.42578125" style="34" bestFit="1" customWidth="1"/>
    <col min="12042" max="12043" width="12.140625" style="34" customWidth="1"/>
    <col min="12044" max="12044" width="18.5703125" style="34" customWidth="1"/>
    <col min="12045" max="12045" width="14.42578125" style="34" customWidth="1"/>
    <col min="12046" max="12046" width="8" style="34" bestFit="1" customWidth="1"/>
    <col min="12047" max="12047" width="8" style="34" customWidth="1"/>
    <col min="12048" max="12048" width="8.7109375" style="34" customWidth="1"/>
    <col min="12049" max="12049" width="13" style="34" customWidth="1"/>
    <col min="12050" max="12050" width="12" style="34" customWidth="1"/>
    <col min="12051" max="12051" width="14.42578125" style="34" customWidth="1"/>
    <col min="12052" max="12052" width="15.140625" style="34" customWidth="1"/>
    <col min="12053" max="12053" width="13.28515625" style="34" bestFit="1" customWidth="1"/>
    <col min="12054" max="12054" width="14" style="34" bestFit="1" customWidth="1"/>
    <col min="12055" max="12055" width="13.28515625" style="34" bestFit="1" customWidth="1"/>
    <col min="12056" max="12057" width="18.7109375" style="34" customWidth="1"/>
    <col min="12058" max="12058" width="33.140625" style="34" customWidth="1"/>
    <col min="12059" max="12285" width="11.42578125" style="34"/>
    <col min="12286" max="12286" width="5.42578125" style="34" customWidth="1"/>
    <col min="12287" max="12287" width="11.5703125" style="34" customWidth="1"/>
    <col min="12288" max="12288" width="7.140625" style="34" bestFit="1" customWidth="1"/>
    <col min="12289" max="12289" width="6.42578125" style="34" customWidth="1"/>
    <col min="12290" max="12290" width="5.28515625" style="34" customWidth="1"/>
    <col min="12291" max="12291" width="23" style="34" customWidth="1"/>
    <col min="12292" max="12292" width="9.42578125" style="34" customWidth="1"/>
    <col min="12293" max="12293" width="8.42578125" style="34" customWidth="1"/>
    <col min="12294" max="12294" width="16.85546875" style="34" customWidth="1"/>
    <col min="12295" max="12295" width="8.42578125" style="34" customWidth="1"/>
    <col min="12296" max="12296" width="13.5703125" style="34" customWidth="1"/>
    <col min="12297" max="12297" width="8.42578125" style="34" bestFit="1" customWidth="1"/>
    <col min="12298" max="12299" width="12.140625" style="34" customWidth="1"/>
    <col min="12300" max="12300" width="18.5703125" style="34" customWidth="1"/>
    <col min="12301" max="12301" width="14.42578125" style="34" customWidth="1"/>
    <col min="12302" max="12302" width="8" style="34" bestFit="1" customWidth="1"/>
    <col min="12303" max="12303" width="8" style="34" customWidth="1"/>
    <col min="12304" max="12304" width="8.7109375" style="34" customWidth="1"/>
    <col min="12305" max="12305" width="13" style="34" customWidth="1"/>
    <col min="12306" max="12306" width="12" style="34" customWidth="1"/>
    <col min="12307" max="12307" width="14.42578125" style="34" customWidth="1"/>
    <col min="12308" max="12308" width="15.140625" style="34" customWidth="1"/>
    <col min="12309" max="12309" width="13.28515625" style="34" bestFit="1" customWidth="1"/>
    <col min="12310" max="12310" width="14" style="34" bestFit="1" customWidth="1"/>
    <col min="12311" max="12311" width="13.28515625" style="34" bestFit="1" customWidth="1"/>
    <col min="12312" max="12313" width="18.7109375" style="34" customWidth="1"/>
    <col min="12314" max="12314" width="33.140625" style="34" customWidth="1"/>
    <col min="12315" max="12541" width="11.42578125" style="34"/>
    <col min="12542" max="12542" width="5.42578125" style="34" customWidth="1"/>
    <col min="12543" max="12543" width="11.5703125" style="34" customWidth="1"/>
    <col min="12544" max="12544" width="7.140625" style="34" bestFit="1" customWidth="1"/>
    <col min="12545" max="12545" width="6.42578125" style="34" customWidth="1"/>
    <col min="12546" max="12546" width="5.28515625" style="34" customWidth="1"/>
    <col min="12547" max="12547" width="23" style="34" customWidth="1"/>
    <col min="12548" max="12548" width="9.42578125" style="34" customWidth="1"/>
    <col min="12549" max="12549" width="8.42578125" style="34" customWidth="1"/>
    <col min="12550" max="12550" width="16.85546875" style="34" customWidth="1"/>
    <col min="12551" max="12551" width="8.42578125" style="34" customWidth="1"/>
    <col min="12552" max="12552" width="13.5703125" style="34" customWidth="1"/>
    <col min="12553" max="12553" width="8.42578125" style="34" bestFit="1" customWidth="1"/>
    <col min="12554" max="12555" width="12.140625" style="34" customWidth="1"/>
    <col min="12556" max="12556" width="18.5703125" style="34" customWidth="1"/>
    <col min="12557" max="12557" width="14.42578125" style="34" customWidth="1"/>
    <col min="12558" max="12558" width="8" style="34" bestFit="1" customWidth="1"/>
    <col min="12559" max="12559" width="8" style="34" customWidth="1"/>
    <col min="12560" max="12560" width="8.7109375" style="34" customWidth="1"/>
    <col min="12561" max="12561" width="13" style="34" customWidth="1"/>
    <col min="12562" max="12562" width="12" style="34" customWidth="1"/>
    <col min="12563" max="12563" width="14.42578125" style="34" customWidth="1"/>
    <col min="12564" max="12564" width="15.140625" style="34" customWidth="1"/>
    <col min="12565" max="12565" width="13.28515625" style="34" bestFit="1" customWidth="1"/>
    <col min="12566" max="12566" width="14" style="34" bestFit="1" customWidth="1"/>
    <col min="12567" max="12567" width="13.28515625" style="34" bestFit="1" customWidth="1"/>
    <col min="12568" max="12569" width="18.7109375" style="34" customWidth="1"/>
    <col min="12570" max="12570" width="33.140625" style="34" customWidth="1"/>
    <col min="12571" max="12797" width="11.42578125" style="34"/>
    <col min="12798" max="12798" width="5.42578125" style="34" customWidth="1"/>
    <col min="12799" max="12799" width="11.5703125" style="34" customWidth="1"/>
    <col min="12800" max="12800" width="7.140625" style="34" bestFit="1" customWidth="1"/>
    <col min="12801" max="12801" width="6.42578125" style="34" customWidth="1"/>
    <col min="12802" max="12802" width="5.28515625" style="34" customWidth="1"/>
    <col min="12803" max="12803" width="23" style="34" customWidth="1"/>
    <col min="12804" max="12804" width="9.42578125" style="34" customWidth="1"/>
    <col min="12805" max="12805" width="8.42578125" style="34" customWidth="1"/>
    <col min="12806" max="12806" width="16.85546875" style="34" customWidth="1"/>
    <col min="12807" max="12807" width="8.42578125" style="34" customWidth="1"/>
    <col min="12808" max="12808" width="13.5703125" style="34" customWidth="1"/>
    <col min="12809" max="12809" width="8.42578125" style="34" bestFit="1" customWidth="1"/>
    <col min="12810" max="12811" width="12.140625" style="34" customWidth="1"/>
    <col min="12812" max="12812" width="18.5703125" style="34" customWidth="1"/>
    <col min="12813" max="12813" width="14.42578125" style="34" customWidth="1"/>
    <col min="12814" max="12814" width="8" style="34" bestFit="1" customWidth="1"/>
    <col min="12815" max="12815" width="8" style="34" customWidth="1"/>
    <col min="12816" max="12816" width="8.7109375" style="34" customWidth="1"/>
    <col min="12817" max="12817" width="13" style="34" customWidth="1"/>
    <col min="12818" max="12818" width="12" style="34" customWidth="1"/>
    <col min="12819" max="12819" width="14.42578125" style="34" customWidth="1"/>
    <col min="12820" max="12820" width="15.140625" style="34" customWidth="1"/>
    <col min="12821" max="12821" width="13.28515625" style="34" bestFit="1" customWidth="1"/>
    <col min="12822" max="12822" width="14" style="34" bestFit="1" customWidth="1"/>
    <col min="12823" max="12823" width="13.28515625" style="34" bestFit="1" customWidth="1"/>
    <col min="12824" max="12825" width="18.7109375" style="34" customWidth="1"/>
    <col min="12826" max="12826" width="33.140625" style="34" customWidth="1"/>
    <col min="12827" max="13053" width="11.42578125" style="34"/>
    <col min="13054" max="13054" width="5.42578125" style="34" customWidth="1"/>
    <col min="13055" max="13055" width="11.5703125" style="34" customWidth="1"/>
    <col min="13056" max="13056" width="7.140625" style="34" bestFit="1" customWidth="1"/>
    <col min="13057" max="13057" width="6.42578125" style="34" customWidth="1"/>
    <col min="13058" max="13058" width="5.28515625" style="34" customWidth="1"/>
    <col min="13059" max="13059" width="23" style="34" customWidth="1"/>
    <col min="13060" max="13060" width="9.42578125" style="34" customWidth="1"/>
    <col min="13061" max="13061" width="8.42578125" style="34" customWidth="1"/>
    <col min="13062" max="13062" width="16.85546875" style="34" customWidth="1"/>
    <col min="13063" max="13063" width="8.42578125" style="34" customWidth="1"/>
    <col min="13064" max="13064" width="13.5703125" style="34" customWidth="1"/>
    <col min="13065" max="13065" width="8.42578125" style="34" bestFit="1" customWidth="1"/>
    <col min="13066" max="13067" width="12.140625" style="34" customWidth="1"/>
    <col min="13068" max="13068" width="18.5703125" style="34" customWidth="1"/>
    <col min="13069" max="13069" width="14.42578125" style="34" customWidth="1"/>
    <col min="13070" max="13070" width="8" style="34" bestFit="1" customWidth="1"/>
    <col min="13071" max="13071" width="8" style="34" customWidth="1"/>
    <col min="13072" max="13072" width="8.7109375" style="34" customWidth="1"/>
    <col min="13073" max="13073" width="13" style="34" customWidth="1"/>
    <col min="13074" max="13074" width="12" style="34" customWidth="1"/>
    <col min="13075" max="13075" width="14.42578125" style="34" customWidth="1"/>
    <col min="13076" max="13076" width="15.140625" style="34" customWidth="1"/>
    <col min="13077" max="13077" width="13.28515625" style="34" bestFit="1" customWidth="1"/>
    <col min="13078" max="13078" width="14" style="34" bestFit="1" customWidth="1"/>
    <col min="13079" max="13079" width="13.28515625" style="34" bestFit="1" customWidth="1"/>
    <col min="13080" max="13081" width="18.7109375" style="34" customWidth="1"/>
    <col min="13082" max="13082" width="33.140625" style="34" customWidth="1"/>
    <col min="13083" max="13309" width="11.42578125" style="34"/>
    <col min="13310" max="13310" width="5.42578125" style="34" customWidth="1"/>
    <col min="13311" max="13311" width="11.5703125" style="34" customWidth="1"/>
    <col min="13312" max="13312" width="7.140625" style="34" bestFit="1" customWidth="1"/>
    <col min="13313" max="13313" width="6.42578125" style="34" customWidth="1"/>
    <col min="13314" max="13314" width="5.28515625" style="34" customWidth="1"/>
    <col min="13315" max="13315" width="23" style="34" customWidth="1"/>
    <col min="13316" max="13316" width="9.42578125" style="34" customWidth="1"/>
    <col min="13317" max="13317" width="8.42578125" style="34" customWidth="1"/>
    <col min="13318" max="13318" width="16.85546875" style="34" customWidth="1"/>
    <col min="13319" max="13319" width="8.42578125" style="34" customWidth="1"/>
    <col min="13320" max="13320" width="13.5703125" style="34" customWidth="1"/>
    <col min="13321" max="13321" width="8.42578125" style="34" bestFit="1" customWidth="1"/>
    <col min="13322" max="13323" width="12.140625" style="34" customWidth="1"/>
    <col min="13324" max="13324" width="18.5703125" style="34" customWidth="1"/>
    <col min="13325" max="13325" width="14.42578125" style="34" customWidth="1"/>
    <col min="13326" max="13326" width="8" style="34" bestFit="1" customWidth="1"/>
    <col min="13327" max="13327" width="8" style="34" customWidth="1"/>
    <col min="13328" max="13328" width="8.7109375" style="34" customWidth="1"/>
    <col min="13329" max="13329" width="13" style="34" customWidth="1"/>
    <col min="13330" max="13330" width="12" style="34" customWidth="1"/>
    <col min="13331" max="13331" width="14.42578125" style="34" customWidth="1"/>
    <col min="13332" max="13332" width="15.140625" style="34" customWidth="1"/>
    <col min="13333" max="13333" width="13.28515625" style="34" bestFit="1" customWidth="1"/>
    <col min="13334" max="13334" width="14" style="34" bestFit="1" customWidth="1"/>
    <col min="13335" max="13335" width="13.28515625" style="34" bestFit="1" customWidth="1"/>
    <col min="13336" max="13337" width="18.7109375" style="34" customWidth="1"/>
    <col min="13338" max="13338" width="33.140625" style="34" customWidth="1"/>
    <col min="13339" max="13565" width="11.42578125" style="34"/>
    <col min="13566" max="13566" width="5.42578125" style="34" customWidth="1"/>
    <col min="13567" max="13567" width="11.5703125" style="34" customWidth="1"/>
    <col min="13568" max="13568" width="7.140625" style="34" bestFit="1" customWidth="1"/>
    <col min="13569" max="13569" width="6.42578125" style="34" customWidth="1"/>
    <col min="13570" max="13570" width="5.28515625" style="34" customWidth="1"/>
    <col min="13571" max="13571" width="23" style="34" customWidth="1"/>
    <col min="13572" max="13572" width="9.42578125" style="34" customWidth="1"/>
    <col min="13573" max="13573" width="8.42578125" style="34" customWidth="1"/>
    <col min="13574" max="13574" width="16.85546875" style="34" customWidth="1"/>
    <col min="13575" max="13575" width="8.42578125" style="34" customWidth="1"/>
    <col min="13576" max="13576" width="13.5703125" style="34" customWidth="1"/>
    <col min="13577" max="13577" width="8.42578125" style="34" bestFit="1" customWidth="1"/>
    <col min="13578" max="13579" width="12.140625" style="34" customWidth="1"/>
    <col min="13580" max="13580" width="18.5703125" style="34" customWidth="1"/>
    <col min="13581" max="13581" width="14.42578125" style="34" customWidth="1"/>
    <col min="13582" max="13582" width="8" style="34" bestFit="1" customWidth="1"/>
    <col min="13583" max="13583" width="8" style="34" customWidth="1"/>
    <col min="13584" max="13584" width="8.7109375" style="34" customWidth="1"/>
    <col min="13585" max="13585" width="13" style="34" customWidth="1"/>
    <col min="13586" max="13586" width="12" style="34" customWidth="1"/>
    <col min="13587" max="13587" width="14.42578125" style="34" customWidth="1"/>
    <col min="13588" max="13588" width="15.140625" style="34" customWidth="1"/>
    <col min="13589" max="13589" width="13.28515625" style="34" bestFit="1" customWidth="1"/>
    <col min="13590" max="13590" width="14" style="34" bestFit="1" customWidth="1"/>
    <col min="13591" max="13591" width="13.28515625" style="34" bestFit="1" customWidth="1"/>
    <col min="13592" max="13593" width="18.7109375" style="34" customWidth="1"/>
    <col min="13594" max="13594" width="33.140625" style="34" customWidth="1"/>
    <col min="13595" max="13821" width="11.42578125" style="34"/>
    <col min="13822" max="13822" width="5.42578125" style="34" customWidth="1"/>
    <col min="13823" max="13823" width="11.5703125" style="34" customWidth="1"/>
    <col min="13824" max="13824" width="7.140625" style="34" bestFit="1" customWidth="1"/>
    <col min="13825" max="13825" width="6.42578125" style="34" customWidth="1"/>
    <col min="13826" max="13826" width="5.28515625" style="34" customWidth="1"/>
    <col min="13827" max="13827" width="23" style="34" customWidth="1"/>
    <col min="13828" max="13828" width="9.42578125" style="34" customWidth="1"/>
    <col min="13829" max="13829" width="8.42578125" style="34" customWidth="1"/>
    <col min="13830" max="13830" width="16.85546875" style="34" customWidth="1"/>
    <col min="13831" max="13831" width="8.42578125" style="34" customWidth="1"/>
    <col min="13832" max="13832" width="13.5703125" style="34" customWidth="1"/>
    <col min="13833" max="13833" width="8.42578125" style="34" bestFit="1" customWidth="1"/>
    <col min="13834" max="13835" width="12.140625" style="34" customWidth="1"/>
    <col min="13836" max="13836" width="18.5703125" style="34" customWidth="1"/>
    <col min="13837" max="13837" width="14.42578125" style="34" customWidth="1"/>
    <col min="13838" max="13838" width="8" style="34" bestFit="1" customWidth="1"/>
    <col min="13839" max="13839" width="8" style="34" customWidth="1"/>
    <col min="13840" max="13840" width="8.7109375" style="34" customWidth="1"/>
    <col min="13841" max="13841" width="13" style="34" customWidth="1"/>
    <col min="13842" max="13842" width="12" style="34" customWidth="1"/>
    <col min="13843" max="13843" width="14.42578125" style="34" customWidth="1"/>
    <col min="13844" max="13844" width="15.140625" style="34" customWidth="1"/>
    <col min="13845" max="13845" width="13.28515625" style="34" bestFit="1" customWidth="1"/>
    <col min="13846" max="13846" width="14" style="34" bestFit="1" customWidth="1"/>
    <col min="13847" max="13847" width="13.28515625" style="34" bestFit="1" customWidth="1"/>
    <col min="13848" max="13849" width="18.7109375" style="34" customWidth="1"/>
    <col min="13850" max="13850" width="33.140625" style="34" customWidth="1"/>
    <col min="13851" max="14077" width="11.42578125" style="34"/>
    <col min="14078" max="14078" width="5.42578125" style="34" customWidth="1"/>
    <col min="14079" max="14079" width="11.5703125" style="34" customWidth="1"/>
    <col min="14080" max="14080" width="7.140625" style="34" bestFit="1" customWidth="1"/>
    <col min="14081" max="14081" width="6.42578125" style="34" customWidth="1"/>
    <col min="14082" max="14082" width="5.28515625" style="34" customWidth="1"/>
    <col min="14083" max="14083" width="23" style="34" customWidth="1"/>
    <col min="14084" max="14084" width="9.42578125" style="34" customWidth="1"/>
    <col min="14085" max="14085" width="8.42578125" style="34" customWidth="1"/>
    <col min="14086" max="14086" width="16.85546875" style="34" customWidth="1"/>
    <col min="14087" max="14087" width="8.42578125" style="34" customWidth="1"/>
    <col min="14088" max="14088" width="13.5703125" style="34" customWidth="1"/>
    <col min="14089" max="14089" width="8.42578125" style="34" bestFit="1" customWidth="1"/>
    <col min="14090" max="14091" width="12.140625" style="34" customWidth="1"/>
    <col min="14092" max="14092" width="18.5703125" style="34" customWidth="1"/>
    <col min="14093" max="14093" width="14.42578125" style="34" customWidth="1"/>
    <col min="14094" max="14094" width="8" style="34" bestFit="1" customWidth="1"/>
    <col min="14095" max="14095" width="8" style="34" customWidth="1"/>
    <col min="14096" max="14096" width="8.7109375" style="34" customWidth="1"/>
    <col min="14097" max="14097" width="13" style="34" customWidth="1"/>
    <col min="14098" max="14098" width="12" style="34" customWidth="1"/>
    <col min="14099" max="14099" width="14.42578125" style="34" customWidth="1"/>
    <col min="14100" max="14100" width="15.140625" style="34" customWidth="1"/>
    <col min="14101" max="14101" width="13.28515625" style="34" bestFit="1" customWidth="1"/>
    <col min="14102" max="14102" width="14" style="34" bestFit="1" customWidth="1"/>
    <col min="14103" max="14103" width="13.28515625" style="34" bestFit="1" customWidth="1"/>
    <col min="14104" max="14105" width="18.7109375" style="34" customWidth="1"/>
    <col min="14106" max="14106" width="33.140625" style="34" customWidth="1"/>
    <col min="14107" max="14333" width="11.42578125" style="34"/>
    <col min="14334" max="14334" width="5.42578125" style="34" customWidth="1"/>
    <col min="14335" max="14335" width="11.5703125" style="34" customWidth="1"/>
    <col min="14336" max="14336" width="7.140625" style="34" bestFit="1" customWidth="1"/>
    <col min="14337" max="14337" width="6.42578125" style="34" customWidth="1"/>
    <col min="14338" max="14338" width="5.28515625" style="34" customWidth="1"/>
    <col min="14339" max="14339" width="23" style="34" customWidth="1"/>
    <col min="14340" max="14340" width="9.42578125" style="34" customWidth="1"/>
    <col min="14341" max="14341" width="8.42578125" style="34" customWidth="1"/>
    <col min="14342" max="14342" width="16.85546875" style="34" customWidth="1"/>
    <col min="14343" max="14343" width="8.42578125" style="34" customWidth="1"/>
    <col min="14344" max="14344" width="13.5703125" style="34" customWidth="1"/>
    <col min="14345" max="14345" width="8.42578125" style="34" bestFit="1" customWidth="1"/>
    <col min="14346" max="14347" width="12.140625" style="34" customWidth="1"/>
    <col min="14348" max="14348" width="18.5703125" style="34" customWidth="1"/>
    <col min="14349" max="14349" width="14.42578125" style="34" customWidth="1"/>
    <col min="14350" max="14350" width="8" style="34" bestFit="1" customWidth="1"/>
    <col min="14351" max="14351" width="8" style="34" customWidth="1"/>
    <col min="14352" max="14352" width="8.7109375" style="34" customWidth="1"/>
    <col min="14353" max="14353" width="13" style="34" customWidth="1"/>
    <col min="14354" max="14354" width="12" style="34" customWidth="1"/>
    <col min="14355" max="14355" width="14.42578125" style="34" customWidth="1"/>
    <col min="14356" max="14356" width="15.140625" style="34" customWidth="1"/>
    <col min="14357" max="14357" width="13.28515625" style="34" bestFit="1" customWidth="1"/>
    <col min="14358" max="14358" width="14" style="34" bestFit="1" customWidth="1"/>
    <col min="14359" max="14359" width="13.28515625" style="34" bestFit="1" customWidth="1"/>
    <col min="14360" max="14361" width="18.7109375" style="34" customWidth="1"/>
    <col min="14362" max="14362" width="33.140625" style="34" customWidth="1"/>
    <col min="14363" max="14589" width="11.42578125" style="34"/>
    <col min="14590" max="14590" width="5.42578125" style="34" customWidth="1"/>
    <col min="14591" max="14591" width="11.5703125" style="34" customWidth="1"/>
    <col min="14592" max="14592" width="7.140625" style="34" bestFit="1" customWidth="1"/>
    <col min="14593" max="14593" width="6.42578125" style="34" customWidth="1"/>
    <col min="14594" max="14594" width="5.28515625" style="34" customWidth="1"/>
    <col min="14595" max="14595" width="23" style="34" customWidth="1"/>
    <col min="14596" max="14596" width="9.42578125" style="34" customWidth="1"/>
    <col min="14597" max="14597" width="8.42578125" style="34" customWidth="1"/>
    <col min="14598" max="14598" width="16.85546875" style="34" customWidth="1"/>
    <col min="14599" max="14599" width="8.42578125" style="34" customWidth="1"/>
    <col min="14600" max="14600" width="13.5703125" style="34" customWidth="1"/>
    <col min="14601" max="14601" width="8.42578125" style="34" bestFit="1" customWidth="1"/>
    <col min="14602" max="14603" width="12.140625" style="34" customWidth="1"/>
    <col min="14604" max="14604" width="18.5703125" style="34" customWidth="1"/>
    <col min="14605" max="14605" width="14.42578125" style="34" customWidth="1"/>
    <col min="14606" max="14606" width="8" style="34" bestFit="1" customWidth="1"/>
    <col min="14607" max="14607" width="8" style="34" customWidth="1"/>
    <col min="14608" max="14608" width="8.7109375" style="34" customWidth="1"/>
    <col min="14609" max="14609" width="13" style="34" customWidth="1"/>
    <col min="14610" max="14610" width="12" style="34" customWidth="1"/>
    <col min="14611" max="14611" width="14.42578125" style="34" customWidth="1"/>
    <col min="14612" max="14612" width="15.140625" style="34" customWidth="1"/>
    <col min="14613" max="14613" width="13.28515625" style="34" bestFit="1" customWidth="1"/>
    <col min="14614" max="14614" width="14" style="34" bestFit="1" customWidth="1"/>
    <col min="14615" max="14615" width="13.28515625" style="34" bestFit="1" customWidth="1"/>
    <col min="14616" max="14617" width="18.7109375" style="34" customWidth="1"/>
    <col min="14618" max="14618" width="33.140625" style="34" customWidth="1"/>
    <col min="14619" max="14845" width="11.42578125" style="34"/>
    <col min="14846" max="14846" width="5.42578125" style="34" customWidth="1"/>
    <col min="14847" max="14847" width="11.5703125" style="34" customWidth="1"/>
    <col min="14848" max="14848" width="7.140625" style="34" bestFit="1" customWidth="1"/>
    <col min="14849" max="14849" width="6.42578125" style="34" customWidth="1"/>
    <col min="14850" max="14850" width="5.28515625" style="34" customWidth="1"/>
    <col min="14851" max="14851" width="23" style="34" customWidth="1"/>
    <col min="14852" max="14852" width="9.42578125" style="34" customWidth="1"/>
    <col min="14853" max="14853" width="8.42578125" style="34" customWidth="1"/>
    <col min="14854" max="14854" width="16.85546875" style="34" customWidth="1"/>
    <col min="14855" max="14855" width="8.42578125" style="34" customWidth="1"/>
    <col min="14856" max="14856" width="13.5703125" style="34" customWidth="1"/>
    <col min="14857" max="14857" width="8.42578125" style="34" bestFit="1" customWidth="1"/>
    <col min="14858" max="14859" width="12.140625" style="34" customWidth="1"/>
    <col min="14860" max="14860" width="18.5703125" style="34" customWidth="1"/>
    <col min="14861" max="14861" width="14.42578125" style="34" customWidth="1"/>
    <col min="14862" max="14862" width="8" style="34" bestFit="1" customWidth="1"/>
    <col min="14863" max="14863" width="8" style="34" customWidth="1"/>
    <col min="14864" max="14864" width="8.7109375" style="34" customWidth="1"/>
    <col min="14865" max="14865" width="13" style="34" customWidth="1"/>
    <col min="14866" max="14866" width="12" style="34" customWidth="1"/>
    <col min="14867" max="14867" width="14.42578125" style="34" customWidth="1"/>
    <col min="14868" max="14868" width="15.140625" style="34" customWidth="1"/>
    <col min="14869" max="14869" width="13.28515625" style="34" bestFit="1" customWidth="1"/>
    <col min="14870" max="14870" width="14" style="34" bestFit="1" customWidth="1"/>
    <col min="14871" max="14871" width="13.28515625" style="34" bestFit="1" customWidth="1"/>
    <col min="14872" max="14873" width="18.7109375" style="34" customWidth="1"/>
    <col min="14874" max="14874" width="33.140625" style="34" customWidth="1"/>
    <col min="14875" max="15101" width="11.42578125" style="34"/>
    <col min="15102" max="15102" width="5.42578125" style="34" customWidth="1"/>
    <col min="15103" max="15103" width="11.5703125" style="34" customWidth="1"/>
    <col min="15104" max="15104" width="7.140625" style="34" bestFit="1" customWidth="1"/>
    <col min="15105" max="15105" width="6.42578125" style="34" customWidth="1"/>
    <col min="15106" max="15106" width="5.28515625" style="34" customWidth="1"/>
    <col min="15107" max="15107" width="23" style="34" customWidth="1"/>
    <col min="15108" max="15108" width="9.42578125" style="34" customWidth="1"/>
    <col min="15109" max="15109" width="8.42578125" style="34" customWidth="1"/>
    <col min="15110" max="15110" width="16.85546875" style="34" customWidth="1"/>
    <col min="15111" max="15111" width="8.42578125" style="34" customWidth="1"/>
    <col min="15112" max="15112" width="13.5703125" style="34" customWidth="1"/>
    <col min="15113" max="15113" width="8.42578125" style="34" bestFit="1" customWidth="1"/>
    <col min="15114" max="15115" width="12.140625" style="34" customWidth="1"/>
    <col min="15116" max="15116" width="18.5703125" style="34" customWidth="1"/>
    <col min="15117" max="15117" width="14.42578125" style="34" customWidth="1"/>
    <col min="15118" max="15118" width="8" style="34" bestFit="1" customWidth="1"/>
    <col min="15119" max="15119" width="8" style="34" customWidth="1"/>
    <col min="15120" max="15120" width="8.7109375" style="34" customWidth="1"/>
    <col min="15121" max="15121" width="13" style="34" customWidth="1"/>
    <col min="15122" max="15122" width="12" style="34" customWidth="1"/>
    <col min="15123" max="15123" width="14.42578125" style="34" customWidth="1"/>
    <col min="15124" max="15124" width="15.140625" style="34" customWidth="1"/>
    <col min="15125" max="15125" width="13.28515625" style="34" bestFit="1" customWidth="1"/>
    <col min="15126" max="15126" width="14" style="34" bestFit="1" customWidth="1"/>
    <col min="15127" max="15127" width="13.28515625" style="34" bestFit="1" customWidth="1"/>
    <col min="15128" max="15129" width="18.7109375" style="34" customWidth="1"/>
    <col min="15130" max="15130" width="33.140625" style="34" customWidth="1"/>
    <col min="15131" max="15357" width="11.42578125" style="34"/>
    <col min="15358" max="15358" width="5.42578125" style="34" customWidth="1"/>
    <col min="15359" max="15359" width="11.5703125" style="34" customWidth="1"/>
    <col min="15360" max="15360" width="7.140625" style="34" bestFit="1" customWidth="1"/>
    <col min="15361" max="15361" width="6.42578125" style="34" customWidth="1"/>
    <col min="15362" max="15362" width="5.28515625" style="34" customWidth="1"/>
    <col min="15363" max="15363" width="23" style="34" customWidth="1"/>
    <col min="15364" max="15364" width="9.42578125" style="34" customWidth="1"/>
    <col min="15365" max="15365" width="8.42578125" style="34" customWidth="1"/>
    <col min="15366" max="15366" width="16.85546875" style="34" customWidth="1"/>
    <col min="15367" max="15367" width="8.42578125" style="34" customWidth="1"/>
    <col min="15368" max="15368" width="13.5703125" style="34" customWidth="1"/>
    <col min="15369" max="15369" width="8.42578125" style="34" bestFit="1" customWidth="1"/>
    <col min="15370" max="15371" width="12.140625" style="34" customWidth="1"/>
    <col min="15372" max="15372" width="18.5703125" style="34" customWidth="1"/>
    <col min="15373" max="15373" width="14.42578125" style="34" customWidth="1"/>
    <col min="15374" max="15374" width="8" style="34" bestFit="1" customWidth="1"/>
    <col min="15375" max="15375" width="8" style="34" customWidth="1"/>
    <col min="15376" max="15376" width="8.7109375" style="34" customWidth="1"/>
    <col min="15377" max="15377" width="13" style="34" customWidth="1"/>
    <col min="15378" max="15378" width="12" style="34" customWidth="1"/>
    <col min="15379" max="15379" width="14.42578125" style="34" customWidth="1"/>
    <col min="15380" max="15380" width="15.140625" style="34" customWidth="1"/>
    <col min="15381" max="15381" width="13.28515625" style="34" bestFit="1" customWidth="1"/>
    <col min="15382" max="15382" width="14" style="34" bestFit="1" customWidth="1"/>
    <col min="15383" max="15383" width="13.28515625" style="34" bestFit="1" customWidth="1"/>
    <col min="15384" max="15385" width="18.7109375" style="34" customWidth="1"/>
    <col min="15386" max="15386" width="33.140625" style="34" customWidth="1"/>
    <col min="15387" max="15613" width="11.42578125" style="34"/>
    <col min="15614" max="15614" width="5.42578125" style="34" customWidth="1"/>
    <col min="15615" max="15615" width="11.5703125" style="34" customWidth="1"/>
    <col min="15616" max="15616" width="7.140625" style="34" bestFit="1" customWidth="1"/>
    <col min="15617" max="15617" width="6.42578125" style="34" customWidth="1"/>
    <col min="15618" max="15618" width="5.28515625" style="34" customWidth="1"/>
    <col min="15619" max="15619" width="23" style="34" customWidth="1"/>
    <col min="15620" max="15620" width="9.42578125" style="34" customWidth="1"/>
    <col min="15621" max="15621" width="8.42578125" style="34" customWidth="1"/>
    <col min="15622" max="15622" width="16.85546875" style="34" customWidth="1"/>
    <col min="15623" max="15623" width="8.42578125" style="34" customWidth="1"/>
    <col min="15624" max="15624" width="13.5703125" style="34" customWidth="1"/>
    <col min="15625" max="15625" width="8.42578125" style="34" bestFit="1" customWidth="1"/>
    <col min="15626" max="15627" width="12.140625" style="34" customWidth="1"/>
    <col min="15628" max="15628" width="18.5703125" style="34" customWidth="1"/>
    <col min="15629" max="15629" width="14.42578125" style="34" customWidth="1"/>
    <col min="15630" max="15630" width="8" style="34" bestFit="1" customWidth="1"/>
    <col min="15631" max="15631" width="8" style="34" customWidth="1"/>
    <col min="15632" max="15632" width="8.7109375" style="34" customWidth="1"/>
    <col min="15633" max="15633" width="13" style="34" customWidth="1"/>
    <col min="15634" max="15634" width="12" style="34" customWidth="1"/>
    <col min="15635" max="15635" width="14.42578125" style="34" customWidth="1"/>
    <col min="15636" max="15636" width="15.140625" style="34" customWidth="1"/>
    <col min="15637" max="15637" width="13.28515625" style="34" bestFit="1" customWidth="1"/>
    <col min="15638" max="15638" width="14" style="34" bestFit="1" customWidth="1"/>
    <col min="15639" max="15639" width="13.28515625" style="34" bestFit="1" customWidth="1"/>
    <col min="15640" max="15641" width="18.7109375" style="34" customWidth="1"/>
    <col min="15642" max="15642" width="33.140625" style="34" customWidth="1"/>
    <col min="15643" max="15869" width="11.42578125" style="34"/>
    <col min="15870" max="15870" width="5.42578125" style="34" customWidth="1"/>
    <col min="15871" max="15871" width="11.5703125" style="34" customWidth="1"/>
    <col min="15872" max="15872" width="7.140625" style="34" bestFit="1" customWidth="1"/>
    <col min="15873" max="15873" width="6.42578125" style="34" customWidth="1"/>
    <col min="15874" max="15874" width="5.28515625" style="34" customWidth="1"/>
    <col min="15875" max="15875" width="23" style="34" customWidth="1"/>
    <col min="15876" max="15876" width="9.42578125" style="34" customWidth="1"/>
    <col min="15877" max="15877" width="8.42578125" style="34" customWidth="1"/>
    <col min="15878" max="15878" width="16.85546875" style="34" customWidth="1"/>
    <col min="15879" max="15879" width="8.42578125" style="34" customWidth="1"/>
    <col min="15880" max="15880" width="13.5703125" style="34" customWidth="1"/>
    <col min="15881" max="15881" width="8.42578125" style="34" bestFit="1" customWidth="1"/>
    <col min="15882" max="15883" width="12.140625" style="34" customWidth="1"/>
    <col min="15884" max="15884" width="18.5703125" style="34" customWidth="1"/>
    <col min="15885" max="15885" width="14.42578125" style="34" customWidth="1"/>
    <col min="15886" max="15886" width="8" style="34" bestFit="1" customWidth="1"/>
    <col min="15887" max="15887" width="8" style="34" customWidth="1"/>
    <col min="15888" max="15888" width="8.7109375" style="34" customWidth="1"/>
    <col min="15889" max="15889" width="13" style="34" customWidth="1"/>
    <col min="15890" max="15890" width="12" style="34" customWidth="1"/>
    <col min="15891" max="15891" width="14.42578125" style="34" customWidth="1"/>
    <col min="15892" max="15892" width="15.140625" style="34" customWidth="1"/>
    <col min="15893" max="15893" width="13.28515625" style="34" bestFit="1" customWidth="1"/>
    <col min="15894" max="15894" width="14" style="34" bestFit="1" customWidth="1"/>
    <col min="15895" max="15895" width="13.28515625" style="34" bestFit="1" customWidth="1"/>
    <col min="15896" max="15897" width="18.7109375" style="34" customWidth="1"/>
    <col min="15898" max="15898" width="33.140625" style="34" customWidth="1"/>
    <col min="15899" max="16125" width="11.42578125" style="34"/>
    <col min="16126" max="16126" width="5.42578125" style="34" customWidth="1"/>
    <col min="16127" max="16127" width="11.5703125" style="34" customWidth="1"/>
    <col min="16128" max="16128" width="7.140625" style="34" bestFit="1" customWidth="1"/>
    <col min="16129" max="16129" width="6.42578125" style="34" customWidth="1"/>
    <col min="16130" max="16130" width="5.28515625" style="34" customWidth="1"/>
    <col min="16131" max="16131" width="23" style="34" customWidth="1"/>
    <col min="16132" max="16132" width="9.42578125" style="34" customWidth="1"/>
    <col min="16133" max="16133" width="8.42578125" style="34" customWidth="1"/>
    <col min="16134" max="16134" width="16.85546875" style="34" customWidth="1"/>
    <col min="16135" max="16135" width="8.42578125" style="34" customWidth="1"/>
    <col min="16136" max="16136" width="13.5703125" style="34" customWidth="1"/>
    <col min="16137" max="16137" width="8.42578125" style="34" bestFit="1" customWidth="1"/>
    <col min="16138" max="16139" width="12.140625" style="34" customWidth="1"/>
    <col min="16140" max="16140" width="18.5703125" style="34" customWidth="1"/>
    <col min="16141" max="16141" width="14.42578125" style="34" customWidth="1"/>
    <col min="16142" max="16142" width="8" style="34" bestFit="1" customWidth="1"/>
    <col min="16143" max="16143" width="8" style="34" customWidth="1"/>
    <col min="16144" max="16144" width="8.7109375" style="34" customWidth="1"/>
    <col min="16145" max="16145" width="13" style="34" customWidth="1"/>
    <col min="16146" max="16146" width="12" style="34" customWidth="1"/>
    <col min="16147" max="16147" width="14.42578125" style="34" customWidth="1"/>
    <col min="16148" max="16148" width="15.140625" style="34" customWidth="1"/>
    <col min="16149" max="16149" width="13.28515625" style="34" bestFit="1" customWidth="1"/>
    <col min="16150" max="16150" width="14" style="34" bestFit="1" customWidth="1"/>
    <col min="16151" max="16151" width="13.28515625" style="34" bestFit="1" customWidth="1"/>
    <col min="16152" max="16153" width="18.7109375" style="34" customWidth="1"/>
    <col min="16154" max="16154" width="33.140625" style="34" customWidth="1"/>
    <col min="16155" max="16384" width="11.42578125" style="34"/>
  </cols>
  <sheetData>
    <row r="1" spans="1:44" ht="8.25" customHeight="1" x14ac:dyDescent="0.2"/>
    <row r="2" spans="1:44" ht="7.5" customHeight="1" x14ac:dyDescent="0.2">
      <c r="B2" s="203"/>
      <c r="C2" s="204"/>
      <c r="D2" s="204"/>
      <c r="E2" s="204"/>
      <c r="F2" s="385"/>
      <c r="G2" s="385"/>
      <c r="H2" s="204"/>
      <c r="I2" s="204"/>
      <c r="J2" s="204"/>
      <c r="K2" s="204"/>
      <c r="L2" s="204"/>
      <c r="M2" s="204"/>
      <c r="N2" s="204"/>
      <c r="O2" s="204"/>
      <c r="P2" s="204"/>
      <c r="Q2" s="204"/>
      <c r="R2" s="204"/>
      <c r="S2" s="204"/>
      <c r="T2" s="204"/>
      <c r="U2" s="204"/>
      <c r="V2" s="204"/>
      <c r="W2" s="204"/>
      <c r="X2" s="204"/>
      <c r="Y2" s="204"/>
      <c r="Z2" s="204"/>
      <c r="AA2" s="204"/>
      <c r="AB2" s="205"/>
    </row>
    <row r="3" spans="1:44" ht="7.5" customHeight="1" x14ac:dyDescent="0.2">
      <c r="B3" s="101"/>
      <c r="C3" s="201"/>
      <c r="D3" s="201"/>
      <c r="E3" s="201"/>
      <c r="F3" s="1307"/>
      <c r="G3" s="1307"/>
      <c r="H3" s="201"/>
      <c r="I3" s="201"/>
      <c r="J3" s="201"/>
      <c r="K3" s="201"/>
      <c r="L3" s="201"/>
      <c r="M3" s="201"/>
      <c r="N3" s="201"/>
      <c r="O3" s="201"/>
      <c r="P3" s="201"/>
      <c r="Q3" s="201"/>
      <c r="R3" s="201"/>
      <c r="S3" s="201"/>
      <c r="T3" s="201"/>
      <c r="U3" s="201"/>
      <c r="V3" s="201"/>
      <c r="W3" s="201"/>
      <c r="X3" s="201"/>
      <c r="Y3" s="201"/>
      <c r="Z3" s="201"/>
      <c r="AA3" s="201"/>
      <c r="AB3" s="200"/>
    </row>
    <row r="4" spans="1:44" s="4" customFormat="1" ht="20.25" x14ac:dyDescent="0.3">
      <c r="B4" s="101"/>
      <c r="C4" s="201"/>
      <c r="D4" s="201"/>
      <c r="E4" s="201"/>
      <c r="F4" s="1307"/>
      <c r="G4" s="1307"/>
      <c r="H4" s="201"/>
      <c r="I4" s="201"/>
      <c r="J4" s="201"/>
      <c r="K4" s="201"/>
      <c r="L4" s="201"/>
      <c r="M4" s="201"/>
      <c r="N4" s="201"/>
      <c r="O4" s="201"/>
      <c r="P4" s="201"/>
      <c r="Q4" s="201"/>
      <c r="R4" s="201"/>
      <c r="S4" s="201"/>
      <c r="T4" s="201"/>
      <c r="U4" s="201"/>
      <c r="V4" s="201"/>
      <c r="W4" s="201"/>
      <c r="X4" s="201"/>
      <c r="Y4" s="201"/>
      <c r="Z4" s="201"/>
      <c r="AA4" s="201"/>
      <c r="AB4" s="437"/>
    </row>
    <row r="5" spans="1:44" s="4" customFormat="1" ht="18.75" customHeight="1" x14ac:dyDescent="0.3">
      <c r="B5" s="184"/>
      <c r="C5" s="182"/>
      <c r="D5" s="182"/>
      <c r="E5" s="182"/>
      <c r="F5" s="185"/>
      <c r="G5" s="185"/>
      <c r="H5" s="182"/>
      <c r="I5" s="182"/>
      <c r="J5" s="182"/>
      <c r="K5" s="182"/>
      <c r="L5" s="182"/>
      <c r="M5" s="182"/>
      <c r="N5" s="182"/>
      <c r="O5" s="182"/>
      <c r="P5" s="182"/>
      <c r="Q5" s="182"/>
      <c r="R5" s="182"/>
      <c r="S5" s="182"/>
      <c r="T5" s="182"/>
      <c r="U5" s="182"/>
      <c r="V5" s="182"/>
      <c r="W5" s="182"/>
      <c r="X5" s="182"/>
      <c r="Y5" s="182"/>
      <c r="Z5" s="5"/>
      <c r="AA5" s="5"/>
      <c r="AB5" s="437"/>
    </row>
    <row r="6" spans="1:44" s="4" customFormat="1" ht="20.25" x14ac:dyDescent="0.3">
      <c r="B6" s="184"/>
      <c r="C6" s="182"/>
      <c r="D6" s="182"/>
      <c r="E6" s="182"/>
      <c r="F6" s="185"/>
      <c r="G6" s="185"/>
      <c r="H6" s="182"/>
      <c r="I6" s="182"/>
      <c r="J6" s="182"/>
      <c r="K6" s="182"/>
      <c r="L6" s="182"/>
      <c r="M6" s="182"/>
      <c r="N6" s="182"/>
      <c r="O6" s="182"/>
      <c r="P6" s="182"/>
      <c r="Q6" s="182"/>
      <c r="R6" s="182"/>
      <c r="S6" s="182"/>
      <c r="T6" s="182"/>
      <c r="U6" s="182"/>
      <c r="V6" s="182"/>
      <c r="W6" s="182"/>
      <c r="X6" s="182"/>
      <c r="Y6" s="182"/>
      <c r="Z6" s="5"/>
      <c r="AA6" s="5"/>
      <c r="AB6" s="438"/>
      <c r="AC6" s="99"/>
      <c r="AD6" s="99"/>
      <c r="AE6" s="99"/>
    </row>
    <row r="7" spans="1:44" s="4" customFormat="1" ht="15.75" customHeight="1" x14ac:dyDescent="0.3">
      <c r="B7" s="184"/>
      <c r="C7" s="2194" t="s">
        <v>20</v>
      </c>
      <c r="D7" s="2194"/>
      <c r="E7" s="2194"/>
      <c r="F7" s="2194"/>
      <c r="G7" s="2194"/>
      <c r="H7" s="2194"/>
      <c r="I7" s="2194"/>
      <c r="J7" s="2194"/>
      <c r="K7" s="2194"/>
      <c r="L7" s="2194"/>
      <c r="M7" s="2194"/>
      <c r="N7" s="2194"/>
      <c r="O7" s="2194"/>
      <c r="P7" s="2194"/>
      <c r="Q7" s="2194"/>
      <c r="R7" s="2194"/>
      <c r="S7" s="2194"/>
      <c r="T7" s="2194"/>
      <c r="U7" s="2194"/>
      <c r="V7" s="2194"/>
      <c r="W7" s="2194"/>
      <c r="X7" s="2194"/>
      <c r="Y7" s="2194"/>
      <c r="Z7" s="2194"/>
      <c r="AA7" s="1317"/>
      <c r="AB7" s="438"/>
      <c r="AC7" s="99"/>
      <c r="AD7" s="99"/>
      <c r="AE7" s="99"/>
      <c r="AF7" s="99"/>
      <c r="AG7" s="99"/>
      <c r="AH7" s="99"/>
      <c r="AI7" s="99"/>
      <c r="AJ7" s="99"/>
      <c r="AK7" s="99"/>
      <c r="AL7" s="99"/>
      <c r="AM7" s="99"/>
      <c r="AN7" s="99"/>
      <c r="AO7" s="99"/>
      <c r="AP7" s="99"/>
      <c r="AQ7" s="99"/>
      <c r="AR7" s="99"/>
    </row>
    <row r="8" spans="1:44" s="4" customFormat="1" ht="14.25" customHeight="1" x14ac:dyDescent="0.3">
      <c r="B8" s="184"/>
      <c r="C8" s="2195" t="s">
        <v>229</v>
      </c>
      <c r="D8" s="2195"/>
      <c r="E8" s="2195"/>
      <c r="F8" s="2195"/>
      <c r="G8" s="2195"/>
      <c r="H8" s="2195"/>
      <c r="I8" s="2195"/>
      <c r="J8" s="2195"/>
      <c r="K8" s="2195"/>
      <c r="L8" s="2195"/>
      <c r="M8" s="2195"/>
      <c r="N8" s="2195"/>
      <c r="O8" s="2195"/>
      <c r="P8" s="2195"/>
      <c r="Q8" s="2195"/>
      <c r="R8" s="2195"/>
      <c r="S8" s="2195"/>
      <c r="T8" s="2195"/>
      <c r="U8" s="2195"/>
      <c r="V8" s="2195"/>
      <c r="W8" s="2195"/>
      <c r="X8" s="2195"/>
      <c r="Y8" s="2195"/>
      <c r="Z8" s="2195"/>
      <c r="AA8" s="1318"/>
      <c r="AB8" s="438"/>
      <c r="AC8" s="99"/>
      <c r="AD8" s="99"/>
      <c r="AE8" s="99"/>
      <c r="AF8" s="99"/>
      <c r="AG8" s="99"/>
    </row>
    <row r="9" spans="1:44" s="4" customFormat="1" ht="14.25" customHeight="1" x14ac:dyDescent="0.3">
      <c r="B9" s="184"/>
      <c r="C9" s="12"/>
      <c r="D9" s="12"/>
      <c r="H9" s="12"/>
      <c r="I9" s="12"/>
      <c r="J9" s="12"/>
      <c r="K9" s="12"/>
      <c r="L9" s="12"/>
      <c r="M9" s="12"/>
      <c r="N9" s="12"/>
      <c r="O9" s="12"/>
      <c r="P9" s="12"/>
      <c r="Q9" s="12"/>
      <c r="R9" s="12"/>
      <c r="S9" s="12"/>
      <c r="T9" s="12"/>
      <c r="U9" s="12"/>
      <c r="V9" s="12"/>
      <c r="W9" s="12"/>
      <c r="X9" s="12"/>
      <c r="Y9" s="12"/>
      <c r="Z9" s="12"/>
      <c r="AA9" s="12"/>
      <c r="AB9" s="186"/>
    </row>
    <row r="10" spans="1:44" s="4" customFormat="1" ht="16.5" customHeight="1" x14ac:dyDescent="0.3">
      <c r="B10" s="184"/>
      <c r="C10" s="182"/>
      <c r="D10" s="541" t="s">
        <v>177</v>
      </c>
      <c r="E10" s="2196">
        <f>'Datos Generales'!C6</f>
        <v>45473</v>
      </c>
      <c r="F10" s="2197"/>
      <c r="G10" s="2198"/>
      <c r="H10" s="14"/>
      <c r="I10" s="541" t="s">
        <v>25</v>
      </c>
      <c r="J10" s="2160" t="str">
        <f>'Datos Generales'!C7</f>
        <v>DIGESETT</v>
      </c>
      <c r="K10" s="2205"/>
      <c r="L10" s="2205"/>
      <c r="M10" s="2161"/>
      <c r="N10" s="557"/>
      <c r="O10" s="541" t="s">
        <v>15</v>
      </c>
      <c r="P10" s="908" t="str">
        <f>'Datos Generales'!C8</f>
        <v>0202</v>
      </c>
      <c r="R10" s="541" t="s">
        <v>21</v>
      </c>
      <c r="S10" s="560" t="str">
        <f>'Datos Generales'!C9</f>
        <v>02</v>
      </c>
      <c r="T10" s="14"/>
      <c r="U10" s="541" t="s">
        <v>16</v>
      </c>
      <c r="V10" s="560" t="str">
        <f>'Datos Generales'!C10</f>
        <v>01</v>
      </c>
      <c r="W10" s="137"/>
      <c r="X10" s="541" t="s">
        <v>17</v>
      </c>
      <c r="Y10" s="560" t="str">
        <f>'Datos Generales'!C11</f>
        <v>0005</v>
      </c>
      <c r="Z10" s="182"/>
      <c r="AA10" s="182"/>
      <c r="AB10" s="186"/>
    </row>
    <row r="11" spans="1:44" s="4" customFormat="1" ht="16.5" customHeight="1" x14ac:dyDescent="0.3">
      <c r="B11" s="184"/>
      <c r="C11" s="182"/>
      <c r="D11" s="541"/>
      <c r="E11" s="1320"/>
      <c r="F11" s="1320"/>
      <c r="G11" s="1320"/>
      <c r="H11" s="14"/>
      <c r="I11" s="541"/>
      <c r="J11" s="541"/>
      <c r="K11" s="495"/>
      <c r="L11" s="495"/>
      <c r="M11" s="495"/>
      <c r="N11" s="557"/>
      <c r="O11" s="541"/>
      <c r="P11" s="688"/>
      <c r="R11" s="541"/>
      <c r="S11" s="137"/>
      <c r="T11" s="14"/>
      <c r="U11" s="541"/>
      <c r="V11" s="137"/>
      <c r="W11" s="137"/>
      <c r="X11" s="541"/>
      <c r="Y11" s="137"/>
      <c r="Z11" s="182"/>
      <c r="AA11" s="182"/>
      <c r="AB11" s="186"/>
    </row>
    <row r="12" spans="1:44" ht="15.75" customHeight="1" x14ac:dyDescent="0.25">
      <c r="A12" s="30"/>
      <c r="B12" s="101"/>
      <c r="C12" s="1307"/>
      <c r="D12" s="1307"/>
      <c r="E12" s="1307"/>
      <c r="F12" s="1307"/>
      <c r="G12" s="1307"/>
      <c r="H12" s="1307"/>
      <c r="I12" s="1307"/>
      <c r="J12" s="1307"/>
      <c r="K12" s="1307"/>
      <c r="L12" s="1307"/>
      <c r="M12" s="1307"/>
      <c r="N12" s="1307"/>
      <c r="O12" s="1307"/>
      <c r="P12" s="1307"/>
      <c r="Q12" s="1307"/>
      <c r="R12" s="1307"/>
      <c r="S12" s="1307"/>
      <c r="T12" s="1307"/>
      <c r="W12" s="2201" t="s">
        <v>11</v>
      </c>
      <c r="X12" s="2201"/>
      <c r="Y12" s="2201"/>
      <c r="Z12" s="2201"/>
      <c r="AA12" s="2201"/>
      <c r="AB12" s="186"/>
    </row>
    <row r="13" spans="1:44" s="51" customFormat="1" ht="27" customHeight="1" x14ac:dyDescent="0.25">
      <c r="A13" s="430"/>
      <c r="B13" s="101"/>
      <c r="C13" s="2142" t="s">
        <v>12</v>
      </c>
      <c r="D13" s="2142"/>
      <c r="E13" s="2142"/>
      <c r="F13" s="2142"/>
      <c r="G13" s="2142"/>
      <c r="H13" s="2142"/>
      <c r="I13" s="2142"/>
      <c r="J13" s="2202" t="s">
        <v>14</v>
      </c>
      <c r="K13" s="2203"/>
      <c r="L13" s="2203"/>
      <c r="M13" s="2203"/>
      <c r="N13" s="2203"/>
      <c r="O13" s="2203"/>
      <c r="P13" s="2203"/>
      <c r="Q13" s="2203"/>
      <c r="R13" s="2203"/>
      <c r="S13" s="2203"/>
      <c r="T13" s="2203"/>
      <c r="U13" s="2203"/>
      <c r="V13" s="2203"/>
      <c r="W13" s="2204"/>
      <c r="X13" s="2142" t="s">
        <v>74</v>
      </c>
      <c r="Y13" s="2142" t="s">
        <v>75</v>
      </c>
      <c r="Z13" s="2199" t="s">
        <v>76</v>
      </c>
      <c r="AA13" s="2200"/>
      <c r="AB13" s="186"/>
    </row>
    <row r="14" spans="1:44" s="7" customFormat="1" ht="47.25" x14ac:dyDescent="0.25">
      <c r="B14" s="187"/>
      <c r="C14" s="1313" t="s">
        <v>73</v>
      </c>
      <c r="D14" s="1313" t="s">
        <v>72</v>
      </c>
      <c r="E14" s="1313" t="s">
        <v>45</v>
      </c>
      <c r="F14" s="1313" t="s">
        <v>63</v>
      </c>
      <c r="G14" s="1313" t="s">
        <v>58</v>
      </c>
      <c r="H14" s="1313" t="s">
        <v>60</v>
      </c>
      <c r="I14" s="1313" t="s">
        <v>66</v>
      </c>
      <c r="J14" s="1319" t="s">
        <v>344</v>
      </c>
      <c r="K14" s="1319" t="s">
        <v>230</v>
      </c>
      <c r="L14" s="1313" t="s">
        <v>231</v>
      </c>
      <c r="M14" s="1313" t="s">
        <v>232</v>
      </c>
      <c r="N14" s="1313" t="s">
        <v>233</v>
      </c>
      <c r="O14" s="1313" t="s">
        <v>234</v>
      </c>
      <c r="P14" s="1313" t="s">
        <v>235</v>
      </c>
      <c r="Q14" s="1313" t="s">
        <v>236</v>
      </c>
      <c r="R14" s="1313" t="s">
        <v>237</v>
      </c>
      <c r="S14" s="1313" t="s">
        <v>238</v>
      </c>
      <c r="T14" s="1313" t="s">
        <v>65</v>
      </c>
      <c r="U14" s="1313" t="s">
        <v>56</v>
      </c>
      <c r="V14" s="1313" t="s">
        <v>340</v>
      </c>
      <c r="W14" s="1313" t="s">
        <v>341</v>
      </c>
      <c r="X14" s="2142"/>
      <c r="Y14" s="2142"/>
      <c r="Z14" s="1313" t="s">
        <v>342</v>
      </c>
      <c r="AA14" s="1313" t="s">
        <v>343</v>
      </c>
      <c r="AB14" s="186"/>
    </row>
    <row r="15" spans="1:44" s="7" customFormat="1" ht="15.75" x14ac:dyDescent="0.25">
      <c r="B15" s="188"/>
      <c r="C15" s="1452"/>
      <c r="D15" s="1452"/>
      <c r="E15" s="1452"/>
      <c r="F15" s="1452"/>
      <c r="G15" s="1452"/>
      <c r="H15" s="1452"/>
      <c r="I15" s="773"/>
      <c r="J15" s="774"/>
      <c r="K15" s="1453"/>
      <c r="L15" s="1453"/>
      <c r="M15" s="1453"/>
      <c r="N15" s="1453"/>
      <c r="O15" s="1453"/>
      <c r="P15" s="1453"/>
      <c r="Q15" s="1453"/>
      <c r="R15" s="1453"/>
      <c r="S15" s="1453"/>
      <c r="T15" s="1453"/>
      <c r="U15" s="1453"/>
      <c r="V15" s="1454"/>
      <c r="W15" s="1454"/>
      <c r="X15" s="1455"/>
      <c r="Y15" s="770"/>
      <c r="Z15" s="1456"/>
      <c r="AA15" s="1456"/>
      <c r="AB15" s="439"/>
    </row>
    <row r="16" spans="1:44" s="7" customFormat="1" ht="15.75" x14ac:dyDescent="0.25">
      <c r="B16" s="188"/>
      <c r="C16" s="1452"/>
      <c r="D16" s="1452"/>
      <c r="E16" s="1452"/>
      <c r="F16" s="1452"/>
      <c r="G16" s="1452"/>
      <c r="H16" s="1452"/>
      <c r="I16" s="773"/>
      <c r="J16" s="774"/>
      <c r="K16" s="1453"/>
      <c r="L16" s="1453"/>
      <c r="M16" s="1453"/>
      <c r="N16" s="1453"/>
      <c r="O16" s="1453"/>
      <c r="P16" s="1453"/>
      <c r="Q16" s="1453"/>
      <c r="R16" s="1453"/>
      <c r="S16" s="1453"/>
      <c r="T16" s="1453"/>
      <c r="U16" s="1453"/>
      <c r="V16" s="1454"/>
      <c r="W16" s="1454"/>
      <c r="X16" s="1455"/>
      <c r="Y16" s="770"/>
      <c r="Z16" s="1456"/>
      <c r="AA16" s="1456"/>
      <c r="AB16" s="439"/>
    </row>
    <row r="17" spans="2:28" s="7" customFormat="1" ht="15.75" x14ac:dyDescent="0.25">
      <c r="B17" s="188"/>
      <c r="C17" s="1452"/>
      <c r="D17" s="1452"/>
      <c r="E17" s="1452"/>
      <c r="F17" s="1452"/>
      <c r="G17" s="1452"/>
      <c r="H17" s="1452"/>
      <c r="I17" s="773"/>
      <c r="J17" s="774"/>
      <c r="K17" s="1453"/>
      <c r="L17" s="1453"/>
      <c r="M17" s="1453"/>
      <c r="N17" s="1453"/>
      <c r="O17" s="1453"/>
      <c r="P17" s="1453"/>
      <c r="Q17" s="1453"/>
      <c r="R17" s="1453"/>
      <c r="S17" s="1453"/>
      <c r="T17" s="1453"/>
      <c r="U17" s="1453"/>
      <c r="V17" s="1454"/>
      <c r="W17" s="1454"/>
      <c r="X17" s="1455"/>
      <c r="Y17" s="770"/>
      <c r="Z17" s="1456"/>
      <c r="AA17" s="1456"/>
      <c r="AB17" s="439"/>
    </row>
    <row r="18" spans="2:28" s="7" customFormat="1" ht="15.75" x14ac:dyDescent="0.25">
      <c r="B18" s="188"/>
      <c r="C18" s="1452"/>
      <c r="D18" s="1452"/>
      <c r="E18" s="1452"/>
      <c r="F18" s="1452"/>
      <c r="G18" s="1452"/>
      <c r="H18" s="1452"/>
      <c r="I18" s="773"/>
      <c r="J18" s="774"/>
      <c r="K18" s="1453"/>
      <c r="L18" s="1453"/>
      <c r="M18" s="1453"/>
      <c r="N18" s="1453"/>
      <c r="O18" s="1453"/>
      <c r="P18" s="1453"/>
      <c r="Q18" s="1453"/>
      <c r="R18" s="1453"/>
      <c r="S18" s="1453"/>
      <c r="T18" s="1453"/>
      <c r="U18" s="1453"/>
      <c r="V18" s="1454"/>
      <c r="W18" s="1454"/>
      <c r="X18" s="1455"/>
      <c r="Y18" s="770"/>
      <c r="Z18" s="1456"/>
      <c r="AA18" s="1456"/>
      <c r="AB18" s="439"/>
    </row>
    <row r="19" spans="2:28" s="7" customFormat="1" ht="15.75" x14ac:dyDescent="0.25">
      <c r="B19" s="188"/>
      <c r="C19" s="1452"/>
      <c r="D19" s="1452"/>
      <c r="E19" s="1452"/>
      <c r="F19" s="1452"/>
      <c r="G19" s="1452"/>
      <c r="H19" s="1452"/>
      <c r="I19" s="773"/>
      <c r="J19" s="774"/>
      <c r="K19" s="1453"/>
      <c r="L19" s="1453"/>
      <c r="M19" s="1453"/>
      <c r="N19" s="1453"/>
      <c r="O19" s="1453"/>
      <c r="P19" s="1453"/>
      <c r="Q19" s="1453"/>
      <c r="R19" s="1453"/>
      <c r="S19" s="1453"/>
      <c r="T19" s="1453"/>
      <c r="U19" s="1453"/>
      <c r="V19" s="1454"/>
      <c r="W19" s="1454"/>
      <c r="X19" s="1455"/>
      <c r="Y19" s="770"/>
      <c r="Z19" s="1456"/>
      <c r="AA19" s="1456"/>
      <c r="AB19" s="439"/>
    </row>
    <row r="20" spans="2:28" s="7" customFormat="1" ht="15.75" x14ac:dyDescent="0.25">
      <c r="B20" s="188"/>
      <c r="C20" s="1452"/>
      <c r="D20" s="1452"/>
      <c r="E20" s="1452"/>
      <c r="F20" s="1452"/>
      <c r="G20" s="1452"/>
      <c r="H20" s="1452"/>
      <c r="I20" s="773"/>
      <c r="J20" s="774"/>
      <c r="K20" s="1453"/>
      <c r="L20" s="1453"/>
      <c r="M20" s="1453"/>
      <c r="N20" s="1453"/>
      <c r="O20" s="1453"/>
      <c r="P20" s="1453"/>
      <c r="Q20" s="1453"/>
      <c r="R20" s="1453"/>
      <c r="S20" s="1453"/>
      <c r="T20" s="1453"/>
      <c r="U20" s="1453"/>
      <c r="V20" s="1454"/>
      <c r="W20" s="1454"/>
      <c r="X20" s="1455"/>
      <c r="Y20" s="770"/>
      <c r="Z20" s="1456"/>
      <c r="AA20" s="1456"/>
      <c r="AB20" s="439"/>
    </row>
    <row r="21" spans="2:28" s="7" customFormat="1" ht="15.75" x14ac:dyDescent="0.25">
      <c r="B21" s="188"/>
      <c r="C21" s="1452"/>
      <c r="D21" s="1452"/>
      <c r="E21" s="1452"/>
      <c r="F21" s="1452"/>
      <c r="G21" s="1452"/>
      <c r="H21" s="1452"/>
      <c r="I21" s="773"/>
      <c r="J21" s="774"/>
      <c r="K21" s="1453"/>
      <c r="L21" s="1453"/>
      <c r="M21" s="1453"/>
      <c r="N21" s="1453"/>
      <c r="O21" s="1453"/>
      <c r="P21" s="1453"/>
      <c r="Q21" s="1453"/>
      <c r="R21" s="1453"/>
      <c r="S21" s="1453"/>
      <c r="T21" s="1453"/>
      <c r="U21" s="1453"/>
      <c r="V21" s="1454"/>
      <c r="W21" s="1454"/>
      <c r="X21" s="1455"/>
      <c r="Y21" s="770"/>
      <c r="Z21" s="1456"/>
      <c r="AA21" s="1456"/>
      <c r="AB21" s="439"/>
    </row>
    <row r="22" spans="2:28" s="7" customFormat="1" ht="15.75" x14ac:dyDescent="0.25">
      <c r="B22" s="188"/>
      <c r="C22" s="1452"/>
      <c r="D22" s="1452"/>
      <c r="E22" s="1452"/>
      <c r="F22" s="1452"/>
      <c r="G22" s="1452"/>
      <c r="H22" s="1452"/>
      <c r="I22" s="773"/>
      <c r="J22" s="774"/>
      <c r="K22" s="1453"/>
      <c r="L22" s="1453"/>
      <c r="M22" s="1453"/>
      <c r="N22" s="1453"/>
      <c r="O22" s="1453"/>
      <c r="P22" s="1453"/>
      <c r="Q22" s="1453"/>
      <c r="R22" s="1453"/>
      <c r="S22" s="1453"/>
      <c r="T22" s="1453"/>
      <c r="U22" s="1453"/>
      <c r="V22" s="1454"/>
      <c r="W22" s="1454"/>
      <c r="X22" s="1455"/>
      <c r="Y22" s="770"/>
      <c r="Z22" s="1456"/>
      <c r="AA22" s="1456"/>
      <c r="AB22" s="439"/>
    </row>
    <row r="23" spans="2:28" s="7" customFormat="1" ht="15.75" x14ac:dyDescent="0.25">
      <c r="B23" s="188"/>
      <c r="C23" s="1452"/>
      <c r="D23" s="1452"/>
      <c r="E23" s="1452"/>
      <c r="F23" s="1452"/>
      <c r="G23" s="1452"/>
      <c r="H23" s="1452"/>
      <c r="I23" s="773"/>
      <c r="J23" s="774"/>
      <c r="K23" s="1453"/>
      <c r="L23" s="1453"/>
      <c r="M23" s="1453"/>
      <c r="N23" s="1453"/>
      <c r="O23" s="1453"/>
      <c r="P23" s="1453"/>
      <c r="Q23" s="1453"/>
      <c r="R23" s="1453"/>
      <c r="S23" s="1453"/>
      <c r="T23" s="1453"/>
      <c r="U23" s="1453"/>
      <c r="V23" s="1454"/>
      <c r="W23" s="1454"/>
      <c r="X23" s="1455"/>
      <c r="Y23" s="770"/>
      <c r="Z23" s="1456"/>
      <c r="AA23" s="1456"/>
      <c r="AB23" s="439"/>
    </row>
    <row r="24" spans="2:28" s="7" customFormat="1" ht="18.75" x14ac:dyDescent="0.3">
      <c r="B24" s="188"/>
      <c r="C24" s="2190" t="s">
        <v>2491</v>
      </c>
      <c r="D24" s="2191"/>
      <c r="E24" s="2191"/>
      <c r="F24" s="2191"/>
      <c r="G24" s="2191"/>
      <c r="H24" s="2191"/>
      <c r="I24" s="2191"/>
      <c r="J24" s="2191"/>
      <c r="K24" s="2191"/>
      <c r="L24" s="2191"/>
      <c r="M24" s="2191"/>
      <c r="N24" s="2191"/>
      <c r="O24" s="2191"/>
      <c r="P24" s="2191"/>
      <c r="Q24" s="2191"/>
      <c r="R24" s="2191"/>
      <c r="S24" s="2191"/>
      <c r="T24" s="2191"/>
      <c r="U24" s="2191"/>
      <c r="V24" s="2191"/>
      <c r="W24" s="2191"/>
      <c r="X24" s="2191"/>
      <c r="Y24" s="2191"/>
      <c r="Z24" s="2191"/>
      <c r="AA24" s="2192"/>
      <c r="AB24" s="439"/>
    </row>
    <row r="25" spans="2:28" s="7" customFormat="1" ht="15.75" x14ac:dyDescent="0.25">
      <c r="B25" s="188"/>
      <c r="C25" s="1452"/>
      <c r="D25" s="1452"/>
      <c r="E25" s="1452"/>
      <c r="F25" s="1452"/>
      <c r="G25" s="1452"/>
      <c r="H25" s="1452"/>
      <c r="I25" s="773"/>
      <c r="J25" s="774"/>
      <c r="K25" s="1453"/>
      <c r="L25" s="1453"/>
      <c r="M25" s="1453"/>
      <c r="N25" s="1453"/>
      <c r="O25" s="1453"/>
      <c r="P25" s="1453"/>
      <c r="Q25" s="1453"/>
      <c r="R25" s="1453"/>
      <c r="S25" s="1453"/>
      <c r="T25" s="1453"/>
      <c r="U25" s="1453"/>
      <c r="V25" s="1454"/>
      <c r="W25" s="1454"/>
      <c r="X25" s="1455"/>
      <c r="Y25" s="770"/>
      <c r="Z25" s="1456"/>
      <c r="AA25" s="1456"/>
      <c r="AB25" s="439"/>
    </row>
    <row r="26" spans="2:28" s="7" customFormat="1" ht="15.75" x14ac:dyDescent="0.25">
      <c r="B26" s="188"/>
      <c r="C26" s="1452"/>
      <c r="D26" s="1452"/>
      <c r="E26" s="1452"/>
      <c r="F26" s="1452"/>
      <c r="G26" s="1452"/>
      <c r="H26" s="1452"/>
      <c r="I26" s="773"/>
      <c r="J26" s="774"/>
      <c r="K26" s="1453"/>
      <c r="L26" s="1453"/>
      <c r="M26" s="1453"/>
      <c r="N26" s="1453"/>
      <c r="O26" s="1453"/>
      <c r="P26" s="1453"/>
      <c r="Q26" s="1453"/>
      <c r="R26" s="1453"/>
      <c r="S26" s="1453"/>
      <c r="T26" s="1453"/>
      <c r="U26" s="1453"/>
      <c r="V26" s="1454"/>
      <c r="W26" s="1454"/>
      <c r="X26" s="1455"/>
      <c r="Y26" s="770"/>
      <c r="Z26" s="1456"/>
      <c r="AA26" s="1456"/>
      <c r="AB26" s="439"/>
    </row>
    <row r="27" spans="2:28" s="7" customFormat="1" ht="15.75" x14ac:dyDescent="0.25">
      <c r="B27" s="188"/>
      <c r="C27" s="1452"/>
      <c r="D27" s="1452"/>
      <c r="E27" s="1452"/>
      <c r="F27" s="1452"/>
      <c r="G27" s="1452"/>
      <c r="H27" s="1452"/>
      <c r="I27" s="773"/>
      <c r="J27" s="774"/>
      <c r="K27" s="1453"/>
      <c r="L27" s="1453"/>
      <c r="M27" s="1453"/>
      <c r="N27" s="1453"/>
      <c r="O27" s="1453"/>
      <c r="P27" s="1453"/>
      <c r="Q27" s="1453"/>
      <c r="R27" s="1453"/>
      <c r="S27" s="1453"/>
      <c r="T27" s="1453"/>
      <c r="U27" s="1453"/>
      <c r="V27" s="1454"/>
      <c r="W27" s="1454"/>
      <c r="X27" s="1455"/>
      <c r="Y27" s="770"/>
      <c r="Z27" s="1456"/>
      <c r="AA27" s="1456"/>
      <c r="AB27" s="439"/>
    </row>
    <row r="28" spans="2:28" s="7" customFormat="1" ht="15.75" x14ac:dyDescent="0.25">
      <c r="B28" s="188"/>
      <c r="C28" s="1452"/>
      <c r="D28" s="1452"/>
      <c r="E28" s="1452"/>
      <c r="F28" s="1452"/>
      <c r="G28" s="1452"/>
      <c r="H28" s="1452"/>
      <c r="I28" s="773"/>
      <c r="J28" s="774"/>
      <c r="K28" s="1453"/>
      <c r="L28" s="1453"/>
      <c r="M28" s="1453"/>
      <c r="N28" s="1453"/>
      <c r="O28" s="1453"/>
      <c r="P28" s="1453"/>
      <c r="Q28" s="1453"/>
      <c r="R28" s="1453"/>
      <c r="S28" s="1453"/>
      <c r="T28" s="1453"/>
      <c r="U28" s="1453"/>
      <c r="V28" s="1454"/>
      <c r="W28" s="1454"/>
      <c r="X28" s="1455"/>
      <c r="Y28" s="770"/>
      <c r="Z28" s="1456"/>
      <c r="AA28" s="1456"/>
      <c r="AB28" s="439"/>
    </row>
    <row r="29" spans="2:28" s="8" customFormat="1" ht="15.75" x14ac:dyDescent="0.25">
      <c r="B29" s="188"/>
      <c r="C29" s="1452"/>
      <c r="D29" s="1452"/>
      <c r="E29" s="1452"/>
      <c r="F29" s="1452"/>
      <c r="G29" s="1452"/>
      <c r="H29" s="1452"/>
      <c r="I29" s="773"/>
      <c r="J29" s="774"/>
      <c r="K29" s="1453"/>
      <c r="L29" s="1453"/>
      <c r="M29" s="1453"/>
      <c r="N29" s="1453"/>
      <c r="O29" s="1453"/>
      <c r="P29" s="1453"/>
      <c r="Q29" s="1453"/>
      <c r="R29" s="1453"/>
      <c r="S29" s="1453"/>
      <c r="T29" s="1453"/>
      <c r="U29" s="1453"/>
      <c r="V29" s="1454"/>
      <c r="W29" s="1454"/>
      <c r="X29" s="1455"/>
      <c r="Y29" s="770"/>
      <c r="Z29" s="1456"/>
      <c r="AA29" s="1456"/>
      <c r="AB29" s="440"/>
    </row>
    <row r="30" spans="2:28" s="8" customFormat="1" ht="15.75" x14ac:dyDescent="0.25">
      <c r="B30" s="189"/>
      <c r="C30" s="1452"/>
      <c r="D30" s="1452"/>
      <c r="E30" s="1452"/>
      <c r="F30" s="1452"/>
      <c r="G30" s="1452"/>
      <c r="H30" s="1452"/>
      <c r="I30" s="773"/>
      <c r="J30" s="774"/>
      <c r="K30" s="1453"/>
      <c r="L30" s="1453"/>
      <c r="M30" s="1453"/>
      <c r="N30" s="1453"/>
      <c r="O30" s="1453"/>
      <c r="P30" s="1453"/>
      <c r="Q30" s="1453"/>
      <c r="R30" s="1453"/>
      <c r="S30" s="1453"/>
      <c r="T30" s="1453"/>
      <c r="U30" s="1453"/>
      <c r="V30" s="1454"/>
      <c r="W30" s="1454"/>
      <c r="X30" s="1455"/>
      <c r="Y30" s="770"/>
      <c r="Z30" s="1456"/>
      <c r="AA30" s="1456"/>
      <c r="AB30" s="440"/>
    </row>
    <row r="31" spans="2:28" ht="15.75" x14ac:dyDescent="0.25">
      <c r="B31" s="189"/>
      <c r="C31" s="775"/>
      <c r="D31" s="775"/>
      <c r="E31" s="775"/>
      <c r="F31" s="775"/>
      <c r="G31" s="775"/>
      <c r="H31" s="776"/>
      <c r="I31" s="776"/>
      <c r="J31" s="776"/>
      <c r="K31" s="776"/>
      <c r="L31" s="776"/>
      <c r="M31" s="776"/>
      <c r="N31" s="776"/>
      <c r="O31" s="776"/>
      <c r="P31" s="776"/>
      <c r="Q31" s="776"/>
      <c r="R31" s="776"/>
      <c r="S31" s="776"/>
      <c r="T31" s="776"/>
      <c r="U31" s="776"/>
      <c r="V31" s="1321"/>
      <c r="W31" s="1321"/>
      <c r="X31" s="690"/>
      <c r="Y31" s="684"/>
      <c r="Z31" s="940">
        <f>SUM(Z15:Z30)</f>
        <v>0</v>
      </c>
      <c r="AA31" s="940">
        <f>SUM(AA15:AA30)</f>
        <v>0</v>
      </c>
      <c r="AB31" s="200"/>
    </row>
    <row r="32" spans="2:28" ht="15" customHeight="1" x14ac:dyDescent="0.2">
      <c r="B32" s="101"/>
      <c r="C32" s="2193"/>
      <c r="D32" s="2193"/>
      <c r="E32" s="2193"/>
      <c r="F32" s="2193"/>
      <c r="G32" s="2193"/>
      <c r="H32" s="2193"/>
      <c r="I32" s="2193"/>
      <c r="J32" s="2193"/>
      <c r="K32" s="2193"/>
      <c r="L32" s="2193"/>
      <c r="M32" s="2193"/>
      <c r="N32" s="2193"/>
      <c r="O32" s="2193"/>
      <c r="P32" s="2193"/>
      <c r="Q32" s="2193"/>
      <c r="R32" s="2193"/>
      <c r="S32" s="2193"/>
      <c r="T32" s="2193"/>
      <c r="U32" s="2193"/>
      <c r="V32" s="2193"/>
      <c r="W32" s="2193"/>
      <c r="X32" s="2193"/>
      <c r="Y32" s="2193"/>
      <c r="AA32" s="1312" t="s">
        <v>245</v>
      </c>
      <c r="AB32" s="200"/>
    </row>
    <row r="33" spans="2:30" ht="15" customHeight="1" x14ac:dyDescent="0.2">
      <c r="B33" s="101"/>
      <c r="C33" s="33"/>
      <c r="D33" s="33"/>
      <c r="E33" s="33"/>
      <c r="F33" s="33"/>
      <c r="G33" s="33"/>
      <c r="H33" s="33"/>
      <c r="I33" s="33"/>
      <c r="J33" s="33"/>
      <c r="K33" s="33"/>
      <c r="L33" s="33"/>
      <c r="M33" s="33"/>
      <c r="N33" s="33"/>
      <c r="O33" s="33"/>
      <c r="P33" s="33"/>
      <c r="Q33" s="33"/>
      <c r="R33" s="33"/>
      <c r="S33" s="33"/>
      <c r="T33" s="33"/>
      <c r="U33" s="33"/>
      <c r="V33" s="33"/>
      <c r="W33" s="33"/>
      <c r="X33" s="33"/>
      <c r="Y33" s="33"/>
      <c r="AA33" s="1312"/>
      <c r="AB33" s="200"/>
    </row>
    <row r="34" spans="2:30" ht="15" customHeight="1" x14ac:dyDescent="0.2">
      <c r="B34" s="101"/>
      <c r="C34" s="33"/>
      <c r="D34" s="33"/>
      <c r="E34" s="33"/>
      <c r="F34" s="33"/>
      <c r="G34" s="33"/>
      <c r="H34" s="33"/>
      <c r="I34" s="33"/>
      <c r="J34" s="33"/>
      <c r="K34" s="33"/>
      <c r="L34" s="33"/>
      <c r="M34" s="33"/>
      <c r="N34" s="33"/>
      <c r="O34" s="33"/>
      <c r="P34" s="33"/>
      <c r="Q34" s="33"/>
      <c r="R34" s="33"/>
      <c r="S34" s="33"/>
      <c r="T34" s="33"/>
      <c r="U34" s="33"/>
      <c r="V34" s="33"/>
      <c r="W34" s="33"/>
      <c r="X34" s="33"/>
      <c r="Y34" s="33"/>
      <c r="AA34" s="1312"/>
      <c r="AB34" s="200"/>
    </row>
    <row r="35" spans="2:30" ht="15" customHeight="1" x14ac:dyDescent="0.2">
      <c r="B35" s="101"/>
      <c r="C35" s="33"/>
      <c r="D35" s="33"/>
      <c r="E35" s="33"/>
      <c r="F35" s="33"/>
      <c r="G35" s="33"/>
      <c r="H35" s="33"/>
      <c r="I35" s="33"/>
      <c r="J35" s="33"/>
      <c r="K35" s="33"/>
      <c r="L35" s="33"/>
      <c r="M35" s="33"/>
      <c r="N35" s="33"/>
      <c r="O35" s="33"/>
      <c r="P35" s="33"/>
      <c r="Q35" s="33"/>
      <c r="R35" s="33"/>
      <c r="S35" s="33"/>
      <c r="T35" s="33"/>
      <c r="U35" s="33"/>
      <c r="V35" s="33"/>
      <c r="W35" s="33"/>
      <c r="X35" s="33"/>
      <c r="Y35" s="33"/>
      <c r="AA35" s="1312"/>
      <c r="AB35" s="200"/>
    </row>
    <row r="36" spans="2:30" s="379" customFormat="1" ht="20.25" x14ac:dyDescent="0.3">
      <c r="B36" s="101"/>
      <c r="C36" s="2188" t="s">
        <v>2489</v>
      </c>
      <c r="D36" s="2188"/>
      <c r="E36" s="2188"/>
      <c r="F36" s="2188"/>
      <c r="G36" s="2188"/>
      <c r="H36" s="1457"/>
      <c r="I36" s="1457"/>
      <c r="J36" s="1457"/>
      <c r="K36" s="1457"/>
      <c r="L36" s="2189" t="s">
        <v>451</v>
      </c>
      <c r="M36" s="2189"/>
      <c r="N36" s="2189"/>
      <c r="O36" s="2189"/>
      <c r="P36" s="2189"/>
      <c r="Q36" s="1457"/>
      <c r="R36" s="1457"/>
      <c r="S36" s="182"/>
      <c r="T36" s="2188" t="s">
        <v>452</v>
      </c>
      <c r="U36" s="2188"/>
      <c r="V36" s="2188"/>
      <c r="W36" s="689"/>
      <c r="X36" s="201"/>
      <c r="Y36" s="201"/>
      <c r="Z36" s="201"/>
      <c r="AA36" s="201"/>
      <c r="AB36" s="350"/>
    </row>
    <row r="37" spans="2:30" s="373" customFormat="1" ht="20.25" x14ac:dyDescent="0.3">
      <c r="B37" s="348"/>
      <c r="C37" s="2187" t="str">
        <f>'Datos Generales'!C16</f>
        <v>Preparado por</v>
      </c>
      <c r="D37" s="2187"/>
      <c r="E37" s="2187"/>
      <c r="F37" s="2187"/>
      <c r="G37" s="2187"/>
      <c r="H37" s="1458"/>
      <c r="I37" s="1458"/>
      <c r="J37" s="1458"/>
      <c r="K37" s="1459"/>
      <c r="L37" s="2187" t="str">
        <f>'Datos Generales'!D16</f>
        <v>Revisado por</v>
      </c>
      <c r="M37" s="2187"/>
      <c r="N37" s="2187"/>
      <c r="O37" s="2187"/>
      <c r="P37" s="2187"/>
      <c r="Q37" s="1458"/>
      <c r="R37" s="1458"/>
      <c r="S37" s="1458"/>
      <c r="T37" s="2187" t="str">
        <f>'Datos Generales'!E16</f>
        <v>Autorizado por</v>
      </c>
      <c r="U37" s="2187"/>
      <c r="V37" s="2187"/>
      <c r="W37" s="1311"/>
      <c r="X37" s="349"/>
      <c r="Y37" s="349"/>
      <c r="Z37" s="349"/>
      <c r="AA37" s="349"/>
      <c r="AB37" s="372"/>
    </row>
    <row r="38" spans="2:30" s="118" customFormat="1" ht="26.25" customHeight="1" x14ac:dyDescent="0.3">
      <c r="B38" s="369"/>
      <c r="C38" s="2186" t="s">
        <v>453</v>
      </c>
      <c r="D38" s="2186"/>
      <c r="E38" s="2186"/>
      <c r="F38" s="2186"/>
      <c r="G38" s="2186"/>
      <c r="H38" s="1448"/>
      <c r="I38" s="1448"/>
      <c r="J38" s="1448"/>
      <c r="K38" s="1460"/>
      <c r="L38" s="2186" t="s">
        <v>454</v>
      </c>
      <c r="M38" s="2186"/>
      <c r="N38" s="2186"/>
      <c r="O38" s="2186"/>
      <c r="P38" s="2186"/>
      <c r="Q38" s="1448"/>
      <c r="R38" s="1448"/>
      <c r="S38" s="1448"/>
      <c r="T38" s="2186" t="s">
        <v>455</v>
      </c>
      <c r="U38" s="2186"/>
      <c r="V38" s="2186"/>
      <c r="W38" s="702"/>
      <c r="X38" s="370"/>
      <c r="Y38" s="370"/>
      <c r="Z38" s="370"/>
      <c r="AA38" s="370"/>
      <c r="AB38" s="368"/>
    </row>
    <row r="39" spans="2:30" s="378" customFormat="1" ht="20.25" x14ac:dyDescent="0.3">
      <c r="B39" s="365"/>
      <c r="C39" s="2166" t="str">
        <f>'Datos Generales'!C17</f>
        <v>Puesto que ocupa</v>
      </c>
      <c r="D39" s="2166"/>
      <c r="E39" s="2166"/>
      <c r="F39" s="2166"/>
      <c r="G39" s="2166"/>
      <c r="H39" s="1450"/>
      <c r="I39" s="1450"/>
      <c r="J39" s="1450"/>
      <c r="K39" s="1461"/>
      <c r="L39" s="2166" t="str">
        <f>'Datos Generales'!D17</f>
        <v>Puesto que ocupa</v>
      </c>
      <c r="M39" s="2166"/>
      <c r="N39" s="2166"/>
      <c r="O39" s="2166"/>
      <c r="P39" s="2166"/>
      <c r="Q39" s="1450"/>
      <c r="R39" s="1450"/>
      <c r="S39" s="1450"/>
      <c r="T39" s="2166" t="str">
        <f>'Datos Generales'!E17</f>
        <v>Puesto que ocupa</v>
      </c>
      <c r="U39" s="2166"/>
      <c r="V39" s="2166"/>
      <c r="W39" s="601"/>
      <c r="X39" s="366"/>
      <c r="Y39" s="366"/>
      <c r="Z39" s="366"/>
      <c r="AA39" s="366"/>
      <c r="AB39" s="377"/>
    </row>
    <row r="40" spans="2:30" s="118" customFormat="1" ht="24" customHeight="1" x14ac:dyDescent="0.3">
      <c r="B40" s="374"/>
      <c r="C40" s="2167">
        <v>45468</v>
      </c>
      <c r="D40" s="2167"/>
      <c r="E40" s="2167"/>
      <c r="F40" s="2167"/>
      <c r="G40" s="2167"/>
      <c r="H40" s="1451"/>
      <c r="I40" s="1451"/>
      <c r="J40" s="1451"/>
      <c r="K40" s="1462"/>
      <c r="L40" s="2184">
        <v>45470</v>
      </c>
      <c r="M40" s="2184"/>
      <c r="N40" s="2184"/>
      <c r="O40" s="2184"/>
      <c r="P40" s="2184"/>
      <c r="Q40" s="1451"/>
      <c r="R40" s="1451"/>
      <c r="S40" s="1451"/>
      <c r="T40" s="2184">
        <v>45471</v>
      </c>
      <c r="U40" s="2184"/>
      <c r="V40" s="2184"/>
      <c r="W40" s="1074"/>
      <c r="X40" s="375"/>
      <c r="Y40" s="375"/>
      <c r="Z40" s="375"/>
      <c r="AA40" s="375"/>
      <c r="AB40" s="350"/>
      <c r="AC40" s="379"/>
      <c r="AD40" s="379"/>
    </row>
    <row r="41" spans="2:30" ht="20.25" x14ac:dyDescent="0.3">
      <c r="B41" s="365"/>
      <c r="C41" s="2165" t="s">
        <v>203</v>
      </c>
      <c r="D41" s="2165"/>
      <c r="E41" s="2165"/>
      <c r="F41" s="2165"/>
      <c r="G41" s="2165"/>
      <c r="H41" s="1450"/>
      <c r="I41" s="1450"/>
      <c r="J41" s="1450"/>
      <c r="K41" s="1079"/>
      <c r="L41" s="2185" t="s">
        <v>204</v>
      </c>
      <c r="M41" s="2185"/>
      <c r="N41" s="2185"/>
      <c r="O41" s="2185"/>
      <c r="P41" s="2185"/>
      <c r="Q41" s="1450"/>
      <c r="R41" s="1450"/>
      <c r="S41" s="1450"/>
      <c r="T41" s="2166" t="s">
        <v>211</v>
      </c>
      <c r="U41" s="2166"/>
      <c r="V41" s="2166"/>
      <c r="W41" s="601"/>
      <c r="X41" s="366"/>
      <c r="Y41" s="366"/>
      <c r="Z41" s="366"/>
      <c r="AA41" s="366"/>
      <c r="AB41" s="200"/>
    </row>
    <row r="42" spans="2:30" s="9" customFormat="1" ht="15.75" x14ac:dyDescent="0.25">
      <c r="B42" s="149"/>
      <c r="C42" s="32"/>
      <c r="D42" s="32"/>
      <c r="E42" s="434"/>
      <c r="F42" s="434"/>
      <c r="G42" s="191"/>
      <c r="H42" s="191"/>
      <c r="I42" s="191"/>
      <c r="J42" s="191"/>
      <c r="K42" s="191"/>
      <c r="L42" s="191"/>
      <c r="M42" s="191"/>
      <c r="N42" s="191"/>
      <c r="O42" s="191"/>
      <c r="P42" s="191"/>
      <c r="Q42" s="191"/>
      <c r="R42" s="191"/>
      <c r="S42" s="191"/>
      <c r="T42" s="191"/>
      <c r="U42" s="191"/>
      <c r="V42" s="191"/>
      <c r="W42" s="191"/>
      <c r="X42" s="32"/>
      <c r="Y42" s="32"/>
      <c r="Z42" s="32"/>
      <c r="AA42" s="32"/>
      <c r="AB42" s="323"/>
    </row>
    <row r="43" spans="2:30" x14ac:dyDescent="0.2">
      <c r="B43" s="201"/>
      <c r="C43" s="201"/>
      <c r="D43" s="201"/>
      <c r="E43" s="201"/>
      <c r="F43" s="201"/>
      <c r="G43" s="34"/>
    </row>
    <row r="54" spans="32:35" x14ac:dyDescent="0.2">
      <c r="AF54" s="395"/>
      <c r="AG54" s="395"/>
      <c r="AH54" s="395"/>
      <c r="AI54" s="395"/>
    </row>
    <row r="55" spans="32:35" x14ac:dyDescent="0.2">
      <c r="AF55" s="395"/>
      <c r="AG55" s="395"/>
      <c r="AH55" s="395"/>
      <c r="AI55" s="395"/>
    </row>
    <row r="56" spans="32:35" x14ac:dyDescent="0.2">
      <c r="AF56" s="395"/>
      <c r="AG56" s="395"/>
      <c r="AH56" s="395"/>
      <c r="AI56" s="395"/>
    </row>
  </sheetData>
  <sheetProtection formatColumns="0" formatRows="0" insertRows="0"/>
  <sortState ref="C13:C14">
    <sortCondition ref="C13"/>
  </sortState>
  <mergeCells count="30">
    <mergeCell ref="X13:X14"/>
    <mergeCell ref="C24:AA24"/>
    <mergeCell ref="C32:Y32"/>
    <mergeCell ref="Y13:Y14"/>
    <mergeCell ref="C7:Z7"/>
    <mergeCell ref="C13:I13"/>
    <mergeCell ref="C8:Z8"/>
    <mergeCell ref="E10:G10"/>
    <mergeCell ref="Z13:AA13"/>
    <mergeCell ref="W12:AA12"/>
    <mergeCell ref="J13:W13"/>
    <mergeCell ref="J10:M10"/>
    <mergeCell ref="C37:G37"/>
    <mergeCell ref="L37:P37"/>
    <mergeCell ref="T37:V37"/>
    <mergeCell ref="C36:G36"/>
    <mergeCell ref="L36:P36"/>
    <mergeCell ref="T36:V36"/>
    <mergeCell ref="C38:G38"/>
    <mergeCell ref="L38:P38"/>
    <mergeCell ref="T38:V38"/>
    <mergeCell ref="C39:G39"/>
    <mergeCell ref="L39:P39"/>
    <mergeCell ref="T39:V39"/>
    <mergeCell ref="C40:G40"/>
    <mergeCell ref="L40:P40"/>
    <mergeCell ref="T40:V40"/>
    <mergeCell ref="C41:G41"/>
    <mergeCell ref="L41:P41"/>
    <mergeCell ref="T41:V41"/>
  </mergeCells>
  <printOptions horizontalCentered="1"/>
  <pageMargins left="0" right="0" top="0.15748031496062992" bottom="0.19685039370078741" header="0.11811023622047245" footer="0.11811023622047245"/>
  <pageSetup scale="45" orientation="landscape" r:id="rId1"/>
  <headerFooter>
    <oddFooter>&amp;R&amp;P/&amp;N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T173"/>
  <sheetViews>
    <sheetView showGridLines="0" topLeftCell="A141" zoomScaleNormal="100" workbookViewId="0">
      <selection activeCell="M13" sqref="M13"/>
    </sheetView>
  </sheetViews>
  <sheetFormatPr baseColWidth="10" defaultColWidth="22.5703125" defaultRowHeight="15" x14ac:dyDescent="0.25"/>
  <cols>
    <col min="1" max="1" width="2.140625" customWidth="1"/>
    <col min="2" max="2" width="2.5703125" customWidth="1"/>
    <col min="3" max="3" width="5.42578125" style="1162" customWidth="1"/>
    <col min="4" max="4" width="7.5703125" customWidth="1"/>
    <col min="5" max="6" width="12.28515625" customWidth="1"/>
    <col min="7" max="7" width="6.5703125" customWidth="1"/>
    <col min="8" max="8" width="7.140625" customWidth="1"/>
    <col min="9" max="9" width="14.28515625" customWidth="1"/>
    <col min="10" max="10" width="12.28515625" style="1163" customWidth="1"/>
    <col min="11" max="11" width="13.7109375" style="1164" customWidth="1"/>
    <col min="12" max="12" width="11.85546875" customWidth="1"/>
    <col min="13" max="13" width="55.42578125" customWidth="1"/>
    <col min="14" max="14" width="11.7109375" style="1322" customWidth="1"/>
    <col min="15" max="15" width="39.140625" customWidth="1"/>
    <col min="16" max="16" width="20.140625" customWidth="1"/>
    <col min="17" max="17" width="11.5703125" customWidth="1"/>
    <col min="18" max="18" width="15" style="1322" customWidth="1"/>
    <col min="19" max="19" width="17.28515625" customWidth="1"/>
    <col min="20" max="20" width="3.28515625" customWidth="1"/>
  </cols>
  <sheetData>
    <row r="4" spans="2:20" x14ac:dyDescent="0.25">
      <c r="B4" s="1463"/>
      <c r="C4" s="1165"/>
      <c r="D4" s="415"/>
      <c r="E4" s="415"/>
      <c r="F4" s="415"/>
      <c r="G4" s="415"/>
      <c r="H4" s="431"/>
      <c r="I4" s="415"/>
      <c r="J4" s="1166"/>
      <c r="K4" s="1167"/>
      <c r="L4" s="415"/>
      <c r="M4" s="415"/>
      <c r="N4" s="431"/>
      <c r="O4" s="415"/>
      <c r="P4" s="415"/>
      <c r="Q4" s="415"/>
      <c r="R4" s="431"/>
      <c r="S4" s="415"/>
      <c r="T4" s="386"/>
    </row>
    <row r="5" spans="2:20" ht="20.25" x14ac:dyDescent="0.3">
      <c r="B5" s="190"/>
      <c r="C5" s="1168"/>
      <c r="D5" s="1169"/>
      <c r="E5" s="1169"/>
      <c r="F5" s="1169"/>
      <c r="G5" s="1169"/>
      <c r="H5" s="1170"/>
      <c r="I5" s="1169"/>
      <c r="J5" s="1171"/>
      <c r="K5" s="1172"/>
      <c r="L5" s="1169"/>
      <c r="M5" s="1169"/>
      <c r="N5" s="1170"/>
      <c r="O5" s="1169"/>
      <c r="P5" s="1169"/>
      <c r="Q5" s="1169"/>
      <c r="R5" s="1170"/>
      <c r="S5" s="1173"/>
      <c r="T5" s="186"/>
    </row>
    <row r="6" spans="2:20" ht="20.25" x14ac:dyDescent="0.3">
      <c r="B6" s="190"/>
      <c r="C6" s="1168"/>
      <c r="D6" s="1169"/>
      <c r="E6" s="1169"/>
      <c r="F6" s="1169"/>
      <c r="G6" s="1169"/>
      <c r="H6" s="1170"/>
      <c r="I6" s="1169"/>
      <c r="J6" s="1171"/>
      <c r="K6" s="1172"/>
      <c r="L6" s="1169"/>
      <c r="M6" s="1169"/>
      <c r="N6" s="1170"/>
      <c r="O6" s="1169"/>
      <c r="P6" s="1169"/>
      <c r="Q6" s="1169"/>
      <c r="R6" s="1170"/>
      <c r="S6" s="1173"/>
      <c r="T6" s="186"/>
    </row>
    <row r="7" spans="2:20" ht="19.5" x14ac:dyDescent="0.3">
      <c r="B7" s="190"/>
      <c r="C7" s="2214" t="s">
        <v>20</v>
      </c>
      <c r="D7" s="2214"/>
      <c r="E7" s="2214"/>
      <c r="F7" s="2214"/>
      <c r="G7" s="2214"/>
      <c r="H7" s="2214"/>
      <c r="I7" s="2214"/>
      <c r="J7" s="2214"/>
      <c r="K7" s="2214"/>
      <c r="L7" s="2214"/>
      <c r="M7" s="2214"/>
      <c r="N7" s="2214"/>
      <c r="O7" s="2214"/>
      <c r="P7" s="2214"/>
      <c r="Q7" s="2214"/>
      <c r="R7" s="2214"/>
      <c r="S7" s="2214"/>
      <c r="T7" s="186"/>
    </row>
    <row r="8" spans="2:20" x14ac:dyDescent="0.25">
      <c r="B8" s="190"/>
      <c r="C8" s="2215" t="s">
        <v>239</v>
      </c>
      <c r="D8" s="2215"/>
      <c r="E8" s="2215"/>
      <c r="F8" s="2215"/>
      <c r="G8" s="2215"/>
      <c r="H8" s="2215"/>
      <c r="I8" s="2215"/>
      <c r="J8" s="2215"/>
      <c r="K8" s="2215"/>
      <c r="L8" s="2215"/>
      <c r="M8" s="2215"/>
      <c r="N8" s="2215"/>
      <c r="O8" s="2215"/>
      <c r="P8" s="2215"/>
      <c r="Q8" s="2215"/>
      <c r="R8" s="2215"/>
      <c r="S8" s="2215"/>
      <c r="T8" s="186"/>
    </row>
    <row r="9" spans="2:20" ht="3" customHeight="1" x14ac:dyDescent="0.25">
      <c r="B9" s="190"/>
      <c r="C9" s="2215"/>
      <c r="D9" s="2215"/>
      <c r="E9" s="2215"/>
      <c r="F9" s="2215"/>
      <c r="G9" s="2215"/>
      <c r="H9" s="2215"/>
      <c r="I9" s="2215"/>
      <c r="J9" s="2215"/>
      <c r="K9" s="2215"/>
      <c r="L9" s="2215"/>
      <c r="M9" s="2215"/>
      <c r="N9" s="2215"/>
      <c r="O9" s="2215"/>
      <c r="P9" s="2215"/>
      <c r="Q9" s="2215"/>
      <c r="R9" s="2215"/>
      <c r="S9" s="2215"/>
      <c r="T9" s="186"/>
    </row>
    <row r="10" spans="2:20" ht="16.5" x14ac:dyDescent="0.25">
      <c r="B10" s="190"/>
      <c r="C10" s="2216" t="s">
        <v>0</v>
      </c>
      <c r="D10" s="2216"/>
      <c r="E10" s="2216"/>
      <c r="F10" s="2216"/>
      <c r="G10" s="2216"/>
      <c r="H10" s="2216"/>
      <c r="I10" s="2216"/>
      <c r="J10" s="2216"/>
      <c r="K10" s="2216"/>
      <c r="L10" s="2216"/>
      <c r="M10" s="2216"/>
      <c r="N10" s="2216"/>
      <c r="O10" s="2216"/>
      <c r="P10" s="2216"/>
      <c r="Q10" s="2216"/>
      <c r="R10" s="2216"/>
      <c r="S10" s="2216"/>
      <c r="T10" s="186"/>
    </row>
    <row r="11" spans="2:20" ht="20.25" x14ac:dyDescent="0.3">
      <c r="B11" s="190"/>
      <c r="C11" s="1174"/>
      <c r="D11" s="1175"/>
      <c r="E11" s="1175"/>
      <c r="F11" s="1175"/>
      <c r="G11" s="1175"/>
      <c r="J11" s="1176"/>
      <c r="K11" s="1177"/>
      <c r="L11" s="1175"/>
      <c r="M11" s="1175"/>
      <c r="N11" s="1175"/>
      <c r="O11" s="1175"/>
      <c r="P11" s="1175"/>
      <c r="Q11" s="1175"/>
      <c r="R11" s="1175"/>
      <c r="S11" s="1175"/>
      <c r="T11" s="186"/>
    </row>
    <row r="12" spans="2:20" ht="20.25" x14ac:dyDescent="0.3">
      <c r="B12" s="190"/>
      <c r="D12" s="1121" t="s">
        <v>177</v>
      </c>
      <c r="E12" s="1178">
        <v>45473</v>
      </c>
      <c r="F12" s="1121" t="s">
        <v>25</v>
      </c>
      <c r="G12" s="2217" t="s">
        <v>371</v>
      </c>
      <c r="H12" s="2218"/>
      <c r="I12" s="2218"/>
      <c r="J12" s="2219"/>
      <c r="K12" s="1179" t="s">
        <v>15</v>
      </c>
      <c r="L12" s="1180" t="s">
        <v>372</v>
      </c>
      <c r="M12" s="1121" t="s">
        <v>21</v>
      </c>
      <c r="N12" s="1181" t="s">
        <v>373</v>
      </c>
      <c r="O12" s="1121" t="s">
        <v>16</v>
      </c>
      <c r="P12" s="1180" t="s">
        <v>374</v>
      </c>
      <c r="Q12" s="1121" t="s">
        <v>17</v>
      </c>
      <c r="R12" s="1181" t="s">
        <v>375</v>
      </c>
      <c r="S12" s="1169"/>
      <c r="T12" s="186"/>
    </row>
    <row r="13" spans="2:20" ht="20.25" x14ac:dyDescent="0.3">
      <c r="B13" s="190"/>
      <c r="C13" s="1168"/>
      <c r="J13" s="1176"/>
      <c r="K13" s="1177"/>
      <c r="O13" s="1175"/>
      <c r="P13" s="1175"/>
      <c r="Q13" s="1175"/>
      <c r="R13" s="61"/>
      <c r="S13" s="35"/>
      <c r="T13" s="186"/>
    </row>
    <row r="14" spans="2:20" x14ac:dyDescent="0.25">
      <c r="B14" s="190"/>
      <c r="C14" s="1182"/>
      <c r="D14" s="432"/>
      <c r="E14" s="432"/>
      <c r="F14" s="432"/>
      <c r="G14" s="432"/>
      <c r="H14" s="432"/>
      <c r="I14" s="432"/>
      <c r="J14" s="1183"/>
      <c r="K14" s="1184"/>
      <c r="L14" s="432"/>
      <c r="M14" s="432"/>
      <c r="N14" s="432"/>
      <c r="O14" s="432"/>
      <c r="P14" s="432"/>
      <c r="Q14" s="432"/>
      <c r="R14" s="2220"/>
      <c r="S14" s="2220"/>
      <c r="T14" s="186"/>
    </row>
    <row r="15" spans="2:20" ht="15.75" x14ac:dyDescent="0.25">
      <c r="B15" s="190"/>
      <c r="C15" s="2142" t="s">
        <v>12</v>
      </c>
      <c r="D15" s="2142"/>
      <c r="E15" s="2142"/>
      <c r="F15" s="2142"/>
      <c r="G15" s="2142"/>
      <c r="H15" s="2142"/>
      <c r="I15" s="2142"/>
      <c r="J15" s="2142" t="s">
        <v>240</v>
      </c>
      <c r="K15" s="2142"/>
      <c r="L15" s="2142"/>
      <c r="M15" s="2142"/>
      <c r="N15" s="2142"/>
      <c r="O15" s="2142"/>
      <c r="P15" s="2142"/>
      <c r="Q15" s="2142"/>
      <c r="R15" s="2142" t="s">
        <v>75</v>
      </c>
      <c r="S15" s="2142" t="s">
        <v>76</v>
      </c>
      <c r="T15" s="186"/>
    </row>
    <row r="16" spans="2:20" ht="63" x14ac:dyDescent="0.25">
      <c r="B16" s="190"/>
      <c r="C16" s="1185" t="s">
        <v>241</v>
      </c>
      <c r="D16" s="1313" t="s">
        <v>72</v>
      </c>
      <c r="E16" s="1313" t="s">
        <v>45</v>
      </c>
      <c r="F16" s="1313" t="s">
        <v>63</v>
      </c>
      <c r="G16" s="1313" t="s">
        <v>58</v>
      </c>
      <c r="H16" s="1313" t="s">
        <v>60</v>
      </c>
      <c r="I16" s="1313" t="s">
        <v>66</v>
      </c>
      <c r="J16" s="1313" t="s">
        <v>74</v>
      </c>
      <c r="K16" s="1313" t="s">
        <v>168</v>
      </c>
      <c r="L16" s="1313" t="s">
        <v>346</v>
      </c>
      <c r="M16" s="1118" t="s">
        <v>347</v>
      </c>
      <c r="N16" s="1118" t="s">
        <v>242</v>
      </c>
      <c r="O16" s="1118" t="s">
        <v>212</v>
      </c>
      <c r="P16" s="1118" t="s">
        <v>345</v>
      </c>
      <c r="Q16" s="1313" t="s">
        <v>243</v>
      </c>
      <c r="R16" s="2142"/>
      <c r="S16" s="2142"/>
      <c r="T16" s="186"/>
    </row>
    <row r="17" spans="2:20" ht="18" customHeight="1" x14ac:dyDescent="0.25">
      <c r="B17" s="190"/>
      <c r="C17" s="1464">
        <v>10</v>
      </c>
      <c r="D17" s="1464">
        <v>100</v>
      </c>
      <c r="E17" s="1464">
        <v>12</v>
      </c>
      <c r="F17" s="1465" t="s">
        <v>374</v>
      </c>
      <c r="G17" s="1465" t="s">
        <v>2492</v>
      </c>
      <c r="H17" s="1465" t="s">
        <v>2493</v>
      </c>
      <c r="I17" s="1466" t="s">
        <v>1130</v>
      </c>
      <c r="J17" s="1467">
        <v>45335</v>
      </c>
      <c r="K17" s="1468">
        <v>10857</v>
      </c>
      <c r="L17" s="1469" t="s">
        <v>2494</v>
      </c>
      <c r="M17" s="1470" t="s">
        <v>2495</v>
      </c>
      <c r="N17" s="1469">
        <v>132882369</v>
      </c>
      <c r="O17" s="1471" t="s">
        <v>2496</v>
      </c>
      <c r="P17" s="1472" t="s">
        <v>2497</v>
      </c>
      <c r="Q17" s="1469">
        <v>2654</v>
      </c>
      <c r="R17" s="1469" t="s">
        <v>2498</v>
      </c>
      <c r="S17" s="1473">
        <v>50000</v>
      </c>
      <c r="T17" s="186"/>
    </row>
    <row r="18" spans="2:20" x14ac:dyDescent="0.25">
      <c r="B18" s="190"/>
      <c r="C18" s="1464">
        <v>10</v>
      </c>
      <c r="D18" s="1464">
        <v>100</v>
      </c>
      <c r="E18" s="1464">
        <v>12</v>
      </c>
      <c r="F18" s="1465" t="s">
        <v>374</v>
      </c>
      <c r="G18" s="1465" t="s">
        <v>2492</v>
      </c>
      <c r="H18" s="1465" t="s">
        <v>2493</v>
      </c>
      <c r="I18" s="1466" t="s">
        <v>1130</v>
      </c>
      <c r="J18" s="1467">
        <v>45335</v>
      </c>
      <c r="K18" s="1468">
        <v>10858</v>
      </c>
      <c r="L18" s="1469" t="s">
        <v>2494</v>
      </c>
      <c r="M18" s="1470" t="s">
        <v>2495</v>
      </c>
      <c r="N18" s="1469">
        <v>132882369</v>
      </c>
      <c r="O18" s="1471" t="s">
        <v>2496</v>
      </c>
      <c r="P18" s="1472" t="s">
        <v>2497</v>
      </c>
      <c r="Q18" s="1469">
        <v>2654</v>
      </c>
      <c r="R18" s="1469" t="s">
        <v>2498</v>
      </c>
      <c r="S18" s="1473">
        <v>50000</v>
      </c>
      <c r="T18" s="186"/>
    </row>
    <row r="19" spans="2:20" x14ac:dyDescent="0.25">
      <c r="B19" s="190"/>
      <c r="C19" s="1464">
        <v>10</v>
      </c>
      <c r="D19" s="1464">
        <v>100</v>
      </c>
      <c r="E19" s="1464">
        <v>12</v>
      </c>
      <c r="F19" s="1465" t="s">
        <v>374</v>
      </c>
      <c r="G19" s="1465" t="s">
        <v>2492</v>
      </c>
      <c r="H19" s="1465" t="s">
        <v>2493</v>
      </c>
      <c r="I19" s="1466" t="s">
        <v>1130</v>
      </c>
      <c r="J19" s="1467">
        <v>45335</v>
      </c>
      <c r="K19" s="1474" t="s">
        <v>2499</v>
      </c>
      <c r="L19" s="1469" t="s">
        <v>2494</v>
      </c>
      <c r="M19" s="1470" t="s">
        <v>2500</v>
      </c>
      <c r="N19" s="1469">
        <v>132882369</v>
      </c>
      <c r="O19" s="1471" t="s">
        <v>2496</v>
      </c>
      <c r="P19" s="1472" t="s">
        <v>2497</v>
      </c>
      <c r="Q19" s="1469">
        <v>2654</v>
      </c>
      <c r="R19" s="1469" t="s">
        <v>2498</v>
      </c>
      <c r="S19" s="1473">
        <v>61728.3</v>
      </c>
      <c r="T19" s="186"/>
    </row>
    <row r="20" spans="2:20" x14ac:dyDescent="0.25">
      <c r="B20" s="190"/>
      <c r="C20" s="1464">
        <v>10</v>
      </c>
      <c r="D20" s="1464">
        <v>100</v>
      </c>
      <c r="E20" s="1464">
        <v>12</v>
      </c>
      <c r="F20" s="1465" t="s">
        <v>374</v>
      </c>
      <c r="G20" s="1465" t="s">
        <v>2492</v>
      </c>
      <c r="H20" s="1465" t="s">
        <v>2493</v>
      </c>
      <c r="I20" s="1466" t="s">
        <v>1130</v>
      </c>
      <c r="J20" s="1467">
        <v>45335</v>
      </c>
      <c r="K20" s="1474" t="s">
        <v>2501</v>
      </c>
      <c r="L20" s="1469" t="s">
        <v>2494</v>
      </c>
      <c r="M20" s="1470" t="s">
        <v>2500</v>
      </c>
      <c r="N20" s="1469">
        <v>132882369</v>
      </c>
      <c r="O20" s="1471" t="s">
        <v>2496</v>
      </c>
      <c r="P20" s="1472" t="s">
        <v>2497</v>
      </c>
      <c r="Q20" s="1469">
        <v>2654</v>
      </c>
      <c r="R20" s="1469" t="s">
        <v>2498</v>
      </c>
      <c r="S20" s="1475">
        <v>61728.3</v>
      </c>
      <c r="T20" s="186"/>
    </row>
    <row r="21" spans="2:20" x14ac:dyDescent="0.25">
      <c r="B21" s="190"/>
      <c r="C21" s="1464">
        <v>10</v>
      </c>
      <c r="D21" s="1464">
        <v>100</v>
      </c>
      <c r="E21" s="1464">
        <v>12</v>
      </c>
      <c r="F21" s="1465" t="s">
        <v>374</v>
      </c>
      <c r="G21" s="1465" t="s">
        <v>2492</v>
      </c>
      <c r="H21" s="1465" t="s">
        <v>2493</v>
      </c>
      <c r="I21" s="1466" t="s">
        <v>1130</v>
      </c>
      <c r="J21" s="1467">
        <v>45335</v>
      </c>
      <c r="K21" s="1468">
        <v>10831</v>
      </c>
      <c r="L21" s="1469" t="s">
        <v>2494</v>
      </c>
      <c r="M21" s="1470" t="s">
        <v>2502</v>
      </c>
      <c r="N21" s="1469">
        <v>132882369</v>
      </c>
      <c r="O21" s="1471" t="s">
        <v>2496</v>
      </c>
      <c r="P21" s="1472" t="s">
        <v>2497</v>
      </c>
      <c r="Q21" s="1469">
        <v>2654</v>
      </c>
      <c r="R21" s="1469" t="s">
        <v>2498</v>
      </c>
      <c r="S21" s="1475">
        <v>45000</v>
      </c>
      <c r="T21" s="186"/>
    </row>
    <row r="22" spans="2:20" x14ac:dyDescent="0.25">
      <c r="B22" s="190"/>
      <c r="C22" s="1464">
        <v>10</v>
      </c>
      <c r="D22" s="1464">
        <v>100</v>
      </c>
      <c r="E22" s="1464">
        <v>12</v>
      </c>
      <c r="F22" s="1465" t="s">
        <v>374</v>
      </c>
      <c r="G22" s="1465" t="s">
        <v>2492</v>
      </c>
      <c r="H22" s="1465" t="s">
        <v>2493</v>
      </c>
      <c r="I22" s="1466" t="s">
        <v>1130</v>
      </c>
      <c r="J22" s="1467">
        <v>45335</v>
      </c>
      <c r="K22" s="1468">
        <v>10844</v>
      </c>
      <c r="L22" s="1469" t="s">
        <v>2494</v>
      </c>
      <c r="M22" s="1470" t="s">
        <v>2502</v>
      </c>
      <c r="N22" s="1469">
        <v>132882369</v>
      </c>
      <c r="O22" s="1471" t="s">
        <v>2496</v>
      </c>
      <c r="P22" s="1472" t="s">
        <v>2497</v>
      </c>
      <c r="Q22" s="1469">
        <v>2654</v>
      </c>
      <c r="R22" s="1469" t="s">
        <v>2498</v>
      </c>
      <c r="S22" s="1475">
        <v>45000</v>
      </c>
      <c r="T22" s="186"/>
    </row>
    <row r="23" spans="2:20" x14ac:dyDescent="0.25">
      <c r="B23" s="190"/>
      <c r="C23" s="1464">
        <v>10</v>
      </c>
      <c r="D23" s="1464">
        <v>100</v>
      </c>
      <c r="E23" s="1464">
        <v>12</v>
      </c>
      <c r="F23" s="1465" t="s">
        <v>374</v>
      </c>
      <c r="G23" s="1465" t="s">
        <v>2492</v>
      </c>
      <c r="H23" s="1465" t="s">
        <v>2493</v>
      </c>
      <c r="I23" s="1466" t="s">
        <v>1130</v>
      </c>
      <c r="J23" s="1467">
        <v>45335</v>
      </c>
      <c r="K23" s="1468">
        <v>10845</v>
      </c>
      <c r="L23" s="1469" t="s">
        <v>2494</v>
      </c>
      <c r="M23" s="1470" t="s">
        <v>2502</v>
      </c>
      <c r="N23" s="1469">
        <v>132882369</v>
      </c>
      <c r="O23" s="1471" t="s">
        <v>2496</v>
      </c>
      <c r="P23" s="1472" t="s">
        <v>2497</v>
      </c>
      <c r="Q23" s="1469">
        <v>2654</v>
      </c>
      <c r="R23" s="1469" t="s">
        <v>2498</v>
      </c>
      <c r="S23" s="1475">
        <v>45000</v>
      </c>
      <c r="T23" s="186"/>
    </row>
    <row r="24" spans="2:20" x14ac:dyDescent="0.25">
      <c r="B24" s="190"/>
      <c r="C24" s="1464">
        <v>10</v>
      </c>
      <c r="D24" s="1464">
        <v>100</v>
      </c>
      <c r="E24" s="1464">
        <v>12</v>
      </c>
      <c r="F24" s="1465" t="s">
        <v>374</v>
      </c>
      <c r="G24" s="1465" t="s">
        <v>2492</v>
      </c>
      <c r="H24" s="1465" t="s">
        <v>2493</v>
      </c>
      <c r="I24" s="1466" t="s">
        <v>1130</v>
      </c>
      <c r="J24" s="1467">
        <v>45335</v>
      </c>
      <c r="K24" s="1468">
        <v>10846</v>
      </c>
      <c r="L24" s="1469" t="s">
        <v>2494</v>
      </c>
      <c r="M24" s="1470" t="s">
        <v>2502</v>
      </c>
      <c r="N24" s="1469">
        <v>132882369</v>
      </c>
      <c r="O24" s="1471" t="s">
        <v>2496</v>
      </c>
      <c r="P24" s="1472" t="s">
        <v>2497</v>
      </c>
      <c r="Q24" s="1469">
        <v>2654</v>
      </c>
      <c r="R24" s="1469" t="s">
        <v>2498</v>
      </c>
      <c r="S24" s="1475">
        <v>45000</v>
      </c>
      <c r="T24" s="186"/>
    </row>
    <row r="25" spans="2:20" x14ac:dyDescent="0.25">
      <c r="B25" s="190"/>
      <c r="C25" s="1464">
        <v>10</v>
      </c>
      <c r="D25" s="1464">
        <v>100</v>
      </c>
      <c r="E25" s="1464">
        <v>12</v>
      </c>
      <c r="F25" s="1465" t="s">
        <v>374</v>
      </c>
      <c r="G25" s="1465" t="s">
        <v>2492</v>
      </c>
      <c r="H25" s="1465" t="s">
        <v>2493</v>
      </c>
      <c r="I25" s="1466" t="s">
        <v>1130</v>
      </c>
      <c r="J25" s="1467">
        <v>45335</v>
      </c>
      <c r="K25" s="1468">
        <v>10847</v>
      </c>
      <c r="L25" s="1469" t="s">
        <v>2494</v>
      </c>
      <c r="M25" s="1470" t="s">
        <v>2502</v>
      </c>
      <c r="N25" s="1469">
        <v>132882369</v>
      </c>
      <c r="O25" s="1471" t="s">
        <v>2496</v>
      </c>
      <c r="P25" s="1472" t="s">
        <v>2497</v>
      </c>
      <c r="Q25" s="1469">
        <v>2654</v>
      </c>
      <c r="R25" s="1469" t="s">
        <v>2498</v>
      </c>
      <c r="S25" s="1475">
        <v>45000</v>
      </c>
      <c r="T25" s="186"/>
    </row>
    <row r="26" spans="2:20" x14ac:dyDescent="0.25">
      <c r="B26" s="190"/>
      <c r="C26" s="1464">
        <v>10</v>
      </c>
      <c r="D26" s="1464">
        <v>100</v>
      </c>
      <c r="E26" s="1464">
        <v>12</v>
      </c>
      <c r="F26" s="1465" t="s">
        <v>374</v>
      </c>
      <c r="G26" s="1465" t="s">
        <v>2492</v>
      </c>
      <c r="H26" s="1465" t="s">
        <v>2493</v>
      </c>
      <c r="I26" s="1466" t="s">
        <v>1130</v>
      </c>
      <c r="J26" s="1467">
        <v>45335</v>
      </c>
      <c r="K26" s="1468">
        <v>10848</v>
      </c>
      <c r="L26" s="1469" t="s">
        <v>2494</v>
      </c>
      <c r="M26" s="1470" t="s">
        <v>2502</v>
      </c>
      <c r="N26" s="1469">
        <v>132882369</v>
      </c>
      <c r="O26" s="1471" t="s">
        <v>2496</v>
      </c>
      <c r="P26" s="1472" t="s">
        <v>2497</v>
      </c>
      <c r="Q26" s="1469">
        <v>2654</v>
      </c>
      <c r="R26" s="1469" t="s">
        <v>2498</v>
      </c>
      <c r="S26" s="1475">
        <v>45000</v>
      </c>
      <c r="T26" s="186"/>
    </row>
    <row r="27" spans="2:20" x14ac:dyDescent="0.25">
      <c r="B27" s="190"/>
      <c r="C27" s="1464">
        <v>10</v>
      </c>
      <c r="D27" s="1464">
        <v>100</v>
      </c>
      <c r="E27" s="1464">
        <v>12</v>
      </c>
      <c r="F27" s="1465" t="s">
        <v>374</v>
      </c>
      <c r="G27" s="1465" t="s">
        <v>2492</v>
      </c>
      <c r="H27" s="1465" t="s">
        <v>2493</v>
      </c>
      <c r="I27" s="1466" t="s">
        <v>1130</v>
      </c>
      <c r="J27" s="1467">
        <v>45335</v>
      </c>
      <c r="K27" s="1468">
        <v>10849</v>
      </c>
      <c r="L27" s="1469" t="s">
        <v>2494</v>
      </c>
      <c r="M27" s="1470" t="s">
        <v>2502</v>
      </c>
      <c r="N27" s="1469">
        <v>132882369</v>
      </c>
      <c r="O27" s="1471" t="s">
        <v>2496</v>
      </c>
      <c r="P27" s="1472" t="s">
        <v>2497</v>
      </c>
      <c r="Q27" s="1469">
        <v>2654</v>
      </c>
      <c r="R27" s="1469" t="s">
        <v>2498</v>
      </c>
      <c r="S27" s="1475">
        <v>45000</v>
      </c>
      <c r="T27" s="186"/>
    </row>
    <row r="28" spans="2:20" x14ac:dyDescent="0.25">
      <c r="B28" s="190"/>
      <c r="C28" s="1464">
        <v>10</v>
      </c>
      <c r="D28" s="1464">
        <v>100</v>
      </c>
      <c r="E28" s="1464">
        <v>12</v>
      </c>
      <c r="F28" s="1465" t="s">
        <v>374</v>
      </c>
      <c r="G28" s="1465" t="s">
        <v>2492</v>
      </c>
      <c r="H28" s="1465" t="s">
        <v>2493</v>
      </c>
      <c r="I28" s="1466" t="s">
        <v>1130</v>
      </c>
      <c r="J28" s="1467">
        <v>45335</v>
      </c>
      <c r="K28" s="1468">
        <v>10850</v>
      </c>
      <c r="L28" s="1469" t="s">
        <v>2494</v>
      </c>
      <c r="M28" s="1470" t="s">
        <v>2502</v>
      </c>
      <c r="N28" s="1469">
        <v>132882369</v>
      </c>
      <c r="O28" s="1471" t="s">
        <v>2496</v>
      </c>
      <c r="P28" s="1472" t="s">
        <v>2497</v>
      </c>
      <c r="Q28" s="1469">
        <v>2654</v>
      </c>
      <c r="R28" s="1469" t="s">
        <v>2498</v>
      </c>
      <c r="S28" s="1475">
        <v>45000</v>
      </c>
      <c r="T28" s="186"/>
    </row>
    <row r="29" spans="2:20" x14ac:dyDescent="0.25">
      <c r="B29" s="190"/>
      <c r="C29" s="1464">
        <v>10</v>
      </c>
      <c r="D29" s="1464">
        <v>100</v>
      </c>
      <c r="E29" s="1464">
        <v>12</v>
      </c>
      <c r="F29" s="1465" t="s">
        <v>374</v>
      </c>
      <c r="G29" s="1465" t="s">
        <v>2492</v>
      </c>
      <c r="H29" s="1465" t="s">
        <v>2493</v>
      </c>
      <c r="I29" s="1466" t="s">
        <v>1130</v>
      </c>
      <c r="J29" s="1467">
        <v>45335</v>
      </c>
      <c r="K29" s="1468">
        <v>10853</v>
      </c>
      <c r="L29" s="1469" t="s">
        <v>2494</v>
      </c>
      <c r="M29" s="1470" t="s">
        <v>2503</v>
      </c>
      <c r="N29" s="1469">
        <v>132882369</v>
      </c>
      <c r="O29" s="1471" t="s">
        <v>2496</v>
      </c>
      <c r="P29" s="1472" t="s">
        <v>2497</v>
      </c>
      <c r="Q29" s="1469">
        <v>2654</v>
      </c>
      <c r="R29" s="1469" t="s">
        <v>2498</v>
      </c>
      <c r="S29" s="1475">
        <v>56197.96</v>
      </c>
      <c r="T29" s="186"/>
    </row>
    <row r="30" spans="2:20" x14ac:dyDescent="0.25">
      <c r="B30" s="190"/>
      <c r="C30" s="1464">
        <v>10</v>
      </c>
      <c r="D30" s="1464">
        <v>100</v>
      </c>
      <c r="E30" s="1464">
        <v>12</v>
      </c>
      <c r="F30" s="1465" t="s">
        <v>374</v>
      </c>
      <c r="G30" s="1465" t="s">
        <v>2492</v>
      </c>
      <c r="H30" s="1465" t="s">
        <v>2493</v>
      </c>
      <c r="I30" s="1466" t="s">
        <v>1130</v>
      </c>
      <c r="J30" s="1467">
        <v>45335</v>
      </c>
      <c r="K30" s="1468">
        <v>10859</v>
      </c>
      <c r="L30" s="1469" t="s">
        <v>2494</v>
      </c>
      <c r="M30" s="1470" t="s">
        <v>2503</v>
      </c>
      <c r="N30" s="1469">
        <v>132882369</v>
      </c>
      <c r="O30" s="1471" t="s">
        <v>2496</v>
      </c>
      <c r="P30" s="1472" t="s">
        <v>2497</v>
      </c>
      <c r="Q30" s="1469">
        <v>2654</v>
      </c>
      <c r="R30" s="1469" t="s">
        <v>2498</v>
      </c>
      <c r="S30" s="1475">
        <v>56197.96</v>
      </c>
      <c r="T30" s="186"/>
    </row>
    <row r="31" spans="2:20" x14ac:dyDescent="0.25">
      <c r="B31" s="190"/>
      <c r="C31" s="1464">
        <v>10</v>
      </c>
      <c r="D31" s="1464">
        <v>100</v>
      </c>
      <c r="E31" s="1464">
        <v>12</v>
      </c>
      <c r="F31" s="1465" t="s">
        <v>374</v>
      </c>
      <c r="G31" s="1465" t="s">
        <v>2492</v>
      </c>
      <c r="H31" s="1465" t="s">
        <v>2493</v>
      </c>
      <c r="I31" s="1466" t="s">
        <v>1130</v>
      </c>
      <c r="J31" s="1467">
        <v>45335</v>
      </c>
      <c r="K31" s="1468">
        <v>10860</v>
      </c>
      <c r="L31" s="1469" t="s">
        <v>2494</v>
      </c>
      <c r="M31" s="1470" t="s">
        <v>2503</v>
      </c>
      <c r="N31" s="1469">
        <v>132882369</v>
      </c>
      <c r="O31" s="1471" t="s">
        <v>2496</v>
      </c>
      <c r="P31" s="1472" t="s">
        <v>2497</v>
      </c>
      <c r="Q31" s="1469">
        <v>2654</v>
      </c>
      <c r="R31" s="1469" t="s">
        <v>2498</v>
      </c>
      <c r="S31" s="1475">
        <v>56197.96</v>
      </c>
      <c r="T31" s="186"/>
    </row>
    <row r="32" spans="2:20" x14ac:dyDescent="0.25">
      <c r="B32" s="190"/>
      <c r="C32" s="1464">
        <v>10</v>
      </c>
      <c r="D32" s="1464">
        <v>100</v>
      </c>
      <c r="E32" s="1464">
        <v>12</v>
      </c>
      <c r="F32" s="1465" t="s">
        <v>374</v>
      </c>
      <c r="G32" s="1465" t="s">
        <v>2492</v>
      </c>
      <c r="H32" s="1465" t="s">
        <v>2493</v>
      </c>
      <c r="I32" s="1466" t="s">
        <v>1130</v>
      </c>
      <c r="J32" s="1467">
        <v>45335</v>
      </c>
      <c r="K32" s="1468">
        <v>10861</v>
      </c>
      <c r="L32" s="1469" t="s">
        <v>2494</v>
      </c>
      <c r="M32" s="1470" t="s">
        <v>2503</v>
      </c>
      <c r="N32" s="1469">
        <v>132882369</v>
      </c>
      <c r="O32" s="1471" t="s">
        <v>2496</v>
      </c>
      <c r="P32" s="1472" t="s">
        <v>2497</v>
      </c>
      <c r="Q32" s="1469">
        <v>2654</v>
      </c>
      <c r="R32" s="1469" t="s">
        <v>2498</v>
      </c>
      <c r="S32" s="1475">
        <v>56197.96</v>
      </c>
      <c r="T32" s="186"/>
    </row>
    <row r="33" spans="2:20" x14ac:dyDescent="0.25">
      <c r="B33" s="190"/>
      <c r="C33" s="1464">
        <v>10</v>
      </c>
      <c r="D33" s="1464">
        <v>100</v>
      </c>
      <c r="E33" s="1464">
        <v>12</v>
      </c>
      <c r="F33" s="1465" t="s">
        <v>374</v>
      </c>
      <c r="G33" s="1465" t="s">
        <v>2492</v>
      </c>
      <c r="H33" s="1465" t="s">
        <v>2493</v>
      </c>
      <c r="I33" s="1466" t="s">
        <v>1130</v>
      </c>
      <c r="J33" s="1467">
        <v>45335</v>
      </c>
      <c r="K33" s="1468">
        <v>10862</v>
      </c>
      <c r="L33" s="1469" t="s">
        <v>2494</v>
      </c>
      <c r="M33" s="1470" t="s">
        <v>2503</v>
      </c>
      <c r="N33" s="1469">
        <v>132882369</v>
      </c>
      <c r="O33" s="1471" t="s">
        <v>2496</v>
      </c>
      <c r="P33" s="1472" t="s">
        <v>2497</v>
      </c>
      <c r="Q33" s="1469">
        <v>2654</v>
      </c>
      <c r="R33" s="1469" t="s">
        <v>2498</v>
      </c>
      <c r="S33" s="1476">
        <v>56197.97</v>
      </c>
      <c r="T33" s="186"/>
    </row>
    <row r="34" spans="2:20" x14ac:dyDescent="0.25">
      <c r="B34" s="190"/>
      <c r="C34" s="1464">
        <v>10</v>
      </c>
      <c r="D34" s="1464">
        <v>100</v>
      </c>
      <c r="E34" s="1464">
        <v>12</v>
      </c>
      <c r="F34" s="1465" t="s">
        <v>374</v>
      </c>
      <c r="G34" s="1465" t="s">
        <v>2492</v>
      </c>
      <c r="H34" s="1465" t="s">
        <v>2493</v>
      </c>
      <c r="I34" s="1466" t="s">
        <v>1130</v>
      </c>
      <c r="J34" s="1467">
        <v>45335</v>
      </c>
      <c r="K34" s="1468">
        <v>10863</v>
      </c>
      <c r="L34" s="1469" t="s">
        <v>2494</v>
      </c>
      <c r="M34" s="1470" t="s">
        <v>2503</v>
      </c>
      <c r="N34" s="1469">
        <v>132882369</v>
      </c>
      <c r="O34" s="1471" t="s">
        <v>2496</v>
      </c>
      <c r="P34" s="1472" t="s">
        <v>2497</v>
      </c>
      <c r="Q34" s="1469">
        <v>2654</v>
      </c>
      <c r="R34" s="1469" t="s">
        <v>2498</v>
      </c>
      <c r="S34" s="1476">
        <v>56197.98</v>
      </c>
      <c r="T34" s="186"/>
    </row>
    <row r="35" spans="2:20" x14ac:dyDescent="0.25">
      <c r="B35" s="190"/>
      <c r="C35" s="1464">
        <v>10</v>
      </c>
      <c r="D35" s="1464">
        <v>100</v>
      </c>
      <c r="E35" s="1464">
        <v>12</v>
      </c>
      <c r="F35" s="1465" t="s">
        <v>374</v>
      </c>
      <c r="G35" s="1465" t="s">
        <v>2492</v>
      </c>
      <c r="H35" s="1465" t="s">
        <v>2493</v>
      </c>
      <c r="I35" s="1466" t="s">
        <v>1130</v>
      </c>
      <c r="J35" s="1467">
        <v>45335</v>
      </c>
      <c r="K35" s="1468">
        <v>10864</v>
      </c>
      <c r="L35" s="1469" t="s">
        <v>2494</v>
      </c>
      <c r="M35" s="1470" t="s">
        <v>2503</v>
      </c>
      <c r="N35" s="1469">
        <v>132882369</v>
      </c>
      <c r="O35" s="1471" t="s">
        <v>2496</v>
      </c>
      <c r="P35" s="1472" t="s">
        <v>2497</v>
      </c>
      <c r="Q35" s="1469">
        <v>2654</v>
      </c>
      <c r="R35" s="1469" t="s">
        <v>2498</v>
      </c>
      <c r="S35" s="1476">
        <v>56197.98</v>
      </c>
      <c r="T35" s="186"/>
    </row>
    <row r="36" spans="2:20" x14ac:dyDescent="0.25">
      <c r="B36" s="190"/>
      <c r="C36" s="1464">
        <v>10</v>
      </c>
      <c r="D36" s="1464">
        <v>100</v>
      </c>
      <c r="E36" s="1464">
        <v>12</v>
      </c>
      <c r="F36" s="1465" t="s">
        <v>374</v>
      </c>
      <c r="G36" s="1465" t="s">
        <v>2492</v>
      </c>
      <c r="H36" s="1465" t="s">
        <v>2493</v>
      </c>
      <c r="I36" s="1466" t="s">
        <v>1130</v>
      </c>
      <c r="J36" s="1467">
        <v>45335</v>
      </c>
      <c r="K36" s="1468">
        <v>10865</v>
      </c>
      <c r="L36" s="1469" t="s">
        <v>2494</v>
      </c>
      <c r="M36" s="1470" t="s">
        <v>2503</v>
      </c>
      <c r="N36" s="1469">
        <v>132882369</v>
      </c>
      <c r="O36" s="1471" t="s">
        <v>2496</v>
      </c>
      <c r="P36" s="1472" t="s">
        <v>2497</v>
      </c>
      <c r="Q36" s="1469">
        <v>2654</v>
      </c>
      <c r="R36" s="1469" t="s">
        <v>2498</v>
      </c>
      <c r="S36" s="1476">
        <v>56197.98</v>
      </c>
      <c r="T36" s="186"/>
    </row>
    <row r="37" spans="2:20" x14ac:dyDescent="0.25">
      <c r="B37" s="190"/>
      <c r="C37" s="1464">
        <v>10</v>
      </c>
      <c r="D37" s="1464">
        <v>100</v>
      </c>
      <c r="E37" s="1464">
        <v>12</v>
      </c>
      <c r="F37" s="1465" t="s">
        <v>374</v>
      </c>
      <c r="G37" s="1465" t="s">
        <v>2492</v>
      </c>
      <c r="H37" s="1465" t="s">
        <v>2493</v>
      </c>
      <c r="I37" s="1466" t="s">
        <v>1130</v>
      </c>
      <c r="J37" s="1467">
        <v>45335</v>
      </c>
      <c r="K37" s="1468">
        <v>10827</v>
      </c>
      <c r="L37" s="1469" t="s">
        <v>2494</v>
      </c>
      <c r="M37" s="1470" t="s">
        <v>2504</v>
      </c>
      <c r="N37" s="1469">
        <v>132882369</v>
      </c>
      <c r="O37" s="1471" t="s">
        <v>2496</v>
      </c>
      <c r="P37" s="1472" t="s">
        <v>2497</v>
      </c>
      <c r="Q37" s="1469">
        <v>2654</v>
      </c>
      <c r="R37" s="1469" t="s">
        <v>2498</v>
      </c>
      <c r="S37" s="1475">
        <v>69755.48</v>
      </c>
      <c r="T37" s="186"/>
    </row>
    <row r="38" spans="2:20" x14ac:dyDescent="0.25">
      <c r="B38" s="190"/>
      <c r="C38" s="1464">
        <v>10</v>
      </c>
      <c r="D38" s="1464">
        <v>100</v>
      </c>
      <c r="E38" s="1464">
        <v>12</v>
      </c>
      <c r="F38" s="1465" t="s">
        <v>374</v>
      </c>
      <c r="G38" s="1465" t="s">
        <v>2492</v>
      </c>
      <c r="H38" s="1465" t="s">
        <v>2493</v>
      </c>
      <c r="I38" s="1466" t="s">
        <v>1130</v>
      </c>
      <c r="J38" s="1467">
        <v>45335</v>
      </c>
      <c r="K38" s="1468">
        <v>10828</v>
      </c>
      <c r="L38" s="1469" t="s">
        <v>2494</v>
      </c>
      <c r="M38" s="1470" t="s">
        <v>2504</v>
      </c>
      <c r="N38" s="1469">
        <v>132882369</v>
      </c>
      <c r="O38" s="1471" t="s">
        <v>2496</v>
      </c>
      <c r="P38" s="1472" t="s">
        <v>2497</v>
      </c>
      <c r="Q38" s="1469">
        <v>2654</v>
      </c>
      <c r="R38" s="1469" t="s">
        <v>2498</v>
      </c>
      <c r="S38" s="1473">
        <v>69755.48</v>
      </c>
      <c r="T38" s="186"/>
    </row>
    <row r="39" spans="2:20" x14ac:dyDescent="0.25">
      <c r="B39" s="190"/>
      <c r="C39" s="1464">
        <v>10</v>
      </c>
      <c r="D39" s="1464">
        <v>100</v>
      </c>
      <c r="E39" s="1464">
        <v>12</v>
      </c>
      <c r="F39" s="1465" t="s">
        <v>374</v>
      </c>
      <c r="G39" s="1465" t="s">
        <v>2492</v>
      </c>
      <c r="H39" s="1465" t="s">
        <v>2493</v>
      </c>
      <c r="I39" s="1466" t="s">
        <v>1130</v>
      </c>
      <c r="J39" s="1467">
        <v>45335</v>
      </c>
      <c r="K39" s="1468">
        <v>10825</v>
      </c>
      <c r="L39" s="1469" t="s">
        <v>2494</v>
      </c>
      <c r="M39" s="1477" t="s">
        <v>2505</v>
      </c>
      <c r="N39" s="1469">
        <v>132882369</v>
      </c>
      <c r="O39" s="1471" t="s">
        <v>2496</v>
      </c>
      <c r="P39" s="1472" t="s">
        <v>2497</v>
      </c>
      <c r="Q39" s="1469">
        <v>2654</v>
      </c>
      <c r="R39" s="1469" t="s">
        <v>2498</v>
      </c>
      <c r="S39" s="1473">
        <v>90000</v>
      </c>
      <c r="T39" s="186"/>
    </row>
    <row r="40" spans="2:20" x14ac:dyDescent="0.25">
      <c r="B40" s="190"/>
      <c r="C40" s="1464">
        <v>10</v>
      </c>
      <c r="D40" s="1464">
        <v>100</v>
      </c>
      <c r="E40" s="1464">
        <v>12</v>
      </c>
      <c r="F40" s="1465" t="s">
        <v>374</v>
      </c>
      <c r="G40" s="1465" t="s">
        <v>2492</v>
      </c>
      <c r="H40" s="1465" t="s">
        <v>2493</v>
      </c>
      <c r="I40" s="1466" t="s">
        <v>1130</v>
      </c>
      <c r="J40" s="1467">
        <v>45335</v>
      </c>
      <c r="K40" s="1468">
        <v>10826</v>
      </c>
      <c r="L40" s="1469" t="s">
        <v>2494</v>
      </c>
      <c r="M40" s="1477" t="s">
        <v>2505</v>
      </c>
      <c r="N40" s="1469">
        <v>132882369</v>
      </c>
      <c r="O40" s="1471" t="s">
        <v>2496</v>
      </c>
      <c r="P40" s="1472" t="s">
        <v>2497</v>
      </c>
      <c r="Q40" s="1469">
        <v>2654</v>
      </c>
      <c r="R40" s="1469" t="s">
        <v>2498</v>
      </c>
      <c r="S40" s="1473">
        <v>90000</v>
      </c>
      <c r="T40" s="186"/>
    </row>
    <row r="41" spans="2:20" x14ac:dyDescent="0.25">
      <c r="B41" s="190"/>
      <c r="C41" s="1464">
        <v>10</v>
      </c>
      <c r="D41" s="1464">
        <v>100</v>
      </c>
      <c r="E41" s="1464">
        <v>12</v>
      </c>
      <c r="F41" s="1465" t="s">
        <v>374</v>
      </c>
      <c r="G41" s="1465" t="s">
        <v>2492</v>
      </c>
      <c r="H41" s="1465" t="s">
        <v>2493</v>
      </c>
      <c r="I41" s="1466" t="s">
        <v>1130</v>
      </c>
      <c r="J41" s="1467">
        <v>45335</v>
      </c>
      <c r="K41" s="1468">
        <v>10854</v>
      </c>
      <c r="L41" s="1469" t="s">
        <v>2494</v>
      </c>
      <c r="M41" s="1477" t="s">
        <v>2506</v>
      </c>
      <c r="N41" s="1469">
        <v>132882369</v>
      </c>
      <c r="O41" s="1471" t="s">
        <v>2496</v>
      </c>
      <c r="P41" s="1472" t="s">
        <v>2497</v>
      </c>
      <c r="Q41" s="1469">
        <v>2654</v>
      </c>
      <c r="R41" s="1469" t="s">
        <v>2498</v>
      </c>
      <c r="S41" s="1473">
        <v>66942.7</v>
      </c>
      <c r="T41" s="186"/>
    </row>
    <row r="42" spans="2:20" x14ac:dyDescent="0.25">
      <c r="B42" s="190"/>
      <c r="C42" s="1464">
        <v>10</v>
      </c>
      <c r="D42" s="1464">
        <v>100</v>
      </c>
      <c r="E42" s="1464">
        <v>12</v>
      </c>
      <c r="F42" s="1465" t="s">
        <v>374</v>
      </c>
      <c r="G42" s="1465" t="s">
        <v>2492</v>
      </c>
      <c r="H42" s="1465" t="s">
        <v>2493</v>
      </c>
      <c r="I42" s="1466" t="s">
        <v>1130</v>
      </c>
      <c r="J42" s="1467">
        <v>45335</v>
      </c>
      <c r="K42" s="1468">
        <v>10552</v>
      </c>
      <c r="L42" s="1469" t="s">
        <v>2494</v>
      </c>
      <c r="M42" s="1477" t="s">
        <v>2507</v>
      </c>
      <c r="N42" s="1469">
        <v>132882369</v>
      </c>
      <c r="O42" s="1471" t="s">
        <v>2496</v>
      </c>
      <c r="P42" s="1472" t="s">
        <v>2497</v>
      </c>
      <c r="Q42" s="1469">
        <v>2654</v>
      </c>
      <c r="R42" s="1469" t="s">
        <v>2498</v>
      </c>
      <c r="S42" s="1473">
        <v>85000</v>
      </c>
      <c r="T42" s="186"/>
    </row>
    <row r="43" spans="2:20" x14ac:dyDescent="0.25">
      <c r="B43" s="190"/>
      <c r="C43" s="1464">
        <v>10</v>
      </c>
      <c r="D43" s="1464">
        <v>100</v>
      </c>
      <c r="E43" s="1464">
        <v>12</v>
      </c>
      <c r="F43" s="1465" t="s">
        <v>374</v>
      </c>
      <c r="G43" s="1465" t="s">
        <v>2492</v>
      </c>
      <c r="H43" s="1465" t="s">
        <v>2493</v>
      </c>
      <c r="I43" s="1466" t="s">
        <v>1130</v>
      </c>
      <c r="J43" s="1467">
        <v>45335</v>
      </c>
      <c r="K43" s="1468">
        <v>10835</v>
      </c>
      <c r="L43" s="1469" t="s">
        <v>2494</v>
      </c>
      <c r="M43" s="1477" t="s">
        <v>2508</v>
      </c>
      <c r="N43" s="1469">
        <v>132882369</v>
      </c>
      <c r="O43" s="1471" t="s">
        <v>2496</v>
      </c>
      <c r="P43" s="1472" t="s">
        <v>2497</v>
      </c>
      <c r="Q43" s="1469">
        <v>2654</v>
      </c>
      <c r="R43" s="1469" t="s">
        <v>2498</v>
      </c>
      <c r="S43" s="1473">
        <v>12090</v>
      </c>
      <c r="T43" s="186"/>
    </row>
    <row r="44" spans="2:20" x14ac:dyDescent="0.25">
      <c r="B44" s="190"/>
      <c r="C44" s="1464">
        <v>10</v>
      </c>
      <c r="D44" s="1464">
        <v>100</v>
      </c>
      <c r="E44" s="1464">
        <v>12</v>
      </c>
      <c r="F44" s="1465" t="s">
        <v>374</v>
      </c>
      <c r="G44" s="1465" t="s">
        <v>2492</v>
      </c>
      <c r="H44" s="1465" t="s">
        <v>2493</v>
      </c>
      <c r="I44" s="1466" t="s">
        <v>1130</v>
      </c>
      <c r="J44" s="1467">
        <v>45335</v>
      </c>
      <c r="K44" s="1468">
        <v>10829</v>
      </c>
      <c r="L44" s="1469" t="s">
        <v>2494</v>
      </c>
      <c r="M44" s="1477" t="s">
        <v>2508</v>
      </c>
      <c r="N44" s="1469">
        <v>132882369</v>
      </c>
      <c r="O44" s="1471" t="s">
        <v>2496</v>
      </c>
      <c r="P44" s="1472" t="s">
        <v>2497</v>
      </c>
      <c r="Q44" s="1469">
        <v>2654</v>
      </c>
      <c r="R44" s="1469" t="s">
        <v>2498</v>
      </c>
      <c r="S44" s="1473">
        <v>12090</v>
      </c>
      <c r="T44" s="186"/>
    </row>
    <row r="45" spans="2:20" x14ac:dyDescent="0.25">
      <c r="B45" s="190"/>
      <c r="C45" s="1464">
        <v>10</v>
      </c>
      <c r="D45" s="1464">
        <v>100</v>
      </c>
      <c r="E45" s="1464">
        <v>12</v>
      </c>
      <c r="F45" s="1465" t="s">
        <v>374</v>
      </c>
      <c r="G45" s="1465" t="s">
        <v>2492</v>
      </c>
      <c r="H45" s="1465" t="s">
        <v>2493</v>
      </c>
      <c r="I45" s="1466" t="s">
        <v>1130</v>
      </c>
      <c r="J45" s="1467">
        <v>45335</v>
      </c>
      <c r="K45" s="1468">
        <v>10834</v>
      </c>
      <c r="L45" s="1469" t="s">
        <v>2494</v>
      </c>
      <c r="M45" s="1477" t="s">
        <v>2508</v>
      </c>
      <c r="N45" s="1469">
        <v>132882369</v>
      </c>
      <c r="O45" s="1471" t="s">
        <v>2496</v>
      </c>
      <c r="P45" s="1472" t="s">
        <v>2497</v>
      </c>
      <c r="Q45" s="1469">
        <v>2654</v>
      </c>
      <c r="R45" s="1469" t="s">
        <v>2498</v>
      </c>
      <c r="S45" s="1473">
        <v>12090</v>
      </c>
      <c r="T45" s="186"/>
    </row>
    <row r="46" spans="2:20" x14ac:dyDescent="0.25">
      <c r="B46" s="190"/>
      <c r="C46" s="1464">
        <v>10</v>
      </c>
      <c r="D46" s="1464">
        <v>100</v>
      </c>
      <c r="E46" s="1464">
        <v>12</v>
      </c>
      <c r="F46" s="1465" t="s">
        <v>374</v>
      </c>
      <c r="G46" s="1465" t="s">
        <v>2492</v>
      </c>
      <c r="H46" s="1465" t="s">
        <v>2493</v>
      </c>
      <c r="I46" s="1466" t="s">
        <v>1130</v>
      </c>
      <c r="J46" s="1467">
        <v>45335</v>
      </c>
      <c r="K46" s="1468">
        <v>10837</v>
      </c>
      <c r="L46" s="1469" t="s">
        <v>2494</v>
      </c>
      <c r="M46" s="1477" t="s">
        <v>2508</v>
      </c>
      <c r="N46" s="1469">
        <v>132882369</v>
      </c>
      <c r="O46" s="1471" t="s">
        <v>2496</v>
      </c>
      <c r="P46" s="1472" t="s">
        <v>2497</v>
      </c>
      <c r="Q46" s="1469">
        <v>2654</v>
      </c>
      <c r="R46" s="1469" t="s">
        <v>2498</v>
      </c>
      <c r="S46" s="1473">
        <v>12090</v>
      </c>
      <c r="T46" s="186"/>
    </row>
    <row r="47" spans="2:20" x14ac:dyDescent="0.25">
      <c r="B47" s="190"/>
      <c r="C47" s="1464">
        <v>10</v>
      </c>
      <c r="D47" s="1464">
        <v>100</v>
      </c>
      <c r="E47" s="1464">
        <v>12</v>
      </c>
      <c r="F47" s="1465" t="s">
        <v>374</v>
      </c>
      <c r="G47" s="1465" t="s">
        <v>2492</v>
      </c>
      <c r="H47" s="1465" t="s">
        <v>2493</v>
      </c>
      <c r="I47" s="1466" t="s">
        <v>1130</v>
      </c>
      <c r="J47" s="1467">
        <v>45335</v>
      </c>
      <c r="K47" s="1468">
        <v>10839</v>
      </c>
      <c r="L47" s="1469" t="s">
        <v>2494</v>
      </c>
      <c r="M47" s="1477" t="s">
        <v>2508</v>
      </c>
      <c r="N47" s="1469">
        <v>132882369</v>
      </c>
      <c r="O47" s="1471" t="s">
        <v>2496</v>
      </c>
      <c r="P47" s="1472" t="s">
        <v>2497</v>
      </c>
      <c r="Q47" s="1469">
        <v>2654</v>
      </c>
      <c r="R47" s="1469" t="s">
        <v>2498</v>
      </c>
      <c r="S47" s="1473">
        <v>12090</v>
      </c>
      <c r="T47" s="186"/>
    </row>
    <row r="48" spans="2:20" x14ac:dyDescent="0.25">
      <c r="B48" s="190"/>
      <c r="C48" s="1464">
        <v>10</v>
      </c>
      <c r="D48" s="1464">
        <v>100</v>
      </c>
      <c r="E48" s="1464">
        <v>12</v>
      </c>
      <c r="F48" s="1465" t="s">
        <v>374</v>
      </c>
      <c r="G48" s="1465" t="s">
        <v>2492</v>
      </c>
      <c r="H48" s="1465" t="s">
        <v>2493</v>
      </c>
      <c r="I48" s="1466" t="s">
        <v>1130</v>
      </c>
      <c r="J48" s="1467">
        <v>45335</v>
      </c>
      <c r="K48" s="1468">
        <v>10840</v>
      </c>
      <c r="L48" s="1469" t="s">
        <v>2494</v>
      </c>
      <c r="M48" s="1477" t="s">
        <v>2508</v>
      </c>
      <c r="N48" s="1469">
        <v>132882369</v>
      </c>
      <c r="O48" s="1471" t="s">
        <v>2496</v>
      </c>
      <c r="P48" s="1472" t="s">
        <v>2497</v>
      </c>
      <c r="Q48" s="1469">
        <v>2654</v>
      </c>
      <c r="R48" s="1469" t="s">
        <v>2498</v>
      </c>
      <c r="S48" s="1473">
        <v>12090</v>
      </c>
      <c r="T48" s="186"/>
    </row>
    <row r="49" spans="2:20" x14ac:dyDescent="0.25">
      <c r="B49" s="190"/>
      <c r="C49" s="1464">
        <v>10</v>
      </c>
      <c r="D49" s="1464">
        <v>100</v>
      </c>
      <c r="E49" s="1464">
        <v>12</v>
      </c>
      <c r="F49" s="1465" t="s">
        <v>374</v>
      </c>
      <c r="G49" s="1465" t="s">
        <v>2492</v>
      </c>
      <c r="H49" s="1465" t="s">
        <v>2493</v>
      </c>
      <c r="I49" s="1466" t="s">
        <v>1130</v>
      </c>
      <c r="J49" s="1467">
        <v>45335</v>
      </c>
      <c r="K49" s="1468">
        <v>10836</v>
      </c>
      <c r="L49" s="1469" t="s">
        <v>2494</v>
      </c>
      <c r="M49" s="1477" t="s">
        <v>2509</v>
      </c>
      <c r="N49" s="1469">
        <v>132882369</v>
      </c>
      <c r="O49" s="1471" t="s">
        <v>2496</v>
      </c>
      <c r="P49" s="1472" t="s">
        <v>2497</v>
      </c>
      <c r="Q49" s="1469">
        <v>2654</v>
      </c>
      <c r="R49" s="1469" t="s">
        <v>2498</v>
      </c>
      <c r="S49" s="1473">
        <v>18000</v>
      </c>
      <c r="T49" s="186"/>
    </row>
    <row r="50" spans="2:20" x14ac:dyDescent="0.25">
      <c r="B50" s="190"/>
      <c r="C50" s="1464">
        <v>10</v>
      </c>
      <c r="D50" s="1464">
        <v>100</v>
      </c>
      <c r="E50" s="1464">
        <v>12</v>
      </c>
      <c r="F50" s="1465" t="s">
        <v>374</v>
      </c>
      <c r="G50" s="1465" t="s">
        <v>2492</v>
      </c>
      <c r="H50" s="1465" t="s">
        <v>2493</v>
      </c>
      <c r="I50" s="1466" t="s">
        <v>1130</v>
      </c>
      <c r="J50" s="1467">
        <v>45335</v>
      </c>
      <c r="K50" s="1468">
        <v>10830</v>
      </c>
      <c r="L50" s="1469" t="s">
        <v>2494</v>
      </c>
      <c r="M50" s="1477" t="s">
        <v>2509</v>
      </c>
      <c r="N50" s="1469">
        <v>132882369</v>
      </c>
      <c r="O50" s="1471" t="s">
        <v>2496</v>
      </c>
      <c r="P50" s="1472" t="s">
        <v>2497</v>
      </c>
      <c r="Q50" s="1469">
        <v>2654</v>
      </c>
      <c r="R50" s="1469" t="s">
        <v>2498</v>
      </c>
      <c r="S50" s="1473">
        <v>18000</v>
      </c>
      <c r="T50" s="186"/>
    </row>
    <row r="51" spans="2:20" x14ac:dyDescent="0.25">
      <c r="B51" s="190"/>
      <c r="C51" s="1464">
        <v>10</v>
      </c>
      <c r="D51" s="1464">
        <v>100</v>
      </c>
      <c r="E51" s="1464">
        <v>12</v>
      </c>
      <c r="F51" s="1465" t="s">
        <v>374</v>
      </c>
      <c r="G51" s="1465" t="s">
        <v>2492</v>
      </c>
      <c r="H51" s="1465" t="s">
        <v>2493</v>
      </c>
      <c r="I51" s="1466" t="s">
        <v>1130</v>
      </c>
      <c r="J51" s="1467">
        <v>45335</v>
      </c>
      <c r="K51" s="1468">
        <v>10833</v>
      </c>
      <c r="L51" s="1469" t="s">
        <v>2494</v>
      </c>
      <c r="M51" s="1477" t="s">
        <v>2509</v>
      </c>
      <c r="N51" s="1469">
        <v>132882369</v>
      </c>
      <c r="O51" s="1471" t="s">
        <v>2496</v>
      </c>
      <c r="P51" s="1472" t="s">
        <v>2497</v>
      </c>
      <c r="Q51" s="1469">
        <v>2654</v>
      </c>
      <c r="R51" s="1469" t="s">
        <v>2498</v>
      </c>
      <c r="S51" s="1473">
        <v>18000</v>
      </c>
      <c r="T51" s="186"/>
    </row>
    <row r="52" spans="2:20" x14ac:dyDescent="0.25">
      <c r="B52" s="190"/>
      <c r="C52" s="1464">
        <v>10</v>
      </c>
      <c r="D52" s="1464">
        <v>100</v>
      </c>
      <c r="E52" s="1464">
        <v>12</v>
      </c>
      <c r="F52" s="1465" t="s">
        <v>374</v>
      </c>
      <c r="G52" s="1465" t="s">
        <v>2492</v>
      </c>
      <c r="H52" s="1465" t="s">
        <v>2493</v>
      </c>
      <c r="I52" s="1466" t="s">
        <v>1130</v>
      </c>
      <c r="J52" s="1467">
        <v>45335</v>
      </c>
      <c r="K52" s="1468">
        <v>10838</v>
      </c>
      <c r="L52" s="1469" t="s">
        <v>2494</v>
      </c>
      <c r="M52" s="1477" t="s">
        <v>2509</v>
      </c>
      <c r="N52" s="1469">
        <v>132882369</v>
      </c>
      <c r="O52" s="1471" t="s">
        <v>2496</v>
      </c>
      <c r="P52" s="1472" t="s">
        <v>2497</v>
      </c>
      <c r="Q52" s="1469">
        <v>2654</v>
      </c>
      <c r="R52" s="1469" t="s">
        <v>2498</v>
      </c>
      <c r="S52" s="1473">
        <v>18000</v>
      </c>
      <c r="T52" s="186"/>
    </row>
    <row r="53" spans="2:20" x14ac:dyDescent="0.25">
      <c r="B53" s="190"/>
      <c r="C53" s="1464">
        <v>10</v>
      </c>
      <c r="D53" s="1464">
        <v>100</v>
      </c>
      <c r="E53" s="1464">
        <v>12</v>
      </c>
      <c r="F53" s="1465" t="s">
        <v>374</v>
      </c>
      <c r="G53" s="1465" t="s">
        <v>2492</v>
      </c>
      <c r="H53" s="1465" t="s">
        <v>2493</v>
      </c>
      <c r="I53" s="1466" t="s">
        <v>1130</v>
      </c>
      <c r="J53" s="1467">
        <v>45335</v>
      </c>
      <c r="K53" s="1468">
        <v>10841</v>
      </c>
      <c r="L53" s="1469" t="s">
        <v>2494</v>
      </c>
      <c r="M53" s="1477" t="s">
        <v>2509</v>
      </c>
      <c r="N53" s="1469">
        <v>132882369</v>
      </c>
      <c r="O53" s="1471" t="s">
        <v>2496</v>
      </c>
      <c r="P53" s="1472" t="s">
        <v>2497</v>
      </c>
      <c r="Q53" s="1469">
        <v>2654</v>
      </c>
      <c r="R53" s="1469" t="s">
        <v>2498</v>
      </c>
      <c r="S53" s="1473">
        <v>18000</v>
      </c>
      <c r="T53" s="186"/>
    </row>
    <row r="54" spans="2:20" x14ac:dyDescent="0.25">
      <c r="B54" s="190"/>
      <c r="C54" s="1464">
        <v>10</v>
      </c>
      <c r="D54" s="1464">
        <v>100</v>
      </c>
      <c r="E54" s="1464">
        <v>12</v>
      </c>
      <c r="F54" s="1465" t="s">
        <v>374</v>
      </c>
      <c r="G54" s="1465" t="s">
        <v>2492</v>
      </c>
      <c r="H54" s="1465" t="s">
        <v>2493</v>
      </c>
      <c r="I54" s="1466" t="s">
        <v>1130</v>
      </c>
      <c r="J54" s="1467">
        <v>45335</v>
      </c>
      <c r="K54" s="1468">
        <v>10842</v>
      </c>
      <c r="L54" s="1469" t="s">
        <v>2494</v>
      </c>
      <c r="M54" s="1477" t="s">
        <v>2509</v>
      </c>
      <c r="N54" s="1469">
        <v>132882369</v>
      </c>
      <c r="O54" s="1471" t="s">
        <v>2496</v>
      </c>
      <c r="P54" s="1472" t="s">
        <v>2497</v>
      </c>
      <c r="Q54" s="1469">
        <v>2654</v>
      </c>
      <c r="R54" s="1469" t="s">
        <v>2498</v>
      </c>
      <c r="S54" s="1473">
        <v>18000</v>
      </c>
      <c r="T54" s="186"/>
    </row>
    <row r="55" spans="2:20" x14ac:dyDescent="0.25">
      <c r="B55" s="190"/>
      <c r="C55" s="1464">
        <v>10</v>
      </c>
      <c r="D55" s="1464">
        <v>100</v>
      </c>
      <c r="E55" s="1464">
        <v>12</v>
      </c>
      <c r="F55" s="1465" t="s">
        <v>374</v>
      </c>
      <c r="G55" s="1465" t="s">
        <v>2492</v>
      </c>
      <c r="H55" s="1465" t="s">
        <v>2493</v>
      </c>
      <c r="I55" s="1466" t="s">
        <v>1130</v>
      </c>
      <c r="J55" s="1467">
        <v>45335</v>
      </c>
      <c r="K55" s="1468">
        <v>10843</v>
      </c>
      <c r="L55" s="1469" t="s">
        <v>2494</v>
      </c>
      <c r="M55" s="1477" t="s">
        <v>2510</v>
      </c>
      <c r="N55" s="1469">
        <v>132882369</v>
      </c>
      <c r="O55" s="1471" t="s">
        <v>2496</v>
      </c>
      <c r="P55" s="1472" t="s">
        <v>2497</v>
      </c>
      <c r="Q55" s="1469">
        <v>2654</v>
      </c>
      <c r="R55" s="1469" t="s">
        <v>2498</v>
      </c>
      <c r="S55" s="1473">
        <v>28599.64</v>
      </c>
      <c r="T55" s="186"/>
    </row>
    <row r="56" spans="2:20" x14ac:dyDescent="0.25">
      <c r="B56" s="190"/>
      <c r="C56" s="1464">
        <v>10</v>
      </c>
      <c r="D56" s="1464">
        <v>100</v>
      </c>
      <c r="E56" s="1464">
        <v>12</v>
      </c>
      <c r="F56" s="1465" t="s">
        <v>374</v>
      </c>
      <c r="G56" s="1465" t="s">
        <v>2492</v>
      </c>
      <c r="H56" s="1465" t="s">
        <v>2493</v>
      </c>
      <c r="I56" s="1466" t="s">
        <v>1130</v>
      </c>
      <c r="J56" s="1467">
        <v>45335</v>
      </c>
      <c r="K56" s="1468">
        <v>10851</v>
      </c>
      <c r="L56" s="1469" t="s">
        <v>2494</v>
      </c>
      <c r="M56" s="1477" t="s">
        <v>2511</v>
      </c>
      <c r="N56" s="1469">
        <v>132882369</v>
      </c>
      <c r="O56" s="1471" t="s">
        <v>2496</v>
      </c>
      <c r="P56" s="1472" t="s">
        <v>2497</v>
      </c>
      <c r="Q56" s="1469">
        <v>2654</v>
      </c>
      <c r="R56" s="1469" t="s">
        <v>2498</v>
      </c>
      <c r="S56" s="1473">
        <v>35000</v>
      </c>
      <c r="T56" s="1478"/>
    </row>
    <row r="57" spans="2:20" s="35" customFormat="1" x14ac:dyDescent="0.25">
      <c r="B57" s="1479"/>
      <c r="C57" s="1464">
        <v>10</v>
      </c>
      <c r="D57" s="1464">
        <v>100</v>
      </c>
      <c r="E57" s="1464">
        <v>12</v>
      </c>
      <c r="F57" s="1465" t="s">
        <v>374</v>
      </c>
      <c r="G57" s="1465" t="s">
        <v>2492</v>
      </c>
      <c r="H57" s="1465" t="s">
        <v>2493</v>
      </c>
      <c r="I57" s="1480" t="s">
        <v>1134</v>
      </c>
      <c r="J57" s="1467">
        <v>45369</v>
      </c>
      <c r="K57" s="1481">
        <v>10901</v>
      </c>
      <c r="L57" s="1469" t="s">
        <v>2494</v>
      </c>
      <c r="M57" s="1482" t="s">
        <v>2512</v>
      </c>
      <c r="N57" s="1469">
        <v>130388148</v>
      </c>
      <c r="O57" s="1471" t="s">
        <v>2513</v>
      </c>
      <c r="P57" s="1472" t="s">
        <v>2514</v>
      </c>
      <c r="Q57" s="1469">
        <v>2662</v>
      </c>
      <c r="R57" s="1469" t="s">
        <v>2498</v>
      </c>
      <c r="S57" s="1473">
        <v>8611.64</v>
      </c>
      <c r="T57" s="1478"/>
    </row>
    <row r="58" spans="2:20" x14ac:dyDescent="0.25">
      <c r="B58" s="190"/>
      <c r="C58" s="1464">
        <v>10</v>
      </c>
      <c r="D58" s="1464">
        <v>100</v>
      </c>
      <c r="E58" s="1464">
        <v>12</v>
      </c>
      <c r="F58" s="1465" t="s">
        <v>374</v>
      </c>
      <c r="G58" s="1465" t="s">
        <v>2492</v>
      </c>
      <c r="H58" s="1465" t="s">
        <v>2493</v>
      </c>
      <c r="I58" s="1480" t="s">
        <v>1134</v>
      </c>
      <c r="J58" s="1467">
        <v>45369</v>
      </c>
      <c r="K58" s="1468">
        <v>10902</v>
      </c>
      <c r="L58" s="1469" t="s">
        <v>2494</v>
      </c>
      <c r="M58" s="1482" t="s">
        <v>2512</v>
      </c>
      <c r="N58" s="1469">
        <v>130388148</v>
      </c>
      <c r="O58" s="1471" t="s">
        <v>2513</v>
      </c>
      <c r="P58" s="1472" t="s">
        <v>2514</v>
      </c>
      <c r="Q58" s="1469">
        <v>2662</v>
      </c>
      <c r="R58" s="1469" t="s">
        <v>2498</v>
      </c>
      <c r="S58" s="1473">
        <v>8611.64</v>
      </c>
      <c r="T58" s="1478"/>
    </row>
    <row r="59" spans="2:20" x14ac:dyDescent="0.25">
      <c r="B59" s="190"/>
      <c r="C59" s="1464">
        <v>10</v>
      </c>
      <c r="D59" s="1464">
        <v>100</v>
      </c>
      <c r="E59" s="1464">
        <v>12</v>
      </c>
      <c r="F59" s="1465" t="s">
        <v>374</v>
      </c>
      <c r="G59" s="1465" t="s">
        <v>2492</v>
      </c>
      <c r="H59" s="1465" t="s">
        <v>2493</v>
      </c>
      <c r="I59" s="1480" t="s">
        <v>1134</v>
      </c>
      <c r="J59" s="1467">
        <v>45369</v>
      </c>
      <c r="K59" s="1481">
        <v>10903</v>
      </c>
      <c r="L59" s="1469" t="s">
        <v>2494</v>
      </c>
      <c r="M59" s="1482" t="s">
        <v>2512</v>
      </c>
      <c r="N59" s="1469">
        <v>130388148</v>
      </c>
      <c r="O59" s="1471" t="s">
        <v>2513</v>
      </c>
      <c r="P59" s="1472" t="s">
        <v>2514</v>
      </c>
      <c r="Q59" s="1469">
        <v>2662</v>
      </c>
      <c r="R59" s="1469" t="s">
        <v>2498</v>
      </c>
      <c r="S59" s="1473">
        <v>8611.64</v>
      </c>
      <c r="T59" s="1478"/>
    </row>
    <row r="60" spans="2:20" x14ac:dyDescent="0.25">
      <c r="B60" s="190"/>
      <c r="C60" s="1464">
        <v>10</v>
      </c>
      <c r="D60" s="1464">
        <v>100</v>
      </c>
      <c r="E60" s="1464">
        <v>12</v>
      </c>
      <c r="F60" s="1465" t="s">
        <v>374</v>
      </c>
      <c r="G60" s="1465" t="s">
        <v>2492</v>
      </c>
      <c r="H60" s="1465" t="s">
        <v>2493</v>
      </c>
      <c r="I60" s="1480" t="s">
        <v>1134</v>
      </c>
      <c r="J60" s="1467">
        <v>45369</v>
      </c>
      <c r="K60" s="1468">
        <v>10904</v>
      </c>
      <c r="L60" s="1469" t="s">
        <v>2494</v>
      </c>
      <c r="M60" s="1482" t="s">
        <v>2512</v>
      </c>
      <c r="N60" s="1469">
        <v>130388148</v>
      </c>
      <c r="O60" s="1471" t="s">
        <v>2513</v>
      </c>
      <c r="P60" s="1472" t="s">
        <v>2514</v>
      </c>
      <c r="Q60" s="1469">
        <v>2662</v>
      </c>
      <c r="R60" s="1469" t="s">
        <v>2498</v>
      </c>
      <c r="S60" s="1473">
        <v>8611.64</v>
      </c>
      <c r="T60" s="1478"/>
    </row>
    <row r="61" spans="2:20" x14ac:dyDescent="0.25">
      <c r="B61" s="190"/>
      <c r="C61" s="1464">
        <v>10</v>
      </c>
      <c r="D61" s="1464">
        <v>100</v>
      </c>
      <c r="E61" s="1464">
        <v>12</v>
      </c>
      <c r="F61" s="1465" t="s">
        <v>374</v>
      </c>
      <c r="G61" s="1465" t="s">
        <v>2492</v>
      </c>
      <c r="H61" s="1465" t="s">
        <v>2493</v>
      </c>
      <c r="I61" s="1480" t="s">
        <v>1134</v>
      </c>
      <c r="J61" s="1467">
        <v>45369</v>
      </c>
      <c r="K61" s="1481">
        <v>10905</v>
      </c>
      <c r="L61" s="1469" t="s">
        <v>2494</v>
      </c>
      <c r="M61" s="1482" t="s">
        <v>2512</v>
      </c>
      <c r="N61" s="1469">
        <v>130388148</v>
      </c>
      <c r="O61" s="1471" t="s">
        <v>2513</v>
      </c>
      <c r="P61" s="1472" t="s">
        <v>2514</v>
      </c>
      <c r="Q61" s="1469">
        <v>2662</v>
      </c>
      <c r="R61" s="1469" t="s">
        <v>2498</v>
      </c>
      <c r="S61" s="1473">
        <v>8611.64</v>
      </c>
      <c r="T61" s="1478"/>
    </row>
    <row r="62" spans="2:20" x14ac:dyDescent="0.25">
      <c r="B62" s="190"/>
      <c r="C62" s="1464">
        <v>10</v>
      </c>
      <c r="D62" s="1464">
        <v>100</v>
      </c>
      <c r="E62" s="1464">
        <v>12</v>
      </c>
      <c r="F62" s="1465" t="s">
        <v>374</v>
      </c>
      <c r="G62" s="1465" t="s">
        <v>2492</v>
      </c>
      <c r="H62" s="1465" t="s">
        <v>2493</v>
      </c>
      <c r="I62" s="1480" t="s">
        <v>1134</v>
      </c>
      <c r="J62" s="1467">
        <v>45369</v>
      </c>
      <c r="K62" s="1481">
        <v>10914</v>
      </c>
      <c r="L62" s="1469" t="s">
        <v>2494</v>
      </c>
      <c r="M62" s="1482" t="s">
        <v>2512</v>
      </c>
      <c r="N62" s="1469">
        <v>130388148</v>
      </c>
      <c r="O62" s="1471" t="s">
        <v>2513</v>
      </c>
      <c r="P62" s="1472" t="s">
        <v>2514</v>
      </c>
      <c r="Q62" s="1469">
        <v>2662</v>
      </c>
      <c r="R62" s="1469" t="s">
        <v>2498</v>
      </c>
      <c r="S62" s="1473">
        <v>8611.64</v>
      </c>
      <c r="T62" s="1478"/>
    </row>
    <row r="63" spans="2:20" x14ac:dyDescent="0.25">
      <c r="B63" s="190"/>
      <c r="C63" s="1464">
        <v>10</v>
      </c>
      <c r="D63" s="1464">
        <v>100</v>
      </c>
      <c r="E63" s="1464">
        <v>12</v>
      </c>
      <c r="F63" s="1465" t="s">
        <v>374</v>
      </c>
      <c r="G63" s="1465" t="s">
        <v>2492</v>
      </c>
      <c r="H63" s="1465" t="s">
        <v>2493</v>
      </c>
      <c r="I63" s="1480" t="s">
        <v>1134</v>
      </c>
      <c r="J63" s="1467">
        <v>45369</v>
      </c>
      <c r="K63" s="1481">
        <v>10915</v>
      </c>
      <c r="L63" s="1469" t="s">
        <v>2494</v>
      </c>
      <c r="M63" s="1482" t="s">
        <v>2512</v>
      </c>
      <c r="N63" s="1469">
        <v>130388148</v>
      </c>
      <c r="O63" s="1471" t="s">
        <v>2513</v>
      </c>
      <c r="P63" s="1472" t="s">
        <v>2514</v>
      </c>
      <c r="Q63" s="1469">
        <v>2662</v>
      </c>
      <c r="R63" s="1469" t="s">
        <v>2498</v>
      </c>
      <c r="S63" s="1473">
        <v>8611.64</v>
      </c>
      <c r="T63" s="1478"/>
    </row>
    <row r="64" spans="2:20" x14ac:dyDescent="0.25">
      <c r="B64" s="190"/>
      <c r="C64" s="1464">
        <v>10</v>
      </c>
      <c r="D64" s="1464">
        <v>100</v>
      </c>
      <c r="E64" s="1464">
        <v>12</v>
      </c>
      <c r="F64" s="1465" t="s">
        <v>374</v>
      </c>
      <c r="G64" s="1465" t="s">
        <v>2492</v>
      </c>
      <c r="H64" s="1465" t="s">
        <v>2493</v>
      </c>
      <c r="I64" s="1480" t="s">
        <v>1134</v>
      </c>
      <c r="J64" s="1467">
        <v>45369</v>
      </c>
      <c r="K64" s="1481">
        <v>10916</v>
      </c>
      <c r="L64" s="1469" t="s">
        <v>2494</v>
      </c>
      <c r="M64" s="1482" t="s">
        <v>2512</v>
      </c>
      <c r="N64" s="1469">
        <v>130388148</v>
      </c>
      <c r="O64" s="1471" t="s">
        <v>2513</v>
      </c>
      <c r="P64" s="1472" t="s">
        <v>2514</v>
      </c>
      <c r="Q64" s="1469">
        <v>2662</v>
      </c>
      <c r="R64" s="1469" t="s">
        <v>2498</v>
      </c>
      <c r="S64" s="1473">
        <v>8611.64</v>
      </c>
      <c r="T64" s="1478"/>
    </row>
    <row r="65" spans="2:20" x14ac:dyDescent="0.25">
      <c r="B65" s="190"/>
      <c r="C65" s="1464">
        <v>10</v>
      </c>
      <c r="D65" s="1464">
        <v>100</v>
      </c>
      <c r="E65" s="1464">
        <v>12</v>
      </c>
      <c r="F65" s="1465" t="s">
        <v>374</v>
      </c>
      <c r="G65" s="1465" t="s">
        <v>2492</v>
      </c>
      <c r="H65" s="1465" t="s">
        <v>2493</v>
      </c>
      <c r="I65" s="1480" t="s">
        <v>1134</v>
      </c>
      <c r="J65" s="1467">
        <v>45369</v>
      </c>
      <c r="K65" s="1481">
        <v>10917</v>
      </c>
      <c r="L65" s="1469" t="s">
        <v>2494</v>
      </c>
      <c r="M65" s="1482" t="s">
        <v>2512</v>
      </c>
      <c r="N65" s="1469">
        <v>130388148</v>
      </c>
      <c r="O65" s="1471" t="s">
        <v>2513</v>
      </c>
      <c r="P65" s="1472" t="s">
        <v>2514</v>
      </c>
      <c r="Q65" s="1469">
        <v>2662</v>
      </c>
      <c r="R65" s="1469" t="s">
        <v>2498</v>
      </c>
      <c r="S65" s="1473">
        <v>8611.64</v>
      </c>
      <c r="T65" s="1478"/>
    </row>
    <row r="66" spans="2:20" x14ac:dyDescent="0.25">
      <c r="B66" s="190"/>
      <c r="C66" s="1464">
        <v>10</v>
      </c>
      <c r="D66" s="1464">
        <v>100</v>
      </c>
      <c r="E66" s="1464">
        <v>12</v>
      </c>
      <c r="F66" s="1465" t="s">
        <v>374</v>
      </c>
      <c r="G66" s="1465" t="s">
        <v>2492</v>
      </c>
      <c r="H66" s="1465" t="s">
        <v>2493</v>
      </c>
      <c r="I66" s="1480" t="s">
        <v>1134</v>
      </c>
      <c r="J66" s="1467">
        <v>45369</v>
      </c>
      <c r="K66" s="1481">
        <v>10918</v>
      </c>
      <c r="L66" s="1469" t="s">
        <v>2494</v>
      </c>
      <c r="M66" s="1482" t="s">
        <v>2512</v>
      </c>
      <c r="N66" s="1469">
        <v>130388148</v>
      </c>
      <c r="O66" s="1471" t="s">
        <v>2513</v>
      </c>
      <c r="P66" s="1472" t="s">
        <v>2514</v>
      </c>
      <c r="Q66" s="1469">
        <v>2662</v>
      </c>
      <c r="R66" s="1469" t="s">
        <v>2498</v>
      </c>
      <c r="S66" s="1473">
        <v>8611.64</v>
      </c>
      <c r="T66" s="1478"/>
    </row>
    <row r="67" spans="2:20" x14ac:dyDescent="0.25">
      <c r="B67" s="190"/>
      <c r="C67" s="1464">
        <v>10</v>
      </c>
      <c r="D67" s="1464">
        <v>100</v>
      </c>
      <c r="E67" s="1464">
        <v>12</v>
      </c>
      <c r="F67" s="1465" t="s">
        <v>374</v>
      </c>
      <c r="G67" s="1465" t="s">
        <v>2492</v>
      </c>
      <c r="H67" s="1465" t="s">
        <v>2493</v>
      </c>
      <c r="I67" s="1480" t="s">
        <v>1134</v>
      </c>
      <c r="J67" s="1467">
        <v>45369</v>
      </c>
      <c r="K67" s="1481">
        <v>10919</v>
      </c>
      <c r="L67" s="1469" t="s">
        <v>2494</v>
      </c>
      <c r="M67" s="1482" t="s">
        <v>2512</v>
      </c>
      <c r="N67" s="1469">
        <v>130388148</v>
      </c>
      <c r="O67" s="1471" t="s">
        <v>2513</v>
      </c>
      <c r="P67" s="1472" t="s">
        <v>2514</v>
      </c>
      <c r="Q67" s="1469">
        <v>2662</v>
      </c>
      <c r="R67" s="1469" t="s">
        <v>2498</v>
      </c>
      <c r="S67" s="1473">
        <v>8611.64</v>
      </c>
      <c r="T67" s="1478"/>
    </row>
    <row r="68" spans="2:20" x14ac:dyDescent="0.25">
      <c r="B68" s="190"/>
      <c r="C68" s="1464">
        <v>10</v>
      </c>
      <c r="D68" s="1464">
        <v>100</v>
      </c>
      <c r="E68" s="1464">
        <v>12</v>
      </c>
      <c r="F68" s="1465" t="s">
        <v>374</v>
      </c>
      <c r="G68" s="1465" t="s">
        <v>2492</v>
      </c>
      <c r="H68" s="1465" t="s">
        <v>2493</v>
      </c>
      <c r="I68" s="1480" t="s">
        <v>1134</v>
      </c>
      <c r="J68" s="1467">
        <v>45369</v>
      </c>
      <c r="K68" s="1481">
        <v>10920</v>
      </c>
      <c r="L68" s="1469" t="s">
        <v>2494</v>
      </c>
      <c r="M68" s="1482" t="s">
        <v>2512</v>
      </c>
      <c r="N68" s="1469">
        <v>130388148</v>
      </c>
      <c r="O68" s="1471" t="s">
        <v>2513</v>
      </c>
      <c r="P68" s="1472" t="s">
        <v>2514</v>
      </c>
      <c r="Q68" s="1469">
        <v>2662</v>
      </c>
      <c r="R68" s="1469" t="s">
        <v>2498</v>
      </c>
      <c r="S68" s="1473">
        <v>8611.64</v>
      </c>
      <c r="T68" s="1478"/>
    </row>
    <row r="69" spans="2:20" x14ac:dyDescent="0.25">
      <c r="B69" s="190"/>
      <c r="C69" s="1464">
        <v>10</v>
      </c>
      <c r="D69" s="1464">
        <v>100</v>
      </c>
      <c r="E69" s="1464">
        <v>12</v>
      </c>
      <c r="F69" s="1465" t="s">
        <v>374</v>
      </c>
      <c r="G69" s="1465" t="s">
        <v>2492</v>
      </c>
      <c r="H69" s="1465" t="s">
        <v>2493</v>
      </c>
      <c r="I69" s="1480" t="s">
        <v>1134</v>
      </c>
      <c r="J69" s="1467">
        <v>45369</v>
      </c>
      <c r="K69" s="1481">
        <v>10921</v>
      </c>
      <c r="L69" s="1469" t="s">
        <v>2494</v>
      </c>
      <c r="M69" s="1482" t="s">
        <v>2512</v>
      </c>
      <c r="N69" s="1469">
        <v>130388148</v>
      </c>
      <c r="O69" s="1471" t="s">
        <v>2513</v>
      </c>
      <c r="P69" s="1472" t="s">
        <v>2514</v>
      </c>
      <c r="Q69" s="1469">
        <v>2662</v>
      </c>
      <c r="R69" s="1469" t="s">
        <v>2498</v>
      </c>
      <c r="S69" s="1473">
        <v>8611.64</v>
      </c>
      <c r="T69" s="1478"/>
    </row>
    <row r="70" spans="2:20" x14ac:dyDescent="0.25">
      <c r="B70" s="190"/>
      <c r="C70" s="1464">
        <v>10</v>
      </c>
      <c r="D70" s="1464">
        <v>100</v>
      </c>
      <c r="E70" s="1464">
        <v>12</v>
      </c>
      <c r="F70" s="1465" t="s">
        <v>374</v>
      </c>
      <c r="G70" s="1465" t="s">
        <v>2492</v>
      </c>
      <c r="H70" s="1465" t="s">
        <v>2493</v>
      </c>
      <c r="I70" s="1480" t="s">
        <v>1134</v>
      </c>
      <c r="J70" s="1467">
        <v>45369</v>
      </c>
      <c r="K70" s="1481">
        <v>10922</v>
      </c>
      <c r="L70" s="1469" t="s">
        <v>2494</v>
      </c>
      <c r="M70" s="1482" t="s">
        <v>2512</v>
      </c>
      <c r="N70" s="1469">
        <v>130388148</v>
      </c>
      <c r="O70" s="1471" t="s">
        <v>2513</v>
      </c>
      <c r="P70" s="1472" t="s">
        <v>2514</v>
      </c>
      <c r="Q70" s="1469">
        <v>2662</v>
      </c>
      <c r="R70" s="1469" t="s">
        <v>2498</v>
      </c>
      <c r="S70" s="1473">
        <v>8611.64</v>
      </c>
      <c r="T70" s="1478"/>
    </row>
    <row r="71" spans="2:20" x14ac:dyDescent="0.25">
      <c r="B71" s="190"/>
      <c r="C71" s="1464">
        <v>10</v>
      </c>
      <c r="D71" s="1464">
        <v>100</v>
      </c>
      <c r="E71" s="1464">
        <v>12</v>
      </c>
      <c r="F71" s="1465" t="s">
        <v>374</v>
      </c>
      <c r="G71" s="1465" t="s">
        <v>2492</v>
      </c>
      <c r="H71" s="1465" t="s">
        <v>2493</v>
      </c>
      <c r="I71" s="1480" t="s">
        <v>1134</v>
      </c>
      <c r="J71" s="1467">
        <v>45369</v>
      </c>
      <c r="K71" s="1481">
        <v>10923</v>
      </c>
      <c r="L71" s="1469" t="s">
        <v>2494</v>
      </c>
      <c r="M71" s="1482" t="s">
        <v>2512</v>
      </c>
      <c r="N71" s="1469">
        <v>130388148</v>
      </c>
      <c r="O71" s="1471" t="s">
        <v>2513</v>
      </c>
      <c r="P71" s="1472" t="s">
        <v>2514</v>
      </c>
      <c r="Q71" s="1469">
        <v>2662</v>
      </c>
      <c r="R71" s="1469" t="s">
        <v>2498</v>
      </c>
      <c r="S71" s="1473">
        <v>8611.64</v>
      </c>
      <c r="T71" s="1478"/>
    </row>
    <row r="72" spans="2:20" x14ac:dyDescent="0.25">
      <c r="B72" s="190"/>
      <c r="C72" s="1464">
        <v>10</v>
      </c>
      <c r="D72" s="1464">
        <v>100</v>
      </c>
      <c r="E72" s="1464">
        <v>12</v>
      </c>
      <c r="F72" s="1465" t="s">
        <v>374</v>
      </c>
      <c r="G72" s="1465" t="s">
        <v>2492</v>
      </c>
      <c r="H72" s="1465" t="s">
        <v>2493</v>
      </c>
      <c r="I72" s="1480" t="s">
        <v>1134</v>
      </c>
      <c r="J72" s="1467">
        <v>45369</v>
      </c>
      <c r="K72" s="1481">
        <v>10924</v>
      </c>
      <c r="L72" s="1469" t="s">
        <v>2494</v>
      </c>
      <c r="M72" s="1482" t="s">
        <v>2512</v>
      </c>
      <c r="N72" s="1469">
        <v>130388148</v>
      </c>
      <c r="O72" s="1471" t="s">
        <v>2513</v>
      </c>
      <c r="P72" s="1472" t="s">
        <v>2514</v>
      </c>
      <c r="Q72" s="1469">
        <v>2662</v>
      </c>
      <c r="R72" s="1469" t="s">
        <v>2498</v>
      </c>
      <c r="S72" s="1473">
        <v>8611.64</v>
      </c>
      <c r="T72" s="1478"/>
    </row>
    <row r="73" spans="2:20" x14ac:dyDescent="0.25">
      <c r="B73" s="190"/>
      <c r="C73" s="1464">
        <v>10</v>
      </c>
      <c r="D73" s="1464">
        <v>100</v>
      </c>
      <c r="E73" s="1464">
        <v>12</v>
      </c>
      <c r="F73" s="1465" t="s">
        <v>374</v>
      </c>
      <c r="G73" s="1465" t="s">
        <v>2492</v>
      </c>
      <c r="H73" s="1465" t="s">
        <v>2493</v>
      </c>
      <c r="I73" s="1480" t="s">
        <v>1134</v>
      </c>
      <c r="J73" s="1467">
        <v>45369</v>
      </c>
      <c r="K73" s="1481">
        <v>10925</v>
      </c>
      <c r="L73" s="1469" t="s">
        <v>2494</v>
      </c>
      <c r="M73" s="1482" t="s">
        <v>2512</v>
      </c>
      <c r="N73" s="1469">
        <v>130388148</v>
      </c>
      <c r="O73" s="1471" t="s">
        <v>2513</v>
      </c>
      <c r="P73" s="1472" t="s">
        <v>2514</v>
      </c>
      <c r="Q73" s="1469">
        <v>2662</v>
      </c>
      <c r="R73" s="1469" t="s">
        <v>2498</v>
      </c>
      <c r="S73" s="1473">
        <v>8611.64</v>
      </c>
      <c r="T73" s="1478"/>
    </row>
    <row r="74" spans="2:20" x14ac:dyDescent="0.25">
      <c r="B74" s="190"/>
      <c r="C74" s="1464">
        <v>10</v>
      </c>
      <c r="D74" s="1464">
        <v>100</v>
      </c>
      <c r="E74" s="1464">
        <v>12</v>
      </c>
      <c r="F74" s="1465" t="s">
        <v>374</v>
      </c>
      <c r="G74" s="1465" t="s">
        <v>2492</v>
      </c>
      <c r="H74" s="1465" t="s">
        <v>2493</v>
      </c>
      <c r="I74" s="1480" t="s">
        <v>1134</v>
      </c>
      <c r="J74" s="1467">
        <v>45369</v>
      </c>
      <c r="K74" s="1481">
        <v>10926</v>
      </c>
      <c r="L74" s="1469" t="s">
        <v>2494</v>
      </c>
      <c r="M74" s="1482" t="s">
        <v>2512</v>
      </c>
      <c r="N74" s="1469">
        <v>130388148</v>
      </c>
      <c r="O74" s="1471" t="s">
        <v>2513</v>
      </c>
      <c r="P74" s="1472" t="s">
        <v>2514</v>
      </c>
      <c r="Q74" s="1469">
        <v>2662</v>
      </c>
      <c r="R74" s="1469" t="s">
        <v>2498</v>
      </c>
      <c r="S74" s="1473">
        <v>8611.64</v>
      </c>
      <c r="T74" s="1478"/>
    </row>
    <row r="75" spans="2:20" x14ac:dyDescent="0.25">
      <c r="B75" s="190"/>
      <c r="C75" s="1464">
        <v>10</v>
      </c>
      <c r="D75" s="1464">
        <v>100</v>
      </c>
      <c r="E75" s="1464">
        <v>12</v>
      </c>
      <c r="F75" s="1465" t="s">
        <v>374</v>
      </c>
      <c r="G75" s="1465" t="s">
        <v>2492</v>
      </c>
      <c r="H75" s="1465" t="s">
        <v>2493</v>
      </c>
      <c r="I75" s="1480" t="s">
        <v>1134</v>
      </c>
      <c r="J75" s="1467">
        <v>45369</v>
      </c>
      <c r="K75" s="1481">
        <v>10927</v>
      </c>
      <c r="L75" s="1469" t="s">
        <v>2494</v>
      </c>
      <c r="M75" s="1482" t="s">
        <v>2512</v>
      </c>
      <c r="N75" s="1469">
        <v>130388148</v>
      </c>
      <c r="O75" s="1471" t="s">
        <v>2513</v>
      </c>
      <c r="P75" s="1472" t="s">
        <v>2514</v>
      </c>
      <c r="Q75" s="1469">
        <v>2662</v>
      </c>
      <c r="R75" s="1469" t="s">
        <v>2498</v>
      </c>
      <c r="S75" s="1473">
        <v>8611.64</v>
      </c>
      <c r="T75" s="1478"/>
    </row>
    <row r="76" spans="2:20" x14ac:dyDescent="0.25">
      <c r="B76" s="190"/>
      <c r="C76" s="1464">
        <v>10</v>
      </c>
      <c r="D76" s="1464">
        <v>100</v>
      </c>
      <c r="E76" s="1464">
        <v>12</v>
      </c>
      <c r="F76" s="1465" t="s">
        <v>374</v>
      </c>
      <c r="G76" s="1465" t="s">
        <v>2492</v>
      </c>
      <c r="H76" s="1465" t="s">
        <v>2493</v>
      </c>
      <c r="I76" s="1480" t="s">
        <v>1134</v>
      </c>
      <c r="J76" s="1467">
        <v>45369</v>
      </c>
      <c r="K76" s="1481">
        <v>10928</v>
      </c>
      <c r="L76" s="1469" t="s">
        <v>2494</v>
      </c>
      <c r="M76" s="1482" t="s">
        <v>2512</v>
      </c>
      <c r="N76" s="1469">
        <v>130388148</v>
      </c>
      <c r="O76" s="1471" t="s">
        <v>2513</v>
      </c>
      <c r="P76" s="1472" t="s">
        <v>2514</v>
      </c>
      <c r="Q76" s="1469">
        <v>2662</v>
      </c>
      <c r="R76" s="1469" t="s">
        <v>2498</v>
      </c>
      <c r="S76" s="1473">
        <v>8611.64</v>
      </c>
      <c r="T76" s="1478"/>
    </row>
    <row r="77" spans="2:20" x14ac:dyDescent="0.25">
      <c r="B77" s="190"/>
      <c r="C77" s="1464">
        <v>10</v>
      </c>
      <c r="D77" s="1464">
        <v>100</v>
      </c>
      <c r="E77" s="1464">
        <v>12</v>
      </c>
      <c r="F77" s="1465" t="s">
        <v>374</v>
      </c>
      <c r="G77" s="1465" t="s">
        <v>2492</v>
      </c>
      <c r="H77" s="1465" t="s">
        <v>2493</v>
      </c>
      <c r="I77" s="1480" t="s">
        <v>1134</v>
      </c>
      <c r="J77" s="1467">
        <v>45369</v>
      </c>
      <c r="K77" s="1481">
        <v>10929</v>
      </c>
      <c r="L77" s="1469" t="s">
        <v>2494</v>
      </c>
      <c r="M77" s="1482" t="s">
        <v>2512</v>
      </c>
      <c r="N77" s="1469">
        <v>130388148</v>
      </c>
      <c r="O77" s="1471" t="s">
        <v>2513</v>
      </c>
      <c r="P77" s="1472" t="s">
        <v>2514</v>
      </c>
      <c r="Q77" s="1469">
        <v>2662</v>
      </c>
      <c r="R77" s="1469" t="s">
        <v>2498</v>
      </c>
      <c r="S77" s="1473">
        <v>8611.64</v>
      </c>
      <c r="T77" s="1478"/>
    </row>
    <row r="78" spans="2:20" x14ac:dyDescent="0.25">
      <c r="B78" s="190"/>
      <c r="C78" s="1464">
        <v>10</v>
      </c>
      <c r="D78" s="1464">
        <v>100</v>
      </c>
      <c r="E78" s="1464">
        <v>12</v>
      </c>
      <c r="F78" s="1465" t="s">
        <v>374</v>
      </c>
      <c r="G78" s="1465" t="s">
        <v>2492</v>
      </c>
      <c r="H78" s="1465" t="s">
        <v>2493</v>
      </c>
      <c r="I78" s="1480" t="s">
        <v>1134</v>
      </c>
      <c r="J78" s="1467">
        <v>45369</v>
      </c>
      <c r="K78" s="1481">
        <v>10930</v>
      </c>
      <c r="L78" s="1469" t="s">
        <v>2494</v>
      </c>
      <c r="M78" s="1482" t="s">
        <v>2512</v>
      </c>
      <c r="N78" s="1469">
        <v>130388148</v>
      </c>
      <c r="O78" s="1471" t="s">
        <v>2513</v>
      </c>
      <c r="P78" s="1472" t="s">
        <v>2514</v>
      </c>
      <c r="Q78" s="1469">
        <v>2662</v>
      </c>
      <c r="R78" s="1469" t="s">
        <v>2498</v>
      </c>
      <c r="S78" s="1473">
        <v>8611.64</v>
      </c>
      <c r="T78" s="1478"/>
    </row>
    <row r="79" spans="2:20" x14ac:dyDescent="0.25">
      <c r="B79" s="190"/>
      <c r="C79" s="1464">
        <v>10</v>
      </c>
      <c r="D79" s="1464">
        <v>100</v>
      </c>
      <c r="E79" s="1464">
        <v>12</v>
      </c>
      <c r="F79" s="1465" t="s">
        <v>374</v>
      </c>
      <c r="G79" s="1465" t="s">
        <v>2492</v>
      </c>
      <c r="H79" s="1465" t="s">
        <v>2493</v>
      </c>
      <c r="I79" s="1480" t="s">
        <v>1134</v>
      </c>
      <c r="J79" s="1467">
        <v>45369</v>
      </c>
      <c r="K79" s="1481">
        <v>10931</v>
      </c>
      <c r="L79" s="1469" t="s">
        <v>2494</v>
      </c>
      <c r="M79" s="1482" t="s">
        <v>2512</v>
      </c>
      <c r="N79" s="1469">
        <v>130388148</v>
      </c>
      <c r="O79" s="1471" t="s">
        <v>2513</v>
      </c>
      <c r="P79" s="1472" t="s">
        <v>2514</v>
      </c>
      <c r="Q79" s="1469">
        <v>2662</v>
      </c>
      <c r="R79" s="1469" t="s">
        <v>2498</v>
      </c>
      <c r="S79" s="1473">
        <v>8611.64</v>
      </c>
      <c r="T79" s="1478"/>
    </row>
    <row r="80" spans="2:20" x14ac:dyDescent="0.25">
      <c r="B80" s="190"/>
      <c r="C80" s="1464">
        <v>10</v>
      </c>
      <c r="D80" s="1464">
        <v>100</v>
      </c>
      <c r="E80" s="1464">
        <v>12</v>
      </c>
      <c r="F80" s="1465" t="s">
        <v>374</v>
      </c>
      <c r="G80" s="1465" t="s">
        <v>2492</v>
      </c>
      <c r="H80" s="1465" t="s">
        <v>2493</v>
      </c>
      <c r="I80" s="1480" t="s">
        <v>1134</v>
      </c>
      <c r="J80" s="1467">
        <v>45369</v>
      </c>
      <c r="K80" s="1481">
        <v>10932</v>
      </c>
      <c r="L80" s="1469" t="s">
        <v>2494</v>
      </c>
      <c r="M80" s="1482" t="s">
        <v>2512</v>
      </c>
      <c r="N80" s="1469">
        <v>130388148</v>
      </c>
      <c r="O80" s="1471" t="s">
        <v>2513</v>
      </c>
      <c r="P80" s="1472" t="s">
        <v>2514</v>
      </c>
      <c r="Q80" s="1469">
        <v>2662</v>
      </c>
      <c r="R80" s="1469" t="s">
        <v>2498</v>
      </c>
      <c r="S80" s="1473">
        <v>8611.64</v>
      </c>
      <c r="T80" s="1478"/>
    </row>
    <row r="81" spans="2:20" x14ac:dyDescent="0.25">
      <c r="B81" s="190"/>
      <c r="C81" s="1464">
        <v>10</v>
      </c>
      <c r="D81" s="1464">
        <v>100</v>
      </c>
      <c r="E81" s="1464">
        <v>12</v>
      </c>
      <c r="F81" s="1465" t="s">
        <v>374</v>
      </c>
      <c r="G81" s="1465" t="s">
        <v>2492</v>
      </c>
      <c r="H81" s="1465" t="s">
        <v>2493</v>
      </c>
      <c r="I81" s="1480" t="s">
        <v>1134</v>
      </c>
      <c r="J81" s="1467">
        <v>45369</v>
      </c>
      <c r="K81" s="1481">
        <v>10933</v>
      </c>
      <c r="L81" s="1469" t="s">
        <v>2494</v>
      </c>
      <c r="M81" s="1482" t="s">
        <v>2512</v>
      </c>
      <c r="N81" s="1469">
        <v>130388148</v>
      </c>
      <c r="O81" s="1471" t="s">
        <v>2513</v>
      </c>
      <c r="P81" s="1472" t="s">
        <v>2514</v>
      </c>
      <c r="Q81" s="1469">
        <v>2662</v>
      </c>
      <c r="R81" s="1469" t="s">
        <v>2498</v>
      </c>
      <c r="S81" s="1473">
        <v>8611.64</v>
      </c>
      <c r="T81" s="1478"/>
    </row>
    <row r="82" spans="2:20" x14ac:dyDescent="0.25">
      <c r="B82" s="190"/>
      <c r="C82" s="1464">
        <v>10</v>
      </c>
      <c r="D82" s="1464">
        <v>100</v>
      </c>
      <c r="E82" s="1464">
        <v>12</v>
      </c>
      <c r="F82" s="1465" t="s">
        <v>374</v>
      </c>
      <c r="G82" s="1465" t="s">
        <v>2492</v>
      </c>
      <c r="H82" s="1465" t="s">
        <v>2493</v>
      </c>
      <c r="I82" s="1480" t="s">
        <v>1134</v>
      </c>
      <c r="J82" s="1467">
        <v>45369</v>
      </c>
      <c r="K82" s="1481">
        <v>10934</v>
      </c>
      <c r="L82" s="1469" t="s">
        <v>2494</v>
      </c>
      <c r="M82" s="1482" t="s">
        <v>2512</v>
      </c>
      <c r="N82" s="1469">
        <v>130388148</v>
      </c>
      <c r="O82" s="1471" t="s">
        <v>2513</v>
      </c>
      <c r="P82" s="1472" t="s">
        <v>2514</v>
      </c>
      <c r="Q82" s="1469">
        <v>2662</v>
      </c>
      <c r="R82" s="1469" t="s">
        <v>2498</v>
      </c>
      <c r="S82" s="1473">
        <v>8611.64</v>
      </c>
      <c r="T82" s="1478"/>
    </row>
    <row r="83" spans="2:20" x14ac:dyDescent="0.25">
      <c r="B83" s="190"/>
      <c r="C83" s="1464">
        <v>10</v>
      </c>
      <c r="D83" s="1464">
        <v>100</v>
      </c>
      <c r="E83" s="1464">
        <v>12</v>
      </c>
      <c r="F83" s="1465" t="s">
        <v>374</v>
      </c>
      <c r="G83" s="1465" t="s">
        <v>2492</v>
      </c>
      <c r="H83" s="1465" t="s">
        <v>2493</v>
      </c>
      <c r="I83" s="1480" t="s">
        <v>1134</v>
      </c>
      <c r="J83" s="1467">
        <v>45369</v>
      </c>
      <c r="K83" s="1481">
        <v>10935</v>
      </c>
      <c r="L83" s="1469" t="s">
        <v>2494</v>
      </c>
      <c r="M83" s="1482" t="s">
        <v>2512</v>
      </c>
      <c r="N83" s="1469">
        <v>130388148</v>
      </c>
      <c r="O83" s="1471" t="s">
        <v>2513</v>
      </c>
      <c r="P83" s="1472" t="s">
        <v>2514</v>
      </c>
      <c r="Q83" s="1469">
        <v>2662</v>
      </c>
      <c r="R83" s="1469" t="s">
        <v>2498</v>
      </c>
      <c r="S83" s="1473">
        <v>8611.64</v>
      </c>
      <c r="T83" s="1478"/>
    </row>
    <row r="84" spans="2:20" x14ac:dyDescent="0.25">
      <c r="B84" s="190"/>
      <c r="C84" s="1464">
        <v>10</v>
      </c>
      <c r="D84" s="1464">
        <v>100</v>
      </c>
      <c r="E84" s="1464">
        <v>12</v>
      </c>
      <c r="F84" s="1465" t="s">
        <v>374</v>
      </c>
      <c r="G84" s="1465" t="s">
        <v>2492</v>
      </c>
      <c r="H84" s="1465" t="s">
        <v>2493</v>
      </c>
      <c r="I84" s="1480" t="s">
        <v>1134</v>
      </c>
      <c r="J84" s="1467">
        <v>45369</v>
      </c>
      <c r="K84" s="1481">
        <v>10936</v>
      </c>
      <c r="L84" s="1469" t="s">
        <v>2494</v>
      </c>
      <c r="M84" s="1482" t="s">
        <v>2512</v>
      </c>
      <c r="N84" s="1469">
        <v>130388148</v>
      </c>
      <c r="O84" s="1471" t="s">
        <v>2513</v>
      </c>
      <c r="P84" s="1472" t="s">
        <v>2514</v>
      </c>
      <c r="Q84" s="1469">
        <v>2662</v>
      </c>
      <c r="R84" s="1469" t="s">
        <v>2498</v>
      </c>
      <c r="S84" s="1473">
        <v>8611.64</v>
      </c>
      <c r="T84" s="1478"/>
    </row>
    <row r="85" spans="2:20" x14ac:dyDescent="0.25">
      <c r="B85" s="190"/>
      <c r="C85" s="1464">
        <v>10</v>
      </c>
      <c r="D85" s="1464">
        <v>100</v>
      </c>
      <c r="E85" s="1464">
        <v>12</v>
      </c>
      <c r="F85" s="1465" t="s">
        <v>374</v>
      </c>
      <c r="G85" s="1465" t="s">
        <v>2492</v>
      </c>
      <c r="H85" s="1465" t="s">
        <v>2493</v>
      </c>
      <c r="I85" s="1480" t="s">
        <v>1134</v>
      </c>
      <c r="J85" s="1467">
        <v>45369</v>
      </c>
      <c r="K85" s="1481">
        <v>10937</v>
      </c>
      <c r="L85" s="1469" t="s">
        <v>2494</v>
      </c>
      <c r="M85" s="1482" t="s">
        <v>2512</v>
      </c>
      <c r="N85" s="1469">
        <v>130388148</v>
      </c>
      <c r="O85" s="1471" t="s">
        <v>2513</v>
      </c>
      <c r="P85" s="1472" t="s">
        <v>2514</v>
      </c>
      <c r="Q85" s="1469">
        <v>2662</v>
      </c>
      <c r="R85" s="1469" t="s">
        <v>2498</v>
      </c>
      <c r="S85" s="1473">
        <v>8611.64</v>
      </c>
      <c r="T85" s="1478"/>
    </row>
    <row r="86" spans="2:20" x14ac:dyDescent="0.25">
      <c r="B86" s="190"/>
      <c r="C86" s="1464">
        <v>10</v>
      </c>
      <c r="D86" s="1464">
        <v>100</v>
      </c>
      <c r="E86" s="1464">
        <v>12</v>
      </c>
      <c r="F86" s="1465" t="s">
        <v>374</v>
      </c>
      <c r="G86" s="1465" t="s">
        <v>2492</v>
      </c>
      <c r="H86" s="1465" t="s">
        <v>2493</v>
      </c>
      <c r="I86" s="1480" t="s">
        <v>1134</v>
      </c>
      <c r="J86" s="1467">
        <v>45369</v>
      </c>
      <c r="K86" s="1481">
        <v>10938</v>
      </c>
      <c r="L86" s="1469" t="s">
        <v>2494</v>
      </c>
      <c r="M86" s="1482" t="s">
        <v>2512</v>
      </c>
      <c r="N86" s="1469">
        <v>130388148</v>
      </c>
      <c r="O86" s="1471" t="s">
        <v>2513</v>
      </c>
      <c r="P86" s="1472" t="s">
        <v>2514</v>
      </c>
      <c r="Q86" s="1469">
        <v>2662</v>
      </c>
      <c r="R86" s="1469" t="s">
        <v>2498</v>
      </c>
      <c r="S86" s="1473">
        <v>8611.64</v>
      </c>
      <c r="T86" s="1478"/>
    </row>
    <row r="87" spans="2:20" x14ac:dyDescent="0.25">
      <c r="B87" s="190"/>
      <c r="C87" s="1464">
        <v>10</v>
      </c>
      <c r="D87" s="1464">
        <v>100</v>
      </c>
      <c r="E87" s="1464">
        <v>12</v>
      </c>
      <c r="F87" s="1465" t="s">
        <v>374</v>
      </c>
      <c r="G87" s="1465" t="s">
        <v>2492</v>
      </c>
      <c r="H87" s="1465" t="s">
        <v>2493</v>
      </c>
      <c r="I87" s="1480" t="s">
        <v>1134</v>
      </c>
      <c r="J87" s="1467">
        <v>45369</v>
      </c>
      <c r="K87" s="1481">
        <v>10939</v>
      </c>
      <c r="L87" s="1469" t="s">
        <v>2494</v>
      </c>
      <c r="M87" s="1482" t="s">
        <v>2512</v>
      </c>
      <c r="N87" s="1469">
        <v>130388148</v>
      </c>
      <c r="O87" s="1471" t="s">
        <v>2513</v>
      </c>
      <c r="P87" s="1472" t="s">
        <v>2514</v>
      </c>
      <c r="Q87" s="1469">
        <v>2662</v>
      </c>
      <c r="R87" s="1469" t="s">
        <v>2498</v>
      </c>
      <c r="S87" s="1473">
        <v>8611.64</v>
      </c>
      <c r="T87" s="1478"/>
    </row>
    <row r="88" spans="2:20" x14ac:dyDescent="0.25">
      <c r="B88" s="190"/>
      <c r="C88" s="1464">
        <v>10</v>
      </c>
      <c r="D88" s="1464">
        <v>100</v>
      </c>
      <c r="E88" s="1464">
        <v>12</v>
      </c>
      <c r="F88" s="1465" t="s">
        <v>374</v>
      </c>
      <c r="G88" s="1465" t="s">
        <v>2492</v>
      </c>
      <c r="H88" s="1465" t="s">
        <v>2493</v>
      </c>
      <c r="I88" s="1480" t="s">
        <v>1134</v>
      </c>
      <c r="J88" s="1467">
        <v>45369</v>
      </c>
      <c r="K88" s="1481">
        <v>10940</v>
      </c>
      <c r="L88" s="1469" t="s">
        <v>2494</v>
      </c>
      <c r="M88" s="1482" t="s">
        <v>2512</v>
      </c>
      <c r="N88" s="1469">
        <v>130388148</v>
      </c>
      <c r="O88" s="1471" t="s">
        <v>2513</v>
      </c>
      <c r="P88" s="1472" t="s">
        <v>2514</v>
      </c>
      <c r="Q88" s="1469">
        <v>2662</v>
      </c>
      <c r="R88" s="1469" t="s">
        <v>2498</v>
      </c>
      <c r="S88" s="1473">
        <v>8611.64</v>
      </c>
      <c r="T88" s="1478"/>
    </row>
    <row r="89" spans="2:20" x14ac:dyDescent="0.25">
      <c r="B89" s="190"/>
      <c r="C89" s="1464">
        <v>10</v>
      </c>
      <c r="D89" s="1464">
        <v>100</v>
      </c>
      <c r="E89" s="1464">
        <v>12</v>
      </c>
      <c r="F89" s="1465" t="s">
        <v>374</v>
      </c>
      <c r="G89" s="1465" t="s">
        <v>2492</v>
      </c>
      <c r="H89" s="1465" t="s">
        <v>2493</v>
      </c>
      <c r="I89" s="1480" t="s">
        <v>1134</v>
      </c>
      <c r="J89" s="1467">
        <v>45369</v>
      </c>
      <c r="K89" s="1481">
        <v>10941</v>
      </c>
      <c r="L89" s="1469" t="s">
        <v>2494</v>
      </c>
      <c r="M89" s="1482" t="s">
        <v>2512</v>
      </c>
      <c r="N89" s="1469">
        <v>130388148</v>
      </c>
      <c r="O89" s="1471" t="s">
        <v>2513</v>
      </c>
      <c r="P89" s="1472" t="s">
        <v>2514</v>
      </c>
      <c r="Q89" s="1469">
        <v>2662</v>
      </c>
      <c r="R89" s="1469" t="s">
        <v>2498</v>
      </c>
      <c r="S89" s="1473">
        <v>8611.64</v>
      </c>
      <c r="T89" s="1478"/>
    </row>
    <row r="90" spans="2:20" x14ac:dyDescent="0.25">
      <c r="B90" s="190"/>
      <c r="C90" s="1464">
        <v>10</v>
      </c>
      <c r="D90" s="1464">
        <v>100</v>
      </c>
      <c r="E90" s="1464">
        <v>12</v>
      </c>
      <c r="F90" s="1465" t="s">
        <v>374</v>
      </c>
      <c r="G90" s="1465" t="s">
        <v>2492</v>
      </c>
      <c r="H90" s="1465" t="s">
        <v>2493</v>
      </c>
      <c r="I90" s="1480" t="s">
        <v>1134</v>
      </c>
      <c r="J90" s="1467">
        <v>45369</v>
      </c>
      <c r="K90" s="1481">
        <v>10942</v>
      </c>
      <c r="L90" s="1469" t="s">
        <v>2494</v>
      </c>
      <c r="M90" s="1482" t="s">
        <v>2512</v>
      </c>
      <c r="N90" s="1469">
        <v>130388148</v>
      </c>
      <c r="O90" s="1471" t="s">
        <v>2513</v>
      </c>
      <c r="P90" s="1472" t="s">
        <v>2514</v>
      </c>
      <c r="Q90" s="1469">
        <v>2662</v>
      </c>
      <c r="R90" s="1469" t="s">
        <v>2498</v>
      </c>
      <c r="S90" s="1473">
        <v>8611.64</v>
      </c>
      <c r="T90" s="1478"/>
    </row>
    <row r="91" spans="2:20" x14ac:dyDescent="0.25">
      <c r="B91" s="190"/>
      <c r="C91" s="1464">
        <v>10</v>
      </c>
      <c r="D91" s="1464">
        <v>100</v>
      </c>
      <c r="E91" s="1464">
        <v>12</v>
      </c>
      <c r="F91" s="1465" t="s">
        <v>374</v>
      </c>
      <c r="G91" s="1465" t="s">
        <v>2492</v>
      </c>
      <c r="H91" s="1465" t="s">
        <v>2493</v>
      </c>
      <c r="I91" s="1480" t="s">
        <v>1134</v>
      </c>
      <c r="J91" s="1467">
        <v>45369</v>
      </c>
      <c r="K91" s="1481">
        <v>10943</v>
      </c>
      <c r="L91" s="1469" t="s">
        <v>2494</v>
      </c>
      <c r="M91" s="1482" t="s">
        <v>2512</v>
      </c>
      <c r="N91" s="1469">
        <v>130388148</v>
      </c>
      <c r="O91" s="1471" t="s">
        <v>2513</v>
      </c>
      <c r="P91" s="1472" t="s">
        <v>2514</v>
      </c>
      <c r="Q91" s="1469">
        <v>2662</v>
      </c>
      <c r="R91" s="1469" t="s">
        <v>2498</v>
      </c>
      <c r="S91" s="1473">
        <v>8611.64</v>
      </c>
      <c r="T91" s="1478"/>
    </row>
    <row r="92" spans="2:20" x14ac:dyDescent="0.25">
      <c r="B92" s="190"/>
      <c r="C92" s="1464">
        <v>10</v>
      </c>
      <c r="D92" s="1464">
        <v>100</v>
      </c>
      <c r="E92" s="1464">
        <v>12</v>
      </c>
      <c r="F92" s="1465" t="s">
        <v>374</v>
      </c>
      <c r="G92" s="1465" t="s">
        <v>2492</v>
      </c>
      <c r="H92" s="1465" t="s">
        <v>2493</v>
      </c>
      <c r="I92" s="1480" t="s">
        <v>1134</v>
      </c>
      <c r="J92" s="1467">
        <v>45369</v>
      </c>
      <c r="K92" s="1481">
        <v>10944</v>
      </c>
      <c r="L92" s="1469" t="s">
        <v>2494</v>
      </c>
      <c r="M92" s="1482" t="s">
        <v>2512</v>
      </c>
      <c r="N92" s="1469">
        <v>130388148</v>
      </c>
      <c r="O92" s="1471" t="s">
        <v>2513</v>
      </c>
      <c r="P92" s="1472" t="s">
        <v>2514</v>
      </c>
      <c r="Q92" s="1469">
        <v>2662</v>
      </c>
      <c r="R92" s="1469" t="s">
        <v>2498</v>
      </c>
      <c r="S92" s="1473">
        <v>8611.64</v>
      </c>
      <c r="T92" s="1478"/>
    </row>
    <row r="93" spans="2:20" x14ac:dyDescent="0.25">
      <c r="B93" s="190"/>
      <c r="C93" s="1464">
        <v>10</v>
      </c>
      <c r="D93" s="1464">
        <v>100</v>
      </c>
      <c r="E93" s="1464">
        <v>12</v>
      </c>
      <c r="F93" s="1465" t="s">
        <v>374</v>
      </c>
      <c r="G93" s="1465" t="s">
        <v>2492</v>
      </c>
      <c r="H93" s="1465" t="s">
        <v>2493</v>
      </c>
      <c r="I93" s="1480" t="s">
        <v>1134</v>
      </c>
      <c r="J93" s="1467">
        <v>45369</v>
      </c>
      <c r="K93" s="1481">
        <v>10945</v>
      </c>
      <c r="L93" s="1469" t="s">
        <v>2494</v>
      </c>
      <c r="M93" s="1482" t="s">
        <v>2512</v>
      </c>
      <c r="N93" s="1469">
        <v>130388148</v>
      </c>
      <c r="O93" s="1471" t="s">
        <v>2513</v>
      </c>
      <c r="P93" s="1472" t="s">
        <v>2514</v>
      </c>
      <c r="Q93" s="1469">
        <v>2662</v>
      </c>
      <c r="R93" s="1469" t="s">
        <v>2498</v>
      </c>
      <c r="S93" s="1473">
        <v>8611.64</v>
      </c>
      <c r="T93" s="1478"/>
    </row>
    <row r="94" spans="2:20" x14ac:dyDescent="0.25">
      <c r="B94" s="190"/>
      <c r="C94" s="1464">
        <v>10</v>
      </c>
      <c r="D94" s="1464">
        <v>100</v>
      </c>
      <c r="E94" s="1464">
        <v>12</v>
      </c>
      <c r="F94" s="1465" t="s">
        <v>374</v>
      </c>
      <c r="G94" s="1465" t="s">
        <v>2492</v>
      </c>
      <c r="H94" s="1465" t="s">
        <v>2493</v>
      </c>
      <c r="I94" s="1480" t="s">
        <v>1134</v>
      </c>
      <c r="J94" s="1467">
        <v>45369</v>
      </c>
      <c r="K94" s="1481">
        <v>10946</v>
      </c>
      <c r="L94" s="1469" t="s">
        <v>2494</v>
      </c>
      <c r="M94" s="1482" t="s">
        <v>2512</v>
      </c>
      <c r="N94" s="1469">
        <v>130388148</v>
      </c>
      <c r="O94" s="1471" t="s">
        <v>2513</v>
      </c>
      <c r="P94" s="1472" t="s">
        <v>2514</v>
      </c>
      <c r="Q94" s="1469">
        <v>2662</v>
      </c>
      <c r="R94" s="1469" t="s">
        <v>2498</v>
      </c>
      <c r="S94" s="1473">
        <v>8611.64</v>
      </c>
      <c r="T94" s="1478"/>
    </row>
    <row r="95" spans="2:20" x14ac:dyDescent="0.25">
      <c r="B95" s="190"/>
      <c r="C95" s="1464">
        <v>10</v>
      </c>
      <c r="D95" s="1464">
        <v>100</v>
      </c>
      <c r="E95" s="1464">
        <v>12</v>
      </c>
      <c r="F95" s="1465" t="s">
        <v>374</v>
      </c>
      <c r="G95" s="1465" t="s">
        <v>2492</v>
      </c>
      <c r="H95" s="1465" t="s">
        <v>2493</v>
      </c>
      <c r="I95" s="1480" t="s">
        <v>1134</v>
      </c>
      <c r="J95" s="1467">
        <v>45369</v>
      </c>
      <c r="K95" s="1481">
        <v>10947</v>
      </c>
      <c r="L95" s="1469" t="s">
        <v>2494</v>
      </c>
      <c r="M95" s="1482" t="s">
        <v>2512</v>
      </c>
      <c r="N95" s="1469">
        <v>130388148</v>
      </c>
      <c r="O95" s="1471" t="s">
        <v>2513</v>
      </c>
      <c r="P95" s="1472" t="s">
        <v>2514</v>
      </c>
      <c r="Q95" s="1469">
        <v>2662</v>
      </c>
      <c r="R95" s="1469" t="s">
        <v>2498</v>
      </c>
      <c r="S95" s="1473">
        <v>8611.64</v>
      </c>
      <c r="T95" s="1478"/>
    </row>
    <row r="96" spans="2:20" x14ac:dyDescent="0.25">
      <c r="B96" s="190"/>
      <c r="C96" s="1464">
        <v>10</v>
      </c>
      <c r="D96" s="1464">
        <v>100</v>
      </c>
      <c r="E96" s="1464">
        <v>12</v>
      </c>
      <c r="F96" s="1465" t="s">
        <v>374</v>
      </c>
      <c r="G96" s="1465" t="s">
        <v>2492</v>
      </c>
      <c r="H96" s="1465" t="s">
        <v>2493</v>
      </c>
      <c r="I96" s="1480" t="s">
        <v>1134</v>
      </c>
      <c r="J96" s="1467">
        <v>45369</v>
      </c>
      <c r="K96" s="1481">
        <v>10948</v>
      </c>
      <c r="L96" s="1469" t="s">
        <v>2494</v>
      </c>
      <c r="M96" s="1482" t="s">
        <v>2512</v>
      </c>
      <c r="N96" s="1469">
        <v>130388148</v>
      </c>
      <c r="O96" s="1471" t="s">
        <v>2513</v>
      </c>
      <c r="P96" s="1472" t="s">
        <v>2514</v>
      </c>
      <c r="Q96" s="1469">
        <v>2662</v>
      </c>
      <c r="R96" s="1469" t="s">
        <v>2498</v>
      </c>
      <c r="S96" s="1473">
        <v>8611.64</v>
      </c>
      <c r="T96" s="1478"/>
    </row>
    <row r="97" spans="2:20" x14ac:dyDescent="0.25">
      <c r="B97" s="190"/>
      <c r="C97" s="1464">
        <v>10</v>
      </c>
      <c r="D97" s="1464">
        <v>100</v>
      </c>
      <c r="E97" s="1464">
        <v>12</v>
      </c>
      <c r="F97" s="1465" t="s">
        <v>374</v>
      </c>
      <c r="G97" s="1465" t="s">
        <v>2492</v>
      </c>
      <c r="H97" s="1465" t="s">
        <v>2493</v>
      </c>
      <c r="I97" s="1480" t="s">
        <v>1134</v>
      </c>
      <c r="J97" s="1467">
        <v>45369</v>
      </c>
      <c r="K97" s="1481">
        <v>10949</v>
      </c>
      <c r="L97" s="1469" t="s">
        <v>2494</v>
      </c>
      <c r="M97" s="1482" t="s">
        <v>2512</v>
      </c>
      <c r="N97" s="1469">
        <v>130388148</v>
      </c>
      <c r="O97" s="1471" t="s">
        <v>2513</v>
      </c>
      <c r="P97" s="1472" t="s">
        <v>2514</v>
      </c>
      <c r="Q97" s="1469">
        <v>2662</v>
      </c>
      <c r="R97" s="1469" t="s">
        <v>2498</v>
      </c>
      <c r="S97" s="1473">
        <v>8611.64</v>
      </c>
      <c r="T97" s="1478"/>
    </row>
    <row r="98" spans="2:20" x14ac:dyDescent="0.25">
      <c r="B98" s="190"/>
      <c r="C98" s="1464">
        <v>10</v>
      </c>
      <c r="D98" s="1464">
        <v>100</v>
      </c>
      <c r="E98" s="1464">
        <v>12</v>
      </c>
      <c r="F98" s="1465" t="s">
        <v>374</v>
      </c>
      <c r="G98" s="1465" t="s">
        <v>2492</v>
      </c>
      <c r="H98" s="1465" t="s">
        <v>2493</v>
      </c>
      <c r="I98" s="1480" t="s">
        <v>1134</v>
      </c>
      <c r="J98" s="1467">
        <v>45369</v>
      </c>
      <c r="K98" s="1481">
        <v>10950</v>
      </c>
      <c r="L98" s="1469" t="s">
        <v>2494</v>
      </c>
      <c r="M98" s="1482" t="s">
        <v>2512</v>
      </c>
      <c r="N98" s="1469">
        <v>130388148</v>
      </c>
      <c r="O98" s="1471" t="s">
        <v>2513</v>
      </c>
      <c r="P98" s="1472" t="s">
        <v>2514</v>
      </c>
      <c r="Q98" s="1469">
        <v>2662</v>
      </c>
      <c r="R98" s="1469" t="s">
        <v>2498</v>
      </c>
      <c r="S98" s="1473">
        <v>8611.64</v>
      </c>
      <c r="T98" s="1478"/>
    </row>
    <row r="99" spans="2:20" x14ac:dyDescent="0.25">
      <c r="B99" s="190"/>
      <c r="C99" s="1464">
        <v>10</v>
      </c>
      <c r="D99" s="1464">
        <v>100</v>
      </c>
      <c r="E99" s="1464">
        <v>12</v>
      </c>
      <c r="F99" s="1465" t="s">
        <v>374</v>
      </c>
      <c r="G99" s="1465" t="s">
        <v>2492</v>
      </c>
      <c r="H99" s="1465" t="s">
        <v>2493</v>
      </c>
      <c r="I99" s="1480" t="s">
        <v>1134</v>
      </c>
      <c r="J99" s="1467">
        <v>45369</v>
      </c>
      <c r="K99" s="1481">
        <v>10951</v>
      </c>
      <c r="L99" s="1469" t="s">
        <v>2494</v>
      </c>
      <c r="M99" s="1482" t="s">
        <v>2512</v>
      </c>
      <c r="N99" s="1469">
        <v>130388148</v>
      </c>
      <c r="O99" s="1471" t="s">
        <v>2513</v>
      </c>
      <c r="P99" s="1472" t="s">
        <v>2514</v>
      </c>
      <c r="Q99" s="1469">
        <v>2662</v>
      </c>
      <c r="R99" s="1469" t="s">
        <v>2498</v>
      </c>
      <c r="S99" s="1473">
        <v>8611.64</v>
      </c>
      <c r="T99" s="1478"/>
    </row>
    <row r="100" spans="2:20" x14ac:dyDescent="0.25">
      <c r="B100" s="190"/>
      <c r="C100" s="1464">
        <v>10</v>
      </c>
      <c r="D100" s="1464">
        <v>100</v>
      </c>
      <c r="E100" s="1464">
        <v>12</v>
      </c>
      <c r="F100" s="1465" t="s">
        <v>374</v>
      </c>
      <c r="G100" s="1465" t="s">
        <v>2492</v>
      </c>
      <c r="H100" s="1465" t="s">
        <v>2493</v>
      </c>
      <c r="I100" s="1480" t="s">
        <v>1134</v>
      </c>
      <c r="J100" s="1467">
        <v>45369</v>
      </c>
      <c r="K100" s="1481">
        <v>10952</v>
      </c>
      <c r="L100" s="1469" t="s">
        <v>2494</v>
      </c>
      <c r="M100" s="1482" t="s">
        <v>2512</v>
      </c>
      <c r="N100" s="1469">
        <v>130388148</v>
      </c>
      <c r="O100" s="1471" t="s">
        <v>2513</v>
      </c>
      <c r="P100" s="1472" t="s">
        <v>2514</v>
      </c>
      <c r="Q100" s="1469">
        <v>2662</v>
      </c>
      <c r="R100" s="1469" t="s">
        <v>2498</v>
      </c>
      <c r="S100" s="1473">
        <v>8611.64</v>
      </c>
      <c r="T100" s="1478"/>
    </row>
    <row r="101" spans="2:20" x14ac:dyDescent="0.25">
      <c r="B101" s="190"/>
      <c r="C101" s="1464">
        <v>10</v>
      </c>
      <c r="D101" s="1464">
        <v>100</v>
      </c>
      <c r="E101" s="1464">
        <v>12</v>
      </c>
      <c r="F101" s="1465" t="s">
        <v>374</v>
      </c>
      <c r="G101" s="1465" t="s">
        <v>2492</v>
      </c>
      <c r="H101" s="1465" t="s">
        <v>2493</v>
      </c>
      <c r="I101" s="1480" t="s">
        <v>1134</v>
      </c>
      <c r="J101" s="1467">
        <v>45369</v>
      </c>
      <c r="K101" s="1481">
        <v>10953</v>
      </c>
      <c r="L101" s="1469" t="s">
        <v>2494</v>
      </c>
      <c r="M101" s="1482" t="s">
        <v>2512</v>
      </c>
      <c r="N101" s="1469">
        <v>130388148</v>
      </c>
      <c r="O101" s="1471" t="s">
        <v>2513</v>
      </c>
      <c r="P101" s="1472" t="s">
        <v>2514</v>
      </c>
      <c r="Q101" s="1469">
        <v>2662</v>
      </c>
      <c r="R101" s="1469" t="s">
        <v>2498</v>
      </c>
      <c r="S101" s="1473">
        <v>8611.64</v>
      </c>
      <c r="T101" s="1478"/>
    </row>
    <row r="102" spans="2:20" x14ac:dyDescent="0.25">
      <c r="B102" s="190"/>
      <c r="C102" s="1464">
        <v>10</v>
      </c>
      <c r="D102" s="1464">
        <v>100</v>
      </c>
      <c r="E102" s="1464">
        <v>12</v>
      </c>
      <c r="F102" s="1465" t="s">
        <v>374</v>
      </c>
      <c r="G102" s="1465" t="s">
        <v>2492</v>
      </c>
      <c r="H102" s="1465" t="s">
        <v>2493</v>
      </c>
      <c r="I102" s="1480" t="s">
        <v>1134</v>
      </c>
      <c r="J102" s="1467">
        <v>45369</v>
      </c>
      <c r="K102" s="1481">
        <v>10954</v>
      </c>
      <c r="L102" s="1469" t="s">
        <v>2494</v>
      </c>
      <c r="M102" s="1482" t="s">
        <v>2512</v>
      </c>
      <c r="N102" s="1469">
        <v>130388148</v>
      </c>
      <c r="O102" s="1471" t="s">
        <v>2513</v>
      </c>
      <c r="P102" s="1472" t="s">
        <v>2514</v>
      </c>
      <c r="Q102" s="1469">
        <v>2662</v>
      </c>
      <c r="R102" s="1469" t="s">
        <v>2498</v>
      </c>
      <c r="S102" s="1473">
        <v>8611.64</v>
      </c>
      <c r="T102" s="1478"/>
    </row>
    <row r="103" spans="2:20" x14ac:dyDescent="0.25">
      <c r="B103" s="190"/>
      <c r="C103" s="1464">
        <v>10</v>
      </c>
      <c r="D103" s="1464">
        <v>100</v>
      </c>
      <c r="E103" s="1464">
        <v>12</v>
      </c>
      <c r="F103" s="1465" t="s">
        <v>374</v>
      </c>
      <c r="G103" s="1465" t="s">
        <v>2492</v>
      </c>
      <c r="H103" s="1465" t="s">
        <v>2493</v>
      </c>
      <c r="I103" s="1480" t="s">
        <v>1134</v>
      </c>
      <c r="J103" s="1467">
        <v>45369</v>
      </c>
      <c r="K103" s="1481">
        <v>10960</v>
      </c>
      <c r="L103" s="1469" t="s">
        <v>2494</v>
      </c>
      <c r="M103" s="1482" t="s">
        <v>2512</v>
      </c>
      <c r="N103" s="1469">
        <v>130388148</v>
      </c>
      <c r="O103" s="1471" t="s">
        <v>2513</v>
      </c>
      <c r="P103" s="1472" t="s">
        <v>2514</v>
      </c>
      <c r="Q103" s="1469">
        <v>2662</v>
      </c>
      <c r="R103" s="1469" t="s">
        <v>2498</v>
      </c>
      <c r="S103" s="1473">
        <v>8611.64</v>
      </c>
      <c r="T103" s="1478"/>
    </row>
    <row r="104" spans="2:20" x14ac:dyDescent="0.25">
      <c r="B104" s="190"/>
      <c r="C104" s="1464">
        <v>10</v>
      </c>
      <c r="D104" s="1464">
        <v>100</v>
      </c>
      <c r="E104" s="1464">
        <v>12</v>
      </c>
      <c r="F104" s="1465" t="s">
        <v>374</v>
      </c>
      <c r="G104" s="1465" t="s">
        <v>2492</v>
      </c>
      <c r="H104" s="1465" t="s">
        <v>2493</v>
      </c>
      <c r="I104" s="1480" t="s">
        <v>1134</v>
      </c>
      <c r="J104" s="1467">
        <v>45369</v>
      </c>
      <c r="K104" s="1481">
        <v>10961</v>
      </c>
      <c r="L104" s="1469" t="s">
        <v>2494</v>
      </c>
      <c r="M104" s="1482" t="s">
        <v>2512</v>
      </c>
      <c r="N104" s="1469">
        <v>130388148</v>
      </c>
      <c r="O104" s="1471" t="s">
        <v>2513</v>
      </c>
      <c r="P104" s="1472" t="s">
        <v>2514</v>
      </c>
      <c r="Q104" s="1469">
        <v>2662</v>
      </c>
      <c r="R104" s="1469" t="s">
        <v>2498</v>
      </c>
      <c r="S104" s="1473">
        <v>8611.64</v>
      </c>
      <c r="T104" s="1478"/>
    </row>
    <row r="105" spans="2:20" x14ac:dyDescent="0.25">
      <c r="B105" s="190"/>
      <c r="C105" s="1464">
        <v>10</v>
      </c>
      <c r="D105" s="1464">
        <v>100</v>
      </c>
      <c r="E105" s="1464">
        <v>12</v>
      </c>
      <c r="F105" s="1465" t="s">
        <v>374</v>
      </c>
      <c r="G105" s="1465" t="s">
        <v>2492</v>
      </c>
      <c r="H105" s="1465" t="s">
        <v>2493</v>
      </c>
      <c r="I105" s="1480" t="s">
        <v>1134</v>
      </c>
      <c r="J105" s="1467">
        <v>45369</v>
      </c>
      <c r="K105" s="1481">
        <v>10962</v>
      </c>
      <c r="L105" s="1469" t="s">
        <v>2494</v>
      </c>
      <c r="M105" s="1482" t="s">
        <v>2512</v>
      </c>
      <c r="N105" s="1469">
        <v>130388148</v>
      </c>
      <c r="O105" s="1471" t="s">
        <v>2513</v>
      </c>
      <c r="P105" s="1472" t="s">
        <v>2514</v>
      </c>
      <c r="Q105" s="1469">
        <v>2662</v>
      </c>
      <c r="R105" s="1469" t="s">
        <v>2498</v>
      </c>
      <c r="S105" s="1473">
        <v>8611.64</v>
      </c>
      <c r="T105" s="1478"/>
    </row>
    <row r="106" spans="2:20" x14ac:dyDescent="0.25">
      <c r="B106" s="190"/>
      <c r="C106" s="1464">
        <v>10</v>
      </c>
      <c r="D106" s="1464">
        <v>100</v>
      </c>
      <c r="E106" s="1464">
        <v>12</v>
      </c>
      <c r="F106" s="1465" t="s">
        <v>374</v>
      </c>
      <c r="G106" s="1465" t="s">
        <v>2492</v>
      </c>
      <c r="H106" s="1465" t="s">
        <v>2493</v>
      </c>
      <c r="I106" s="1480" t="s">
        <v>1134</v>
      </c>
      <c r="J106" s="1467">
        <v>45369</v>
      </c>
      <c r="K106" s="1481">
        <v>10963</v>
      </c>
      <c r="L106" s="1469" t="s">
        <v>2494</v>
      </c>
      <c r="M106" s="1482" t="s">
        <v>2512</v>
      </c>
      <c r="N106" s="1469">
        <v>130388148</v>
      </c>
      <c r="O106" s="1471" t="s">
        <v>2513</v>
      </c>
      <c r="P106" s="1472" t="s">
        <v>2514</v>
      </c>
      <c r="Q106" s="1469">
        <v>2662</v>
      </c>
      <c r="R106" s="1469" t="s">
        <v>2498</v>
      </c>
      <c r="S106" s="1473">
        <v>8611.64</v>
      </c>
      <c r="T106" s="1478"/>
    </row>
    <row r="107" spans="2:20" x14ac:dyDescent="0.25">
      <c r="B107" s="190"/>
      <c r="C107" s="1464">
        <v>10</v>
      </c>
      <c r="D107" s="1464">
        <v>100</v>
      </c>
      <c r="E107" s="1464">
        <v>12</v>
      </c>
      <c r="F107" s="1465" t="s">
        <v>374</v>
      </c>
      <c r="G107" s="1465" t="s">
        <v>2492</v>
      </c>
      <c r="H107" s="1465" t="s">
        <v>2493</v>
      </c>
      <c r="I107" s="1480" t="s">
        <v>1134</v>
      </c>
      <c r="J107" s="1467">
        <v>45369</v>
      </c>
      <c r="K107" s="1481">
        <v>10964</v>
      </c>
      <c r="L107" s="1469" t="s">
        <v>2494</v>
      </c>
      <c r="M107" s="1482" t="s">
        <v>2512</v>
      </c>
      <c r="N107" s="1469">
        <v>130388148</v>
      </c>
      <c r="O107" s="1471" t="s">
        <v>2513</v>
      </c>
      <c r="P107" s="1472" t="s">
        <v>2514</v>
      </c>
      <c r="Q107" s="1469">
        <v>2662</v>
      </c>
      <c r="R107" s="1469" t="s">
        <v>2498</v>
      </c>
      <c r="S107" s="1473">
        <v>8611.64</v>
      </c>
      <c r="T107" s="1478"/>
    </row>
    <row r="108" spans="2:20" x14ac:dyDescent="0.25">
      <c r="B108" s="190"/>
      <c r="C108" s="1464">
        <v>10</v>
      </c>
      <c r="D108" s="1464">
        <v>100</v>
      </c>
      <c r="E108" s="1464">
        <v>12</v>
      </c>
      <c r="F108" s="1465" t="s">
        <v>374</v>
      </c>
      <c r="G108" s="1465" t="s">
        <v>2492</v>
      </c>
      <c r="H108" s="1465" t="s">
        <v>2493</v>
      </c>
      <c r="I108" s="1480" t="s">
        <v>1134</v>
      </c>
      <c r="J108" s="1467">
        <v>45369</v>
      </c>
      <c r="K108" s="1481">
        <v>10965</v>
      </c>
      <c r="L108" s="1469" t="s">
        <v>2494</v>
      </c>
      <c r="M108" s="1482" t="s">
        <v>2512</v>
      </c>
      <c r="N108" s="1469">
        <v>130388148</v>
      </c>
      <c r="O108" s="1471" t="s">
        <v>2513</v>
      </c>
      <c r="P108" s="1472" t="s">
        <v>2514</v>
      </c>
      <c r="Q108" s="1469">
        <v>2662</v>
      </c>
      <c r="R108" s="1469" t="s">
        <v>2498</v>
      </c>
      <c r="S108" s="1473">
        <v>8611.64</v>
      </c>
      <c r="T108" s="1478"/>
    </row>
    <row r="109" spans="2:20" x14ac:dyDescent="0.25">
      <c r="B109" s="190"/>
      <c r="C109" s="1464">
        <v>10</v>
      </c>
      <c r="D109" s="1464">
        <v>100</v>
      </c>
      <c r="E109" s="1464">
        <v>12</v>
      </c>
      <c r="F109" s="1465" t="s">
        <v>374</v>
      </c>
      <c r="G109" s="1465" t="s">
        <v>2492</v>
      </c>
      <c r="H109" s="1465" t="s">
        <v>2493</v>
      </c>
      <c r="I109" s="1480" t="s">
        <v>1134</v>
      </c>
      <c r="J109" s="1467">
        <v>45369</v>
      </c>
      <c r="K109" s="1481">
        <v>10966</v>
      </c>
      <c r="L109" s="1469" t="s">
        <v>2494</v>
      </c>
      <c r="M109" s="1482" t="s">
        <v>2512</v>
      </c>
      <c r="N109" s="1469">
        <v>130388148</v>
      </c>
      <c r="O109" s="1471" t="s">
        <v>2513</v>
      </c>
      <c r="P109" s="1472" t="s">
        <v>2514</v>
      </c>
      <c r="Q109" s="1469">
        <v>2662</v>
      </c>
      <c r="R109" s="1469" t="s">
        <v>2498</v>
      </c>
      <c r="S109" s="1473">
        <v>8611.64</v>
      </c>
      <c r="T109" s="1478"/>
    </row>
    <row r="110" spans="2:20" x14ac:dyDescent="0.25">
      <c r="B110" s="190"/>
      <c r="C110" s="1464">
        <v>10</v>
      </c>
      <c r="D110" s="1464">
        <v>100</v>
      </c>
      <c r="E110" s="1464">
        <v>12</v>
      </c>
      <c r="F110" s="1465" t="s">
        <v>374</v>
      </c>
      <c r="G110" s="1465" t="s">
        <v>2492</v>
      </c>
      <c r="H110" s="1465" t="s">
        <v>2493</v>
      </c>
      <c r="I110" s="1480" t="s">
        <v>1134</v>
      </c>
      <c r="J110" s="1467">
        <v>45369</v>
      </c>
      <c r="K110" s="1481">
        <v>10967</v>
      </c>
      <c r="L110" s="1469" t="s">
        <v>2494</v>
      </c>
      <c r="M110" s="1482" t="s">
        <v>2512</v>
      </c>
      <c r="N110" s="1469">
        <v>130388148</v>
      </c>
      <c r="O110" s="1471" t="s">
        <v>2513</v>
      </c>
      <c r="P110" s="1472" t="s">
        <v>2514</v>
      </c>
      <c r="Q110" s="1469">
        <v>2662</v>
      </c>
      <c r="R110" s="1469" t="s">
        <v>2498</v>
      </c>
      <c r="S110" s="1473">
        <v>8611.64</v>
      </c>
      <c r="T110" s="1478"/>
    </row>
    <row r="111" spans="2:20" x14ac:dyDescent="0.25">
      <c r="B111" s="190"/>
      <c r="C111" s="1464">
        <v>10</v>
      </c>
      <c r="D111" s="1464">
        <v>100</v>
      </c>
      <c r="E111" s="1464">
        <v>12</v>
      </c>
      <c r="F111" s="1465" t="s">
        <v>374</v>
      </c>
      <c r="G111" s="1465" t="s">
        <v>2492</v>
      </c>
      <c r="H111" s="1465" t="s">
        <v>2493</v>
      </c>
      <c r="I111" s="1480" t="s">
        <v>1134</v>
      </c>
      <c r="J111" s="1467">
        <v>45369</v>
      </c>
      <c r="K111" s="1481">
        <v>10968</v>
      </c>
      <c r="L111" s="1469" t="s">
        <v>2494</v>
      </c>
      <c r="M111" s="1482" t="s">
        <v>2512</v>
      </c>
      <c r="N111" s="1469">
        <v>130388148</v>
      </c>
      <c r="O111" s="1471" t="s">
        <v>2513</v>
      </c>
      <c r="P111" s="1472" t="s">
        <v>2514</v>
      </c>
      <c r="Q111" s="1469">
        <v>2662</v>
      </c>
      <c r="R111" s="1469" t="s">
        <v>2498</v>
      </c>
      <c r="S111" s="1473">
        <v>8611.64</v>
      </c>
      <c r="T111" s="1478"/>
    </row>
    <row r="112" spans="2:20" x14ac:dyDescent="0.25">
      <c r="B112" s="190"/>
      <c r="C112" s="1464">
        <v>10</v>
      </c>
      <c r="D112" s="1464">
        <v>100</v>
      </c>
      <c r="E112" s="1464">
        <v>12</v>
      </c>
      <c r="F112" s="1465" t="s">
        <v>374</v>
      </c>
      <c r="G112" s="1465" t="s">
        <v>2492</v>
      </c>
      <c r="H112" s="1465" t="s">
        <v>2493</v>
      </c>
      <c r="I112" s="1480" t="s">
        <v>1134</v>
      </c>
      <c r="J112" s="1467">
        <v>45369</v>
      </c>
      <c r="K112" s="1468">
        <v>10890</v>
      </c>
      <c r="L112" s="1469" t="s">
        <v>2494</v>
      </c>
      <c r="M112" s="1470" t="s">
        <v>2515</v>
      </c>
      <c r="N112" s="1469">
        <v>130388148</v>
      </c>
      <c r="O112" s="1471" t="s">
        <v>2513</v>
      </c>
      <c r="P112" s="1472" t="s">
        <v>2514</v>
      </c>
      <c r="Q112" s="1469">
        <v>2662</v>
      </c>
      <c r="R112" s="1469" t="s">
        <v>2498</v>
      </c>
      <c r="S112" s="1473">
        <v>10188.120000000001</v>
      </c>
      <c r="T112" s="1478"/>
    </row>
    <row r="113" spans="2:20" x14ac:dyDescent="0.25">
      <c r="B113" s="190"/>
      <c r="C113" s="1464">
        <v>10</v>
      </c>
      <c r="D113" s="1464">
        <v>100</v>
      </c>
      <c r="E113" s="1464">
        <v>12</v>
      </c>
      <c r="F113" s="1465" t="s">
        <v>374</v>
      </c>
      <c r="G113" s="1465" t="s">
        <v>2492</v>
      </c>
      <c r="H113" s="1465" t="s">
        <v>2493</v>
      </c>
      <c r="I113" s="1480" t="s">
        <v>1134</v>
      </c>
      <c r="J113" s="1467">
        <v>45369</v>
      </c>
      <c r="K113" s="1468">
        <v>10891</v>
      </c>
      <c r="L113" s="1469" t="s">
        <v>2494</v>
      </c>
      <c r="M113" s="1470" t="s">
        <v>2515</v>
      </c>
      <c r="N113" s="1469">
        <v>130388148</v>
      </c>
      <c r="O113" s="1471" t="s">
        <v>2513</v>
      </c>
      <c r="P113" s="1472" t="s">
        <v>2514</v>
      </c>
      <c r="Q113" s="1469">
        <v>2662</v>
      </c>
      <c r="R113" s="1469" t="s">
        <v>2498</v>
      </c>
      <c r="S113" s="1473">
        <v>10188.120000000001</v>
      </c>
      <c r="T113" s="1478"/>
    </row>
    <row r="114" spans="2:20" x14ac:dyDescent="0.25">
      <c r="B114" s="190"/>
      <c r="C114" s="1464">
        <v>10</v>
      </c>
      <c r="D114" s="1464">
        <v>100</v>
      </c>
      <c r="E114" s="1464">
        <v>12</v>
      </c>
      <c r="F114" s="1465" t="s">
        <v>374</v>
      </c>
      <c r="G114" s="1465" t="s">
        <v>2492</v>
      </c>
      <c r="H114" s="1465" t="s">
        <v>2493</v>
      </c>
      <c r="I114" s="1480" t="s">
        <v>1134</v>
      </c>
      <c r="J114" s="1467">
        <v>45369</v>
      </c>
      <c r="K114" s="1468">
        <v>10892</v>
      </c>
      <c r="L114" s="1469" t="s">
        <v>2494</v>
      </c>
      <c r="M114" s="1470" t="s">
        <v>2515</v>
      </c>
      <c r="N114" s="1469">
        <v>130388148</v>
      </c>
      <c r="O114" s="1471" t="s">
        <v>2513</v>
      </c>
      <c r="P114" s="1472" t="s">
        <v>2514</v>
      </c>
      <c r="Q114" s="1469">
        <v>2662</v>
      </c>
      <c r="R114" s="1469" t="s">
        <v>2498</v>
      </c>
      <c r="S114" s="1473">
        <v>10188.120000000001</v>
      </c>
      <c r="T114" s="1478"/>
    </row>
    <row r="115" spans="2:20" x14ac:dyDescent="0.25">
      <c r="B115" s="190"/>
      <c r="C115" s="1464">
        <v>10</v>
      </c>
      <c r="D115" s="1464">
        <v>100</v>
      </c>
      <c r="E115" s="1464">
        <v>12</v>
      </c>
      <c r="F115" s="1465" t="s">
        <v>374</v>
      </c>
      <c r="G115" s="1465" t="s">
        <v>2492</v>
      </c>
      <c r="H115" s="1465" t="s">
        <v>2493</v>
      </c>
      <c r="I115" s="1480" t="s">
        <v>1134</v>
      </c>
      <c r="J115" s="1467">
        <v>45369</v>
      </c>
      <c r="K115" s="1468">
        <v>10893</v>
      </c>
      <c r="L115" s="1469" t="s">
        <v>2494</v>
      </c>
      <c r="M115" s="1470" t="s">
        <v>2515</v>
      </c>
      <c r="N115" s="1469">
        <v>130388148</v>
      </c>
      <c r="O115" s="1471" t="s">
        <v>2513</v>
      </c>
      <c r="P115" s="1472" t="s">
        <v>2514</v>
      </c>
      <c r="Q115" s="1469">
        <v>2662</v>
      </c>
      <c r="R115" s="1469" t="s">
        <v>2498</v>
      </c>
      <c r="S115" s="1473">
        <v>10188.120000000001</v>
      </c>
      <c r="T115" s="1478"/>
    </row>
    <row r="116" spans="2:20" x14ac:dyDescent="0.25">
      <c r="B116" s="190"/>
      <c r="C116" s="1464">
        <v>10</v>
      </c>
      <c r="D116" s="1464">
        <v>100</v>
      </c>
      <c r="E116" s="1464">
        <v>12</v>
      </c>
      <c r="F116" s="1465" t="s">
        <v>374</v>
      </c>
      <c r="G116" s="1465" t="s">
        <v>2492</v>
      </c>
      <c r="H116" s="1465" t="s">
        <v>2493</v>
      </c>
      <c r="I116" s="1480" t="s">
        <v>1134</v>
      </c>
      <c r="J116" s="1467">
        <v>45369</v>
      </c>
      <c r="K116" s="1468">
        <v>10894</v>
      </c>
      <c r="L116" s="1469" t="s">
        <v>2494</v>
      </c>
      <c r="M116" s="1470" t="s">
        <v>2515</v>
      </c>
      <c r="N116" s="1469">
        <v>130388148</v>
      </c>
      <c r="O116" s="1471" t="s">
        <v>2513</v>
      </c>
      <c r="P116" s="1472" t="s">
        <v>2514</v>
      </c>
      <c r="Q116" s="1469">
        <v>2662</v>
      </c>
      <c r="R116" s="1469" t="s">
        <v>2498</v>
      </c>
      <c r="S116" s="1473">
        <v>10188.120000000001</v>
      </c>
      <c r="T116" s="1478"/>
    </row>
    <row r="117" spans="2:20" x14ac:dyDescent="0.25">
      <c r="B117" s="190"/>
      <c r="C117" s="1464">
        <v>10</v>
      </c>
      <c r="D117" s="1464">
        <v>100</v>
      </c>
      <c r="E117" s="1464">
        <v>12</v>
      </c>
      <c r="F117" s="1465" t="s">
        <v>374</v>
      </c>
      <c r="G117" s="1465" t="s">
        <v>2492</v>
      </c>
      <c r="H117" s="1465" t="s">
        <v>2493</v>
      </c>
      <c r="I117" s="1480" t="s">
        <v>1134</v>
      </c>
      <c r="J117" s="1467">
        <v>45369</v>
      </c>
      <c r="K117" s="1468">
        <v>10895</v>
      </c>
      <c r="L117" s="1469" t="s">
        <v>2494</v>
      </c>
      <c r="M117" s="1470" t="s">
        <v>2515</v>
      </c>
      <c r="N117" s="1469">
        <v>130388148</v>
      </c>
      <c r="O117" s="1471" t="s">
        <v>2513</v>
      </c>
      <c r="P117" s="1472" t="s">
        <v>2514</v>
      </c>
      <c r="Q117" s="1469">
        <v>2662</v>
      </c>
      <c r="R117" s="1469" t="s">
        <v>2498</v>
      </c>
      <c r="S117" s="1473">
        <v>10188.120000000001</v>
      </c>
      <c r="T117" s="1478"/>
    </row>
    <row r="118" spans="2:20" x14ac:dyDescent="0.25">
      <c r="B118" s="190"/>
      <c r="C118" s="1464">
        <v>10</v>
      </c>
      <c r="D118" s="1464">
        <v>100</v>
      </c>
      <c r="E118" s="1464">
        <v>12</v>
      </c>
      <c r="F118" s="1465" t="s">
        <v>374</v>
      </c>
      <c r="G118" s="1465" t="s">
        <v>2492</v>
      </c>
      <c r="H118" s="1465" t="s">
        <v>2493</v>
      </c>
      <c r="I118" s="1480" t="s">
        <v>1134</v>
      </c>
      <c r="J118" s="1467">
        <v>45369</v>
      </c>
      <c r="K118" s="1468">
        <v>10896</v>
      </c>
      <c r="L118" s="1469" t="s">
        <v>2494</v>
      </c>
      <c r="M118" s="1470" t="s">
        <v>2515</v>
      </c>
      <c r="N118" s="1469">
        <v>130388148</v>
      </c>
      <c r="O118" s="1471" t="s">
        <v>2513</v>
      </c>
      <c r="P118" s="1472" t="s">
        <v>2514</v>
      </c>
      <c r="Q118" s="1469">
        <v>2662</v>
      </c>
      <c r="R118" s="1469" t="s">
        <v>2498</v>
      </c>
      <c r="S118" s="1473">
        <v>10188.120000000001</v>
      </c>
      <c r="T118" s="1478"/>
    </row>
    <row r="119" spans="2:20" x14ac:dyDescent="0.25">
      <c r="B119" s="190"/>
      <c r="C119" s="1464">
        <v>10</v>
      </c>
      <c r="D119" s="1464">
        <v>100</v>
      </c>
      <c r="E119" s="1464">
        <v>12</v>
      </c>
      <c r="F119" s="1465" t="s">
        <v>374</v>
      </c>
      <c r="G119" s="1465" t="s">
        <v>2492</v>
      </c>
      <c r="H119" s="1465" t="s">
        <v>2493</v>
      </c>
      <c r="I119" s="1480" t="s">
        <v>1134</v>
      </c>
      <c r="J119" s="1467">
        <v>45369</v>
      </c>
      <c r="K119" s="1468">
        <v>10897</v>
      </c>
      <c r="L119" s="1469" t="s">
        <v>2494</v>
      </c>
      <c r="M119" s="1470" t="s">
        <v>2515</v>
      </c>
      <c r="N119" s="1469">
        <v>130388148</v>
      </c>
      <c r="O119" s="1471" t="s">
        <v>2513</v>
      </c>
      <c r="P119" s="1472" t="s">
        <v>2514</v>
      </c>
      <c r="Q119" s="1469">
        <v>2662</v>
      </c>
      <c r="R119" s="1469" t="s">
        <v>2498</v>
      </c>
      <c r="S119" s="1473">
        <v>10188.120000000001</v>
      </c>
      <c r="T119" s="1478"/>
    </row>
    <row r="120" spans="2:20" x14ac:dyDescent="0.25">
      <c r="B120" s="190"/>
      <c r="C120" s="1464">
        <v>10</v>
      </c>
      <c r="D120" s="1464">
        <v>100</v>
      </c>
      <c r="E120" s="1464">
        <v>12</v>
      </c>
      <c r="F120" s="1465" t="s">
        <v>374</v>
      </c>
      <c r="G120" s="1465" t="s">
        <v>2492</v>
      </c>
      <c r="H120" s="1465" t="s">
        <v>2493</v>
      </c>
      <c r="I120" s="1480" t="s">
        <v>1134</v>
      </c>
      <c r="J120" s="1467">
        <v>45369</v>
      </c>
      <c r="K120" s="1468">
        <v>10898</v>
      </c>
      <c r="L120" s="1469" t="s">
        <v>2494</v>
      </c>
      <c r="M120" s="1470" t="s">
        <v>2515</v>
      </c>
      <c r="N120" s="1469">
        <v>130388148</v>
      </c>
      <c r="O120" s="1471" t="s">
        <v>2513</v>
      </c>
      <c r="P120" s="1472" t="s">
        <v>2514</v>
      </c>
      <c r="Q120" s="1469">
        <v>2662</v>
      </c>
      <c r="R120" s="1469" t="s">
        <v>2498</v>
      </c>
      <c r="S120" s="1473">
        <v>10188.120000000001</v>
      </c>
      <c r="T120" s="1478"/>
    </row>
    <row r="121" spans="2:20" x14ac:dyDescent="0.25">
      <c r="B121" s="190"/>
      <c r="C121" s="1464">
        <v>10</v>
      </c>
      <c r="D121" s="1464">
        <v>100</v>
      </c>
      <c r="E121" s="1464">
        <v>12</v>
      </c>
      <c r="F121" s="1465" t="s">
        <v>374</v>
      </c>
      <c r="G121" s="1465" t="s">
        <v>2492</v>
      </c>
      <c r="H121" s="1465" t="s">
        <v>2493</v>
      </c>
      <c r="I121" s="1480" t="s">
        <v>1134</v>
      </c>
      <c r="J121" s="1467">
        <v>45369</v>
      </c>
      <c r="K121" s="1468">
        <v>10899</v>
      </c>
      <c r="L121" s="1469" t="s">
        <v>2494</v>
      </c>
      <c r="M121" s="1470" t="s">
        <v>2515</v>
      </c>
      <c r="N121" s="1469">
        <v>130388148</v>
      </c>
      <c r="O121" s="1471" t="s">
        <v>2513</v>
      </c>
      <c r="P121" s="1472" t="s">
        <v>2514</v>
      </c>
      <c r="Q121" s="1469">
        <v>2662</v>
      </c>
      <c r="R121" s="1469" t="s">
        <v>2498</v>
      </c>
      <c r="S121" s="1473">
        <v>10188.120000000001</v>
      </c>
      <c r="T121" s="1478"/>
    </row>
    <row r="122" spans="2:20" x14ac:dyDescent="0.25">
      <c r="B122" s="190"/>
      <c r="C122" s="1464">
        <v>10</v>
      </c>
      <c r="D122" s="1464">
        <v>100</v>
      </c>
      <c r="E122" s="1464">
        <v>12</v>
      </c>
      <c r="F122" s="1465" t="s">
        <v>374</v>
      </c>
      <c r="G122" s="1465" t="s">
        <v>2492</v>
      </c>
      <c r="H122" s="1465" t="s">
        <v>2493</v>
      </c>
      <c r="I122" s="1480" t="s">
        <v>1134</v>
      </c>
      <c r="J122" s="1467">
        <v>45369</v>
      </c>
      <c r="K122" s="1468">
        <v>10900</v>
      </c>
      <c r="L122" s="1469" t="s">
        <v>2494</v>
      </c>
      <c r="M122" s="1470" t="s">
        <v>2515</v>
      </c>
      <c r="N122" s="1469">
        <v>130388148</v>
      </c>
      <c r="O122" s="1471" t="s">
        <v>2513</v>
      </c>
      <c r="P122" s="1472" t="s">
        <v>2514</v>
      </c>
      <c r="Q122" s="1469">
        <v>2662</v>
      </c>
      <c r="R122" s="1469" t="s">
        <v>2498</v>
      </c>
      <c r="S122" s="1473">
        <v>10188.120000000001</v>
      </c>
      <c r="T122" s="1478"/>
    </row>
    <row r="123" spans="2:20" x14ac:dyDescent="0.25">
      <c r="B123" s="190"/>
      <c r="C123" s="1464">
        <v>10</v>
      </c>
      <c r="D123" s="1464">
        <v>100</v>
      </c>
      <c r="E123" s="1464">
        <v>12</v>
      </c>
      <c r="F123" s="1465" t="s">
        <v>374</v>
      </c>
      <c r="G123" s="1465" t="s">
        <v>2492</v>
      </c>
      <c r="H123" s="1465" t="s">
        <v>2493</v>
      </c>
      <c r="I123" s="1480" t="s">
        <v>1134</v>
      </c>
      <c r="J123" s="1467">
        <v>45369</v>
      </c>
      <c r="K123" s="1468">
        <v>10955</v>
      </c>
      <c r="L123" s="1469" t="s">
        <v>2494</v>
      </c>
      <c r="M123" s="1470" t="s">
        <v>2515</v>
      </c>
      <c r="N123" s="1469">
        <v>130388148</v>
      </c>
      <c r="O123" s="1471" t="s">
        <v>2513</v>
      </c>
      <c r="P123" s="1472" t="s">
        <v>2514</v>
      </c>
      <c r="Q123" s="1469">
        <v>2662</v>
      </c>
      <c r="R123" s="1469" t="s">
        <v>2498</v>
      </c>
      <c r="S123" s="1473">
        <v>10188.120000000001</v>
      </c>
      <c r="T123" s="1478"/>
    </row>
    <row r="124" spans="2:20" x14ac:dyDescent="0.25">
      <c r="B124" s="190"/>
      <c r="C124" s="1464">
        <v>10</v>
      </c>
      <c r="D124" s="1464">
        <v>100</v>
      </c>
      <c r="E124" s="1464">
        <v>12</v>
      </c>
      <c r="F124" s="1465" t="s">
        <v>374</v>
      </c>
      <c r="G124" s="1465" t="s">
        <v>2492</v>
      </c>
      <c r="H124" s="1465" t="s">
        <v>2493</v>
      </c>
      <c r="I124" s="1480" t="s">
        <v>1134</v>
      </c>
      <c r="J124" s="1467">
        <v>45369</v>
      </c>
      <c r="K124" s="1468">
        <v>10956</v>
      </c>
      <c r="L124" s="1469" t="s">
        <v>2494</v>
      </c>
      <c r="M124" s="1470" t="s">
        <v>2515</v>
      </c>
      <c r="N124" s="1469">
        <v>130388148</v>
      </c>
      <c r="O124" s="1471" t="s">
        <v>2513</v>
      </c>
      <c r="P124" s="1472" t="s">
        <v>2514</v>
      </c>
      <c r="Q124" s="1469">
        <v>2662</v>
      </c>
      <c r="R124" s="1469" t="s">
        <v>2498</v>
      </c>
      <c r="S124" s="1473">
        <v>10188.120000000001</v>
      </c>
      <c r="T124" s="1478"/>
    </row>
    <row r="125" spans="2:20" x14ac:dyDescent="0.25">
      <c r="B125" s="190"/>
      <c r="C125" s="1464">
        <v>10</v>
      </c>
      <c r="D125" s="1464">
        <v>100</v>
      </c>
      <c r="E125" s="1464">
        <v>12</v>
      </c>
      <c r="F125" s="1465" t="s">
        <v>374</v>
      </c>
      <c r="G125" s="1465" t="s">
        <v>2492</v>
      </c>
      <c r="H125" s="1465" t="s">
        <v>2493</v>
      </c>
      <c r="I125" s="1480" t="s">
        <v>1134</v>
      </c>
      <c r="J125" s="1467">
        <v>45369</v>
      </c>
      <c r="K125" s="1468">
        <v>10957</v>
      </c>
      <c r="L125" s="1469" t="s">
        <v>2494</v>
      </c>
      <c r="M125" s="1470" t="s">
        <v>2515</v>
      </c>
      <c r="N125" s="1469">
        <v>130388148</v>
      </c>
      <c r="O125" s="1471" t="s">
        <v>2513</v>
      </c>
      <c r="P125" s="1472" t="s">
        <v>2514</v>
      </c>
      <c r="Q125" s="1469">
        <v>2662</v>
      </c>
      <c r="R125" s="1469" t="s">
        <v>2498</v>
      </c>
      <c r="S125" s="1473">
        <v>10188.120000000001</v>
      </c>
      <c r="T125" s="1478"/>
    </row>
    <row r="126" spans="2:20" x14ac:dyDescent="0.25">
      <c r="B126" s="190"/>
      <c r="C126" s="1464">
        <v>10</v>
      </c>
      <c r="D126" s="1464">
        <v>100</v>
      </c>
      <c r="E126" s="1464">
        <v>12</v>
      </c>
      <c r="F126" s="1465" t="s">
        <v>374</v>
      </c>
      <c r="G126" s="1465" t="s">
        <v>2492</v>
      </c>
      <c r="H126" s="1465" t="s">
        <v>2493</v>
      </c>
      <c r="I126" s="1480" t="s">
        <v>1134</v>
      </c>
      <c r="J126" s="1467">
        <v>45369</v>
      </c>
      <c r="K126" s="1468">
        <v>10958</v>
      </c>
      <c r="L126" s="1469" t="s">
        <v>2494</v>
      </c>
      <c r="M126" s="1470" t="s">
        <v>2515</v>
      </c>
      <c r="N126" s="1469">
        <v>130388148</v>
      </c>
      <c r="O126" s="1471" t="s">
        <v>2513</v>
      </c>
      <c r="P126" s="1472" t="s">
        <v>2514</v>
      </c>
      <c r="Q126" s="1469">
        <v>2662</v>
      </c>
      <c r="R126" s="1469" t="s">
        <v>2498</v>
      </c>
      <c r="S126" s="1473">
        <v>10188.120000000001</v>
      </c>
      <c r="T126" s="1478"/>
    </row>
    <row r="127" spans="2:20" x14ac:dyDescent="0.25">
      <c r="B127" s="190"/>
      <c r="C127" s="1464">
        <v>10</v>
      </c>
      <c r="D127" s="1464">
        <v>100</v>
      </c>
      <c r="E127" s="1464">
        <v>12</v>
      </c>
      <c r="F127" s="1465" t="s">
        <v>374</v>
      </c>
      <c r="G127" s="1465" t="s">
        <v>2492</v>
      </c>
      <c r="H127" s="1465" t="s">
        <v>2493</v>
      </c>
      <c r="I127" s="1480" t="s">
        <v>1134</v>
      </c>
      <c r="J127" s="1467">
        <v>45369</v>
      </c>
      <c r="K127" s="1468">
        <v>10959</v>
      </c>
      <c r="L127" s="1469" t="s">
        <v>2494</v>
      </c>
      <c r="M127" s="1470" t="s">
        <v>2515</v>
      </c>
      <c r="N127" s="1469">
        <v>130388148</v>
      </c>
      <c r="O127" s="1471" t="s">
        <v>2513</v>
      </c>
      <c r="P127" s="1472" t="s">
        <v>2514</v>
      </c>
      <c r="Q127" s="1469">
        <v>2662</v>
      </c>
      <c r="R127" s="1469" t="s">
        <v>2498</v>
      </c>
      <c r="S127" s="1473">
        <v>10188.120000000001</v>
      </c>
      <c r="T127" s="1478"/>
    </row>
    <row r="128" spans="2:20" x14ac:dyDescent="0.25">
      <c r="B128" s="190"/>
      <c r="C128" s="1464">
        <v>10</v>
      </c>
      <c r="D128" s="1464">
        <v>100</v>
      </c>
      <c r="E128" s="1464">
        <v>12</v>
      </c>
      <c r="F128" s="1465" t="s">
        <v>374</v>
      </c>
      <c r="G128" s="1465" t="s">
        <v>2492</v>
      </c>
      <c r="H128" s="1465" t="s">
        <v>2493</v>
      </c>
      <c r="I128" s="1480" t="s">
        <v>1134</v>
      </c>
      <c r="J128" s="1467">
        <v>45369</v>
      </c>
      <c r="K128" s="1468">
        <v>10969</v>
      </c>
      <c r="L128" s="1469" t="s">
        <v>2494</v>
      </c>
      <c r="M128" s="1470" t="s">
        <v>2515</v>
      </c>
      <c r="N128" s="1469">
        <v>130388148</v>
      </c>
      <c r="O128" s="1471" t="s">
        <v>2513</v>
      </c>
      <c r="P128" s="1472" t="s">
        <v>2514</v>
      </c>
      <c r="Q128" s="1469">
        <v>2662</v>
      </c>
      <c r="R128" s="1469" t="s">
        <v>2498</v>
      </c>
      <c r="S128" s="1473">
        <v>10188.120000000001</v>
      </c>
      <c r="T128" s="1478"/>
    </row>
    <row r="129" spans="2:20" x14ac:dyDescent="0.25">
      <c r="B129" s="190"/>
      <c r="C129" s="1464">
        <v>10</v>
      </c>
      <c r="D129" s="1464">
        <v>100</v>
      </c>
      <c r="E129" s="1464">
        <v>12</v>
      </c>
      <c r="F129" s="1465" t="s">
        <v>374</v>
      </c>
      <c r="G129" s="1465" t="s">
        <v>2492</v>
      </c>
      <c r="H129" s="1465" t="s">
        <v>2493</v>
      </c>
      <c r="I129" s="1480" t="s">
        <v>1134</v>
      </c>
      <c r="J129" s="1467">
        <v>45369</v>
      </c>
      <c r="K129" s="1468">
        <v>10970</v>
      </c>
      <c r="L129" s="1469" t="s">
        <v>2494</v>
      </c>
      <c r="M129" s="1470" t="s">
        <v>2515</v>
      </c>
      <c r="N129" s="1469">
        <v>130388148</v>
      </c>
      <c r="O129" s="1471" t="s">
        <v>2513</v>
      </c>
      <c r="P129" s="1472" t="s">
        <v>2514</v>
      </c>
      <c r="Q129" s="1469">
        <v>2662</v>
      </c>
      <c r="R129" s="1469" t="s">
        <v>2498</v>
      </c>
      <c r="S129" s="1473">
        <v>10188.120000000001</v>
      </c>
      <c r="T129" s="1478"/>
    </row>
    <row r="130" spans="2:20" x14ac:dyDescent="0.25">
      <c r="B130" s="190"/>
      <c r="C130" s="1464">
        <v>10</v>
      </c>
      <c r="D130" s="1464">
        <v>100</v>
      </c>
      <c r="E130" s="1464">
        <v>12</v>
      </c>
      <c r="F130" s="1465" t="s">
        <v>374</v>
      </c>
      <c r="G130" s="1465" t="s">
        <v>2492</v>
      </c>
      <c r="H130" s="1465" t="s">
        <v>2493</v>
      </c>
      <c r="I130" s="1480" t="s">
        <v>1134</v>
      </c>
      <c r="J130" s="1467">
        <v>45369</v>
      </c>
      <c r="K130" s="1468">
        <v>10971</v>
      </c>
      <c r="L130" s="1469" t="s">
        <v>2494</v>
      </c>
      <c r="M130" s="1470" t="s">
        <v>2515</v>
      </c>
      <c r="N130" s="1469">
        <v>130388148</v>
      </c>
      <c r="O130" s="1471" t="s">
        <v>2513</v>
      </c>
      <c r="P130" s="1472" t="s">
        <v>2514</v>
      </c>
      <c r="Q130" s="1469">
        <v>2662</v>
      </c>
      <c r="R130" s="1469" t="s">
        <v>2498</v>
      </c>
      <c r="S130" s="1473">
        <v>10188.120000000001</v>
      </c>
      <c r="T130" s="1478"/>
    </row>
    <row r="131" spans="2:20" x14ac:dyDescent="0.25">
      <c r="B131" s="190"/>
      <c r="C131" s="1464">
        <v>10</v>
      </c>
      <c r="D131" s="1464">
        <v>100</v>
      </c>
      <c r="E131" s="1464">
        <v>12</v>
      </c>
      <c r="F131" s="1465" t="s">
        <v>374</v>
      </c>
      <c r="G131" s="1465" t="s">
        <v>2492</v>
      </c>
      <c r="H131" s="1465" t="s">
        <v>2493</v>
      </c>
      <c r="I131" s="1480" t="s">
        <v>1134</v>
      </c>
      <c r="J131" s="1467">
        <v>45369</v>
      </c>
      <c r="K131" s="1468">
        <v>10972</v>
      </c>
      <c r="L131" s="1469" t="s">
        <v>2494</v>
      </c>
      <c r="M131" s="1470" t="s">
        <v>2515</v>
      </c>
      <c r="N131" s="1469">
        <v>130388148</v>
      </c>
      <c r="O131" s="1471" t="s">
        <v>2513</v>
      </c>
      <c r="P131" s="1472" t="s">
        <v>2514</v>
      </c>
      <c r="Q131" s="1469">
        <v>2662</v>
      </c>
      <c r="R131" s="1469" t="s">
        <v>2498</v>
      </c>
      <c r="S131" s="1473">
        <v>10188.120000000001</v>
      </c>
      <c r="T131" s="1478"/>
    </row>
    <row r="132" spans="2:20" x14ac:dyDescent="0.25">
      <c r="B132" s="190"/>
      <c r="C132" s="1464">
        <v>10</v>
      </c>
      <c r="D132" s="1464">
        <v>100</v>
      </c>
      <c r="E132" s="1464">
        <v>12</v>
      </c>
      <c r="F132" s="1465" t="s">
        <v>374</v>
      </c>
      <c r="G132" s="1465" t="s">
        <v>2492</v>
      </c>
      <c r="H132" s="1465" t="s">
        <v>2493</v>
      </c>
      <c r="I132" s="1480" t="s">
        <v>1134</v>
      </c>
      <c r="J132" s="1467">
        <v>45369</v>
      </c>
      <c r="K132" s="1468">
        <v>10973</v>
      </c>
      <c r="L132" s="1469" t="s">
        <v>2494</v>
      </c>
      <c r="M132" s="1470" t="s">
        <v>2515</v>
      </c>
      <c r="N132" s="1469">
        <v>130388148</v>
      </c>
      <c r="O132" s="1471" t="s">
        <v>2513</v>
      </c>
      <c r="P132" s="1472" t="s">
        <v>2514</v>
      </c>
      <c r="Q132" s="1469">
        <v>2662</v>
      </c>
      <c r="R132" s="1469" t="s">
        <v>2498</v>
      </c>
      <c r="S132" s="1473">
        <v>10188.120000000001</v>
      </c>
      <c r="T132" s="1478"/>
    </row>
    <row r="133" spans="2:20" x14ac:dyDescent="0.25">
      <c r="B133" s="190"/>
      <c r="C133" s="1464">
        <v>10</v>
      </c>
      <c r="D133" s="1464">
        <v>100</v>
      </c>
      <c r="E133" s="1464">
        <v>12</v>
      </c>
      <c r="F133" s="1465" t="s">
        <v>374</v>
      </c>
      <c r="G133" s="1465" t="s">
        <v>2492</v>
      </c>
      <c r="H133" s="1465" t="s">
        <v>2493</v>
      </c>
      <c r="I133" s="1480" t="s">
        <v>1134</v>
      </c>
      <c r="J133" s="1467">
        <v>45369</v>
      </c>
      <c r="K133" s="1468">
        <v>10974</v>
      </c>
      <c r="L133" s="1469" t="s">
        <v>2494</v>
      </c>
      <c r="M133" s="1470" t="s">
        <v>2515</v>
      </c>
      <c r="N133" s="1469">
        <v>130388148</v>
      </c>
      <c r="O133" s="1471" t="s">
        <v>2513</v>
      </c>
      <c r="P133" s="1472" t="s">
        <v>2514</v>
      </c>
      <c r="Q133" s="1469">
        <v>2662</v>
      </c>
      <c r="R133" s="1469" t="s">
        <v>2498</v>
      </c>
      <c r="S133" s="1473">
        <v>10188.120000000001</v>
      </c>
      <c r="T133" s="1478"/>
    </row>
    <row r="134" spans="2:20" x14ac:dyDescent="0.25">
      <c r="B134" s="190"/>
      <c r="C134" s="1464">
        <v>10</v>
      </c>
      <c r="D134" s="1464">
        <v>100</v>
      </c>
      <c r="E134" s="1464">
        <v>12</v>
      </c>
      <c r="F134" s="1465" t="s">
        <v>374</v>
      </c>
      <c r="G134" s="1465" t="s">
        <v>2492</v>
      </c>
      <c r="H134" s="1465" t="s">
        <v>2493</v>
      </c>
      <c r="I134" s="1480" t="s">
        <v>1134</v>
      </c>
      <c r="J134" s="1467">
        <v>45369</v>
      </c>
      <c r="K134" s="1468">
        <v>10975</v>
      </c>
      <c r="L134" s="1469" t="s">
        <v>2494</v>
      </c>
      <c r="M134" s="1470" t="s">
        <v>2515</v>
      </c>
      <c r="N134" s="1469">
        <v>130388148</v>
      </c>
      <c r="O134" s="1471" t="s">
        <v>2513</v>
      </c>
      <c r="P134" s="1472" t="s">
        <v>2514</v>
      </c>
      <c r="Q134" s="1469">
        <v>2662</v>
      </c>
      <c r="R134" s="1469" t="s">
        <v>2498</v>
      </c>
      <c r="S134" s="1473">
        <v>10188.120000000001</v>
      </c>
      <c r="T134" s="1478"/>
    </row>
    <row r="135" spans="2:20" x14ac:dyDescent="0.25">
      <c r="B135" s="190"/>
      <c r="C135" s="1464">
        <v>10</v>
      </c>
      <c r="D135" s="1464">
        <v>100</v>
      </c>
      <c r="E135" s="1464">
        <v>12</v>
      </c>
      <c r="F135" s="1465" t="s">
        <v>374</v>
      </c>
      <c r="G135" s="1465" t="s">
        <v>2492</v>
      </c>
      <c r="H135" s="1465" t="s">
        <v>2493</v>
      </c>
      <c r="I135" s="1480" t="s">
        <v>1134</v>
      </c>
      <c r="J135" s="1467">
        <v>45369</v>
      </c>
      <c r="K135" s="1468">
        <v>10976</v>
      </c>
      <c r="L135" s="1469" t="s">
        <v>2494</v>
      </c>
      <c r="M135" s="1470" t="s">
        <v>2515</v>
      </c>
      <c r="N135" s="1469">
        <v>130388148</v>
      </c>
      <c r="O135" s="1471" t="s">
        <v>2513</v>
      </c>
      <c r="P135" s="1472" t="s">
        <v>2514</v>
      </c>
      <c r="Q135" s="1469">
        <v>2662</v>
      </c>
      <c r="R135" s="1469" t="s">
        <v>2498</v>
      </c>
      <c r="S135" s="1473">
        <v>10188.120000000001</v>
      </c>
      <c r="T135" s="1478"/>
    </row>
    <row r="136" spans="2:20" x14ac:dyDescent="0.25">
      <c r="B136" s="190"/>
      <c r="C136" s="1464">
        <v>10</v>
      </c>
      <c r="D136" s="1464">
        <v>100</v>
      </c>
      <c r="E136" s="1464">
        <v>12</v>
      </c>
      <c r="F136" s="1465" t="s">
        <v>374</v>
      </c>
      <c r="G136" s="1465" t="s">
        <v>2492</v>
      </c>
      <c r="H136" s="1465" t="s">
        <v>2493</v>
      </c>
      <c r="I136" s="1480" t="s">
        <v>1134</v>
      </c>
      <c r="J136" s="1467">
        <v>45369</v>
      </c>
      <c r="K136" s="1468">
        <v>10977</v>
      </c>
      <c r="L136" s="1469" t="s">
        <v>2494</v>
      </c>
      <c r="M136" s="1470" t="s">
        <v>2515</v>
      </c>
      <c r="N136" s="1469">
        <v>130388148</v>
      </c>
      <c r="O136" s="1471" t="s">
        <v>2513</v>
      </c>
      <c r="P136" s="1472" t="s">
        <v>2514</v>
      </c>
      <c r="Q136" s="1469">
        <v>2662</v>
      </c>
      <c r="R136" s="1469" t="s">
        <v>2498</v>
      </c>
      <c r="S136" s="1473">
        <v>10188.120000000001</v>
      </c>
      <c r="T136" s="1478"/>
    </row>
    <row r="137" spans="2:20" x14ac:dyDescent="0.25">
      <c r="B137" s="190"/>
      <c r="C137" s="1464">
        <v>10</v>
      </c>
      <c r="D137" s="1464">
        <v>100</v>
      </c>
      <c r="E137" s="1464">
        <v>12</v>
      </c>
      <c r="F137" s="1465" t="s">
        <v>374</v>
      </c>
      <c r="G137" s="1465" t="s">
        <v>2492</v>
      </c>
      <c r="H137" s="1465" t="s">
        <v>2493</v>
      </c>
      <c r="I137" s="1480" t="s">
        <v>1134</v>
      </c>
      <c r="J137" s="1467">
        <v>45369</v>
      </c>
      <c r="K137" s="1468">
        <v>10978</v>
      </c>
      <c r="L137" s="1469" t="s">
        <v>2494</v>
      </c>
      <c r="M137" s="1470" t="s">
        <v>2515</v>
      </c>
      <c r="N137" s="1469">
        <v>130388148</v>
      </c>
      <c r="O137" s="1471" t="s">
        <v>2513</v>
      </c>
      <c r="P137" s="1472" t="s">
        <v>2514</v>
      </c>
      <c r="Q137" s="1469">
        <v>2662</v>
      </c>
      <c r="R137" s="1469" t="s">
        <v>2498</v>
      </c>
      <c r="S137" s="1473">
        <v>10188.120000000001</v>
      </c>
      <c r="T137" s="1478"/>
    </row>
    <row r="138" spans="2:20" x14ac:dyDescent="0.25">
      <c r="B138" s="190"/>
      <c r="C138" s="1464">
        <v>10</v>
      </c>
      <c r="D138" s="1464">
        <v>100</v>
      </c>
      <c r="E138" s="1464">
        <v>12</v>
      </c>
      <c r="F138" s="1465" t="s">
        <v>374</v>
      </c>
      <c r="G138" s="1465" t="s">
        <v>2492</v>
      </c>
      <c r="H138" s="1465" t="s">
        <v>2493</v>
      </c>
      <c r="I138" s="1480" t="s">
        <v>1134</v>
      </c>
      <c r="J138" s="1467">
        <v>45369</v>
      </c>
      <c r="K138" s="1468">
        <v>10979</v>
      </c>
      <c r="L138" s="1469" t="s">
        <v>2494</v>
      </c>
      <c r="M138" s="1470" t="s">
        <v>2515</v>
      </c>
      <c r="N138" s="1469">
        <v>130388148</v>
      </c>
      <c r="O138" s="1471" t="s">
        <v>2513</v>
      </c>
      <c r="P138" s="1472" t="s">
        <v>2514</v>
      </c>
      <c r="Q138" s="1469">
        <v>2662</v>
      </c>
      <c r="R138" s="1469" t="s">
        <v>2498</v>
      </c>
      <c r="S138" s="1473">
        <v>10188.120000000001</v>
      </c>
      <c r="T138" s="1478"/>
    </row>
    <row r="139" spans="2:20" x14ac:dyDescent="0.25">
      <c r="B139" s="190"/>
      <c r="C139" s="1464">
        <v>10</v>
      </c>
      <c r="D139" s="1464">
        <v>100</v>
      </c>
      <c r="E139" s="1464">
        <v>12</v>
      </c>
      <c r="F139" s="1465" t="s">
        <v>374</v>
      </c>
      <c r="G139" s="1465" t="s">
        <v>2492</v>
      </c>
      <c r="H139" s="1465" t="s">
        <v>2493</v>
      </c>
      <c r="I139" s="1480" t="s">
        <v>1134</v>
      </c>
      <c r="J139" s="1467">
        <v>45369</v>
      </c>
      <c r="K139" s="1468">
        <v>10980</v>
      </c>
      <c r="L139" s="1469" t="s">
        <v>2494</v>
      </c>
      <c r="M139" s="1470" t="s">
        <v>2515</v>
      </c>
      <c r="N139" s="1469">
        <v>130388148</v>
      </c>
      <c r="O139" s="1471" t="s">
        <v>2513</v>
      </c>
      <c r="P139" s="1472" t="s">
        <v>2514</v>
      </c>
      <c r="Q139" s="1469">
        <v>2662</v>
      </c>
      <c r="R139" s="1469" t="s">
        <v>2498</v>
      </c>
      <c r="S139" s="1473">
        <v>10188.120000000001</v>
      </c>
      <c r="T139" s="1478"/>
    </row>
    <row r="140" spans="2:20" x14ac:dyDescent="0.25">
      <c r="B140" s="190"/>
      <c r="C140" s="1464">
        <v>10</v>
      </c>
      <c r="D140" s="1464">
        <v>100</v>
      </c>
      <c r="E140" s="1464">
        <v>12</v>
      </c>
      <c r="F140" s="1465" t="s">
        <v>374</v>
      </c>
      <c r="G140" s="1465" t="s">
        <v>2492</v>
      </c>
      <c r="H140" s="1465" t="s">
        <v>2493</v>
      </c>
      <c r="I140" s="1480" t="s">
        <v>1134</v>
      </c>
      <c r="J140" s="1467">
        <v>45369</v>
      </c>
      <c r="K140" s="1468">
        <v>10981</v>
      </c>
      <c r="L140" s="1469" t="s">
        <v>2494</v>
      </c>
      <c r="M140" s="1470" t="s">
        <v>2515</v>
      </c>
      <c r="N140" s="1469">
        <v>130388148</v>
      </c>
      <c r="O140" s="1471" t="s">
        <v>2513</v>
      </c>
      <c r="P140" s="1472" t="s">
        <v>2514</v>
      </c>
      <c r="Q140" s="1469">
        <v>2662</v>
      </c>
      <c r="R140" s="1469" t="s">
        <v>2498</v>
      </c>
      <c r="S140" s="1473">
        <v>10188.120000000001</v>
      </c>
      <c r="T140" s="1478"/>
    </row>
    <row r="141" spans="2:20" x14ac:dyDescent="0.25">
      <c r="B141" s="190"/>
      <c r="C141" s="1464">
        <v>10</v>
      </c>
      <c r="D141" s="1464">
        <v>100</v>
      </c>
      <c r="E141" s="1464">
        <v>12</v>
      </c>
      <c r="F141" s="1465" t="s">
        <v>374</v>
      </c>
      <c r="G141" s="1465" t="s">
        <v>2492</v>
      </c>
      <c r="H141" s="1465" t="s">
        <v>2493</v>
      </c>
      <c r="I141" s="1480" t="s">
        <v>1134</v>
      </c>
      <c r="J141" s="1467">
        <v>45369</v>
      </c>
      <c r="K141" s="1468">
        <v>10982</v>
      </c>
      <c r="L141" s="1469" t="s">
        <v>2494</v>
      </c>
      <c r="M141" s="1470" t="s">
        <v>2515</v>
      </c>
      <c r="N141" s="1469">
        <v>130388148</v>
      </c>
      <c r="O141" s="1471" t="s">
        <v>2513</v>
      </c>
      <c r="P141" s="1472" t="s">
        <v>2514</v>
      </c>
      <c r="Q141" s="1469">
        <v>2662</v>
      </c>
      <c r="R141" s="1469" t="s">
        <v>2498</v>
      </c>
      <c r="S141" s="1473">
        <v>10188.120000000001</v>
      </c>
      <c r="T141" s="1478"/>
    </row>
    <row r="142" spans="2:20" x14ac:dyDescent="0.25">
      <c r="B142" s="190"/>
      <c r="C142" s="1464">
        <v>10</v>
      </c>
      <c r="D142" s="1464">
        <v>100</v>
      </c>
      <c r="E142" s="1464">
        <v>12</v>
      </c>
      <c r="F142" s="1465" t="s">
        <v>374</v>
      </c>
      <c r="G142" s="1465" t="s">
        <v>2492</v>
      </c>
      <c r="H142" s="1465" t="s">
        <v>2493</v>
      </c>
      <c r="I142" s="1480" t="s">
        <v>1134</v>
      </c>
      <c r="J142" s="1467">
        <v>45369</v>
      </c>
      <c r="K142" s="1468">
        <v>10983</v>
      </c>
      <c r="L142" s="1469" t="s">
        <v>2494</v>
      </c>
      <c r="M142" s="1470" t="s">
        <v>2515</v>
      </c>
      <c r="N142" s="1469">
        <v>130388148</v>
      </c>
      <c r="O142" s="1471" t="s">
        <v>2513</v>
      </c>
      <c r="P142" s="1472" t="s">
        <v>2514</v>
      </c>
      <c r="Q142" s="1469">
        <v>2662</v>
      </c>
      <c r="R142" s="1469" t="s">
        <v>2498</v>
      </c>
      <c r="S142" s="1473">
        <v>10188.120000000001</v>
      </c>
      <c r="T142" s="1478"/>
    </row>
    <row r="143" spans="2:20" x14ac:dyDescent="0.25">
      <c r="B143" s="190"/>
      <c r="C143" s="1464">
        <v>10</v>
      </c>
      <c r="D143" s="1464">
        <v>100</v>
      </c>
      <c r="E143" s="1464">
        <v>12</v>
      </c>
      <c r="F143" s="1465" t="s">
        <v>374</v>
      </c>
      <c r="G143" s="1465" t="s">
        <v>2492</v>
      </c>
      <c r="H143" s="1465" t="s">
        <v>2493</v>
      </c>
      <c r="I143" s="1480" t="s">
        <v>1134</v>
      </c>
      <c r="J143" s="1467">
        <v>45369</v>
      </c>
      <c r="K143" s="1468">
        <v>10984</v>
      </c>
      <c r="L143" s="1469" t="s">
        <v>2494</v>
      </c>
      <c r="M143" s="1470" t="s">
        <v>2515</v>
      </c>
      <c r="N143" s="1469">
        <v>130388148</v>
      </c>
      <c r="O143" s="1471" t="s">
        <v>2513</v>
      </c>
      <c r="P143" s="1472" t="s">
        <v>2514</v>
      </c>
      <c r="Q143" s="1469">
        <v>2662</v>
      </c>
      <c r="R143" s="1469" t="s">
        <v>2498</v>
      </c>
      <c r="S143" s="1473">
        <v>10188.120000000001</v>
      </c>
      <c r="T143" s="1478"/>
    </row>
    <row r="144" spans="2:20" x14ac:dyDescent="0.25">
      <c r="B144" s="190"/>
      <c r="C144" s="1464">
        <v>10</v>
      </c>
      <c r="D144" s="1464">
        <v>100</v>
      </c>
      <c r="E144" s="1464">
        <v>12</v>
      </c>
      <c r="F144" s="1465" t="s">
        <v>374</v>
      </c>
      <c r="G144" s="1465" t="s">
        <v>2492</v>
      </c>
      <c r="H144" s="1465" t="s">
        <v>2493</v>
      </c>
      <c r="I144" s="1480" t="s">
        <v>1134</v>
      </c>
      <c r="J144" s="1467">
        <v>45369</v>
      </c>
      <c r="K144" s="1468">
        <v>10985</v>
      </c>
      <c r="L144" s="1469" t="s">
        <v>2494</v>
      </c>
      <c r="M144" s="1470" t="s">
        <v>2515</v>
      </c>
      <c r="N144" s="1469">
        <v>130388148</v>
      </c>
      <c r="O144" s="1471" t="s">
        <v>2513</v>
      </c>
      <c r="P144" s="1472" t="s">
        <v>2514</v>
      </c>
      <c r="Q144" s="1469">
        <v>2662</v>
      </c>
      <c r="R144" s="1469" t="s">
        <v>2498</v>
      </c>
      <c r="S144" s="1473">
        <v>10188.120000000001</v>
      </c>
      <c r="T144" s="1478"/>
    </row>
    <row r="145" spans="2:20" x14ac:dyDescent="0.25">
      <c r="B145" s="190"/>
      <c r="C145" s="1464">
        <v>10</v>
      </c>
      <c r="D145" s="1464">
        <v>100</v>
      </c>
      <c r="E145" s="1464">
        <v>12</v>
      </c>
      <c r="F145" s="1465" t="s">
        <v>374</v>
      </c>
      <c r="G145" s="1465" t="s">
        <v>2492</v>
      </c>
      <c r="H145" s="1465" t="s">
        <v>2493</v>
      </c>
      <c r="I145" s="1480" t="s">
        <v>1134</v>
      </c>
      <c r="J145" s="1467">
        <v>45369</v>
      </c>
      <c r="K145" s="1468">
        <v>10986</v>
      </c>
      <c r="L145" s="1469" t="s">
        <v>2494</v>
      </c>
      <c r="M145" s="1470" t="s">
        <v>2515</v>
      </c>
      <c r="N145" s="1469">
        <v>130388148</v>
      </c>
      <c r="O145" s="1471" t="s">
        <v>2513</v>
      </c>
      <c r="P145" s="1472" t="s">
        <v>2514</v>
      </c>
      <c r="Q145" s="1469">
        <v>2662</v>
      </c>
      <c r="R145" s="1469" t="s">
        <v>2498</v>
      </c>
      <c r="S145" s="1473">
        <v>10188.120000000001</v>
      </c>
      <c r="T145" s="1478"/>
    </row>
    <row r="146" spans="2:20" x14ac:dyDescent="0.25">
      <c r="B146" s="190"/>
      <c r="C146" s="1464">
        <v>10</v>
      </c>
      <c r="D146" s="1464">
        <v>100</v>
      </c>
      <c r="E146" s="1464">
        <v>12</v>
      </c>
      <c r="F146" s="1465" t="s">
        <v>374</v>
      </c>
      <c r="G146" s="1465" t="s">
        <v>2492</v>
      </c>
      <c r="H146" s="1465" t="s">
        <v>2493</v>
      </c>
      <c r="I146" s="1480" t="s">
        <v>1134</v>
      </c>
      <c r="J146" s="1467">
        <v>45369</v>
      </c>
      <c r="K146" s="1468">
        <v>10987</v>
      </c>
      <c r="L146" s="1469" t="s">
        <v>2494</v>
      </c>
      <c r="M146" s="1470" t="s">
        <v>2515</v>
      </c>
      <c r="N146" s="1469">
        <v>130388148</v>
      </c>
      <c r="O146" s="1471" t="s">
        <v>2513</v>
      </c>
      <c r="P146" s="1472" t="s">
        <v>2514</v>
      </c>
      <c r="Q146" s="1469">
        <v>2662</v>
      </c>
      <c r="R146" s="1469" t="s">
        <v>2498</v>
      </c>
      <c r="S146" s="1473">
        <v>10188.120000000001</v>
      </c>
      <c r="T146" s="1478"/>
    </row>
    <row r="147" spans="2:20" x14ac:dyDescent="0.25">
      <c r="B147" s="190"/>
      <c r="C147" s="1464">
        <v>10</v>
      </c>
      <c r="D147" s="1464">
        <v>100</v>
      </c>
      <c r="E147" s="1464">
        <v>12</v>
      </c>
      <c r="F147" s="1465" t="s">
        <v>374</v>
      </c>
      <c r="G147" s="1465" t="s">
        <v>2492</v>
      </c>
      <c r="H147" s="1465" t="s">
        <v>2493</v>
      </c>
      <c r="I147" s="1480" t="s">
        <v>1134</v>
      </c>
      <c r="J147" s="1467">
        <v>45369</v>
      </c>
      <c r="K147" s="1468">
        <v>10988</v>
      </c>
      <c r="L147" s="1469" t="s">
        <v>2494</v>
      </c>
      <c r="M147" s="1470" t="s">
        <v>2515</v>
      </c>
      <c r="N147" s="1469">
        <v>130388148</v>
      </c>
      <c r="O147" s="1471" t="s">
        <v>2513</v>
      </c>
      <c r="P147" s="1472" t="s">
        <v>2514</v>
      </c>
      <c r="Q147" s="1469">
        <v>2662</v>
      </c>
      <c r="R147" s="1469" t="s">
        <v>2498</v>
      </c>
      <c r="S147" s="1473">
        <v>10188.120000000001</v>
      </c>
      <c r="T147" s="1478"/>
    </row>
    <row r="148" spans="2:20" x14ac:dyDescent="0.25">
      <c r="B148" s="190"/>
      <c r="C148" s="1464">
        <v>10</v>
      </c>
      <c r="D148" s="1464">
        <v>100</v>
      </c>
      <c r="E148" s="1464">
        <v>12</v>
      </c>
      <c r="F148" s="1465" t="s">
        <v>374</v>
      </c>
      <c r="G148" s="1465" t="s">
        <v>2492</v>
      </c>
      <c r="H148" s="1465" t="s">
        <v>2493</v>
      </c>
      <c r="I148" s="1480" t="s">
        <v>1134</v>
      </c>
      <c r="J148" s="1467">
        <v>45369</v>
      </c>
      <c r="K148" s="1468">
        <v>10989</v>
      </c>
      <c r="L148" s="1469" t="s">
        <v>2494</v>
      </c>
      <c r="M148" s="1470" t="s">
        <v>2515</v>
      </c>
      <c r="N148" s="1469">
        <v>130388148</v>
      </c>
      <c r="O148" s="1471" t="s">
        <v>2513</v>
      </c>
      <c r="P148" s="1472" t="s">
        <v>2514</v>
      </c>
      <c r="Q148" s="1469">
        <v>2662</v>
      </c>
      <c r="R148" s="1469" t="s">
        <v>2498</v>
      </c>
      <c r="S148" s="1473">
        <v>10188.120000000001</v>
      </c>
      <c r="T148" s="1478"/>
    </row>
    <row r="149" spans="2:20" x14ac:dyDescent="0.25">
      <c r="B149" s="190"/>
      <c r="C149" s="1464">
        <v>10</v>
      </c>
      <c r="D149" s="1464">
        <v>100</v>
      </c>
      <c r="E149" s="1464">
        <v>12</v>
      </c>
      <c r="F149" s="1465" t="s">
        <v>374</v>
      </c>
      <c r="G149" s="1465" t="s">
        <v>2492</v>
      </c>
      <c r="H149" s="1465" t="s">
        <v>2493</v>
      </c>
      <c r="I149" s="1480" t="s">
        <v>1134</v>
      </c>
      <c r="J149" s="1467">
        <v>45369</v>
      </c>
      <c r="K149" s="1468">
        <v>10991</v>
      </c>
      <c r="L149" s="1469" t="s">
        <v>2494</v>
      </c>
      <c r="M149" s="1470" t="s">
        <v>2515</v>
      </c>
      <c r="N149" s="1469">
        <v>130388148</v>
      </c>
      <c r="O149" s="1471" t="s">
        <v>2513</v>
      </c>
      <c r="P149" s="1472" t="s">
        <v>2514</v>
      </c>
      <c r="Q149" s="1469">
        <v>2662</v>
      </c>
      <c r="R149" s="1469" t="s">
        <v>2498</v>
      </c>
      <c r="S149" s="1473">
        <v>10188.120000000001</v>
      </c>
      <c r="T149" s="1478"/>
    </row>
    <row r="150" spans="2:20" x14ac:dyDescent="0.25">
      <c r="B150" s="190"/>
      <c r="C150" s="1464">
        <v>10</v>
      </c>
      <c r="D150" s="1464">
        <v>100</v>
      </c>
      <c r="E150" s="1464">
        <v>12</v>
      </c>
      <c r="F150" s="1465" t="s">
        <v>374</v>
      </c>
      <c r="G150" s="1465" t="s">
        <v>2492</v>
      </c>
      <c r="H150" s="1465" t="s">
        <v>2493</v>
      </c>
      <c r="I150" s="1480" t="s">
        <v>1134</v>
      </c>
      <c r="J150" s="1467">
        <v>45369</v>
      </c>
      <c r="K150" s="1468">
        <v>10992</v>
      </c>
      <c r="L150" s="1469" t="s">
        <v>2494</v>
      </c>
      <c r="M150" s="1470" t="s">
        <v>2515</v>
      </c>
      <c r="N150" s="1469">
        <v>130388148</v>
      </c>
      <c r="O150" s="1471" t="s">
        <v>2513</v>
      </c>
      <c r="P150" s="1472" t="s">
        <v>2514</v>
      </c>
      <c r="Q150" s="1469">
        <v>2662</v>
      </c>
      <c r="R150" s="1469" t="s">
        <v>2498</v>
      </c>
      <c r="S150" s="1473">
        <v>10188.120000000001</v>
      </c>
      <c r="T150" s="1478"/>
    </row>
    <row r="151" spans="2:20" x14ac:dyDescent="0.25">
      <c r="B151" s="190"/>
      <c r="C151" s="1464">
        <v>10</v>
      </c>
      <c r="D151" s="1464">
        <v>100</v>
      </c>
      <c r="E151" s="1464">
        <v>12</v>
      </c>
      <c r="F151" s="1465" t="s">
        <v>374</v>
      </c>
      <c r="G151" s="1465" t="s">
        <v>2492</v>
      </c>
      <c r="H151" s="1465" t="s">
        <v>2493</v>
      </c>
      <c r="I151" s="1480" t="s">
        <v>1134</v>
      </c>
      <c r="J151" s="1467">
        <v>45369</v>
      </c>
      <c r="K151" s="1468">
        <v>10993</v>
      </c>
      <c r="L151" s="1469" t="s">
        <v>2494</v>
      </c>
      <c r="M151" s="1470" t="s">
        <v>2515</v>
      </c>
      <c r="N151" s="1469">
        <v>130388148</v>
      </c>
      <c r="O151" s="1471" t="s">
        <v>2513</v>
      </c>
      <c r="P151" s="1472" t="s">
        <v>2514</v>
      </c>
      <c r="Q151" s="1469">
        <v>2662</v>
      </c>
      <c r="R151" s="1469" t="s">
        <v>2498</v>
      </c>
      <c r="S151" s="1473">
        <v>10188.120000000001</v>
      </c>
      <c r="T151" s="1478"/>
    </row>
    <row r="152" spans="2:20" x14ac:dyDescent="0.25">
      <c r="B152" s="190"/>
      <c r="C152" s="1464">
        <v>10</v>
      </c>
      <c r="D152" s="1464">
        <v>100</v>
      </c>
      <c r="E152" s="1464">
        <v>12</v>
      </c>
      <c r="F152" s="1465" t="s">
        <v>374</v>
      </c>
      <c r="G152" s="1465" t="s">
        <v>2492</v>
      </c>
      <c r="H152" s="1465" t="s">
        <v>2493</v>
      </c>
      <c r="I152" s="1480" t="s">
        <v>1134</v>
      </c>
      <c r="J152" s="1467">
        <v>45369</v>
      </c>
      <c r="K152" s="1468">
        <v>10994</v>
      </c>
      <c r="L152" s="1469" t="s">
        <v>2494</v>
      </c>
      <c r="M152" s="1470" t="s">
        <v>2515</v>
      </c>
      <c r="N152" s="1469">
        <v>130388148</v>
      </c>
      <c r="O152" s="1471" t="s">
        <v>2513</v>
      </c>
      <c r="P152" s="1472" t="s">
        <v>2514</v>
      </c>
      <c r="Q152" s="1469">
        <v>2662</v>
      </c>
      <c r="R152" s="1469" t="s">
        <v>2498</v>
      </c>
      <c r="S152" s="1473">
        <v>10188.120000000001</v>
      </c>
      <c r="T152" s="1478"/>
    </row>
    <row r="153" spans="2:20" x14ac:dyDescent="0.25">
      <c r="B153" s="190"/>
      <c r="C153" s="1464">
        <v>10</v>
      </c>
      <c r="D153" s="1464">
        <v>100</v>
      </c>
      <c r="E153" s="1464">
        <v>12</v>
      </c>
      <c r="F153" s="1465" t="s">
        <v>374</v>
      </c>
      <c r="G153" s="1465" t="s">
        <v>2492</v>
      </c>
      <c r="H153" s="1465" t="s">
        <v>2493</v>
      </c>
      <c r="I153" s="1480" t="s">
        <v>1134</v>
      </c>
      <c r="J153" s="1467">
        <v>45369</v>
      </c>
      <c r="K153" s="1468">
        <v>10995</v>
      </c>
      <c r="L153" s="1469" t="s">
        <v>2494</v>
      </c>
      <c r="M153" s="1470" t="s">
        <v>2515</v>
      </c>
      <c r="N153" s="1469">
        <v>130388148</v>
      </c>
      <c r="O153" s="1471" t="s">
        <v>2513</v>
      </c>
      <c r="P153" s="1472" t="s">
        <v>2514</v>
      </c>
      <c r="Q153" s="1469">
        <v>2662</v>
      </c>
      <c r="R153" s="1469" t="s">
        <v>2498</v>
      </c>
      <c r="S153" s="1473">
        <v>10188.120000000001</v>
      </c>
      <c r="T153" s="1478"/>
    </row>
    <row r="154" spans="2:20" ht="18.75" x14ac:dyDescent="0.3">
      <c r="B154" s="190"/>
      <c r="C154" s="1186"/>
      <c r="D154" s="1187"/>
      <c r="E154" s="1188"/>
      <c r="F154" s="1187"/>
      <c r="G154" s="1187"/>
      <c r="H154" s="1189"/>
      <c r="I154" s="1187"/>
      <c r="J154" s="1190"/>
      <c r="K154" s="1191"/>
      <c r="L154" s="1192"/>
      <c r="M154" s="1192"/>
      <c r="N154" s="1193"/>
      <c r="O154" s="1192"/>
      <c r="P154" s="1192"/>
      <c r="Q154" s="1192"/>
      <c r="R154" s="1194"/>
      <c r="S154" s="1195">
        <f>SUM(S17:S153)</f>
        <v>2650174.890000002</v>
      </c>
      <c r="T154" s="1478"/>
    </row>
    <row r="155" spans="2:20" ht="15.75" x14ac:dyDescent="0.25">
      <c r="B155" s="190"/>
      <c r="C155" s="1483"/>
      <c r="D155" s="1484"/>
      <c r="E155" s="1484"/>
      <c r="F155" s="1484"/>
      <c r="G155" s="1484"/>
      <c r="H155" s="1484"/>
      <c r="I155" s="1485"/>
      <c r="J155" s="1486"/>
      <c r="K155" s="1487"/>
      <c r="L155" s="17"/>
      <c r="M155" s="17"/>
      <c r="N155" s="1488"/>
      <c r="O155" s="17"/>
      <c r="P155" s="17"/>
      <c r="Q155" s="17"/>
      <c r="R155" s="1488"/>
      <c r="S155" s="1489" t="s">
        <v>244</v>
      </c>
      <c r="T155" s="186"/>
    </row>
    <row r="156" spans="2:20" ht="15.75" x14ac:dyDescent="0.25">
      <c r="B156" s="190"/>
      <c r="C156" s="1483"/>
      <c r="D156" s="1484"/>
      <c r="E156" s="1484"/>
      <c r="F156" s="1484"/>
      <c r="G156" s="1484"/>
      <c r="H156" s="1484"/>
      <c r="I156" s="1485"/>
      <c r="J156" s="1486"/>
      <c r="K156" s="1487"/>
      <c r="L156" s="17"/>
      <c r="M156" s="17"/>
      <c r="N156" s="1488"/>
      <c r="O156" s="17"/>
      <c r="P156" s="17"/>
      <c r="Q156" s="17"/>
      <c r="R156" s="1488"/>
      <c r="S156" s="1489"/>
      <c r="T156" s="186"/>
    </row>
    <row r="157" spans="2:20" ht="7.5" customHeight="1" x14ac:dyDescent="0.25">
      <c r="B157" s="190"/>
      <c r="C157" s="1483"/>
      <c r="D157" s="1484"/>
      <c r="E157" s="1484"/>
      <c r="F157" s="1484"/>
      <c r="G157" s="1484"/>
      <c r="H157" s="1484"/>
      <c r="I157" s="1485"/>
      <c r="J157" s="1486"/>
      <c r="K157" s="1487"/>
      <c r="L157" s="17"/>
      <c r="M157" s="17"/>
      <c r="N157" s="1488"/>
      <c r="O157" s="17"/>
      <c r="P157" s="17"/>
      <c r="Q157" s="17"/>
      <c r="R157" s="1488"/>
      <c r="S157" s="1489"/>
      <c r="T157" s="186"/>
    </row>
    <row r="158" spans="2:20" ht="15.75" x14ac:dyDescent="0.25">
      <c r="B158" s="190"/>
      <c r="C158" s="1483"/>
      <c r="D158" s="1484"/>
      <c r="E158" s="1484"/>
      <c r="F158" s="1484"/>
      <c r="G158" s="1484"/>
      <c r="H158" s="1484"/>
      <c r="I158" s="1485"/>
      <c r="J158" s="1486"/>
      <c r="K158" s="1487"/>
      <c r="L158" s="17"/>
      <c r="M158" s="17"/>
      <c r="N158" s="1488"/>
      <c r="O158" s="17"/>
      <c r="P158" s="17"/>
      <c r="Q158" s="17"/>
      <c r="R158" s="1488"/>
      <c r="S158" s="1489"/>
      <c r="T158" s="186"/>
    </row>
    <row r="159" spans="2:20" ht="20.25" x14ac:dyDescent="0.3">
      <c r="B159" s="190"/>
      <c r="C159" s="1483"/>
      <c r="D159" s="2208" t="s">
        <v>2489</v>
      </c>
      <c r="E159" s="2208"/>
      <c r="F159" s="2208"/>
      <c r="G159" s="2208"/>
      <c r="H159" s="2208"/>
      <c r="I159" s="2208"/>
      <c r="J159" s="1486"/>
      <c r="K159" s="1487"/>
      <c r="L159" s="17"/>
      <c r="M159" s="1490" t="s">
        <v>451</v>
      </c>
      <c r="N159" s="1488"/>
      <c r="O159" s="17"/>
      <c r="P159" s="2209" t="s">
        <v>390</v>
      </c>
      <c r="Q159" s="2209"/>
      <c r="R159" s="2209"/>
      <c r="S159" s="1489"/>
      <c r="T159" s="186"/>
    </row>
    <row r="160" spans="2:20" ht="20.25" x14ac:dyDescent="0.3">
      <c r="B160" s="190"/>
      <c r="C160" s="1483"/>
      <c r="D160" s="2212" t="s">
        <v>5</v>
      </c>
      <c r="E160" s="2212"/>
      <c r="F160" s="2212"/>
      <c r="G160" s="2212"/>
      <c r="H160" s="2212"/>
      <c r="I160" s="2212"/>
      <c r="J160" s="1486"/>
      <c r="K160" s="1487"/>
      <c r="L160" s="17"/>
      <c r="M160" s="1491" t="s">
        <v>5</v>
      </c>
      <c r="N160" s="1488"/>
      <c r="O160" s="17"/>
      <c r="P160" s="2213" t="s">
        <v>5</v>
      </c>
      <c r="Q160" s="2213"/>
      <c r="R160" s="2213"/>
      <c r="S160" s="1489"/>
      <c r="T160" s="186"/>
    </row>
    <row r="161" spans="2:20" ht="27.75" customHeight="1" x14ac:dyDescent="0.3">
      <c r="B161" s="190"/>
      <c r="C161" s="1483"/>
      <c r="D161" s="2208" t="s">
        <v>982</v>
      </c>
      <c r="E161" s="2208"/>
      <c r="F161" s="2208"/>
      <c r="G161" s="2208"/>
      <c r="H161" s="2208"/>
      <c r="I161" s="2208"/>
      <c r="J161" s="1486"/>
      <c r="K161" s="1487"/>
      <c r="L161" s="17"/>
      <c r="M161" s="1490" t="s">
        <v>983</v>
      </c>
      <c r="N161" s="1488"/>
      <c r="O161" s="17"/>
      <c r="P161" s="2209" t="s">
        <v>398</v>
      </c>
      <c r="Q161" s="2209"/>
      <c r="R161" s="2209"/>
      <c r="S161" s="1489"/>
      <c r="T161" s="186"/>
    </row>
    <row r="162" spans="2:20" ht="20.25" x14ac:dyDescent="0.3">
      <c r="B162" s="190"/>
      <c r="C162" s="1483"/>
      <c r="D162" s="2206" t="s">
        <v>201</v>
      </c>
      <c r="E162" s="2206"/>
      <c r="F162" s="2206"/>
      <c r="G162" s="2206"/>
      <c r="H162" s="2206"/>
      <c r="I162" s="2206"/>
      <c r="J162" s="1486"/>
      <c r="K162" s="1487"/>
      <c r="L162" s="17"/>
      <c r="M162" s="1491" t="s">
        <v>201</v>
      </c>
      <c r="N162" s="1488"/>
      <c r="O162" s="17"/>
      <c r="P162" s="2207" t="s">
        <v>201</v>
      </c>
      <c r="Q162" s="2207"/>
      <c r="R162" s="2207"/>
      <c r="S162" s="1489"/>
      <c r="T162" s="186"/>
    </row>
    <row r="163" spans="2:20" ht="27" customHeight="1" x14ac:dyDescent="0.3">
      <c r="B163" s="190"/>
      <c r="C163" s="1483"/>
      <c r="D163" s="2208" t="s">
        <v>2516</v>
      </c>
      <c r="E163" s="2210"/>
      <c r="F163" s="2210"/>
      <c r="G163" s="2210"/>
      <c r="H163" s="2210"/>
      <c r="I163" s="2210"/>
      <c r="J163" s="1486"/>
      <c r="K163" s="1487"/>
      <c r="L163" s="17"/>
      <c r="M163" s="1490" t="s">
        <v>2517</v>
      </c>
      <c r="N163" s="1488"/>
      <c r="O163" s="17"/>
      <c r="P163" s="2211" t="s">
        <v>2518</v>
      </c>
      <c r="Q163" s="2211"/>
      <c r="R163" s="2211"/>
      <c r="S163" s="1489"/>
      <c r="T163" s="186"/>
    </row>
    <row r="164" spans="2:20" ht="20.25" x14ac:dyDescent="0.3">
      <c r="B164" s="190"/>
      <c r="C164" s="1483"/>
      <c r="D164" s="2206" t="s">
        <v>2519</v>
      </c>
      <c r="E164" s="2206"/>
      <c r="F164" s="2206"/>
      <c r="G164" s="2206"/>
      <c r="H164" s="2206"/>
      <c r="I164" s="2206"/>
      <c r="J164" s="1486"/>
      <c r="K164" s="1487"/>
      <c r="L164" s="17"/>
      <c r="M164" s="1491" t="s">
        <v>2519</v>
      </c>
      <c r="N164" s="1488"/>
      <c r="O164" s="17"/>
      <c r="P164" s="2207" t="s">
        <v>2519</v>
      </c>
      <c r="Q164" s="2207"/>
      <c r="R164" s="2207"/>
      <c r="S164" s="1489"/>
      <c r="T164" s="186"/>
    </row>
    <row r="165" spans="2:20" ht="15.75" x14ac:dyDescent="0.25">
      <c r="B165" s="190"/>
      <c r="C165" s="1483"/>
      <c r="D165" s="1484"/>
      <c r="E165" s="1484"/>
      <c r="F165" s="1484"/>
      <c r="G165" s="1484"/>
      <c r="H165" s="1484"/>
      <c r="I165" s="1485"/>
      <c r="J165" s="1486"/>
      <c r="K165" s="1487"/>
      <c r="L165" s="17"/>
      <c r="M165" s="17"/>
      <c r="N165" s="1488"/>
      <c r="O165" s="17"/>
      <c r="P165" s="17"/>
      <c r="Q165" s="17"/>
      <c r="R165" s="1488"/>
      <c r="S165" s="1489"/>
      <c r="T165" s="186"/>
    </row>
    <row r="166" spans="2:20" ht="5.25" customHeight="1" x14ac:dyDescent="0.25">
      <c r="B166" s="102"/>
      <c r="C166" s="1492"/>
      <c r="D166" s="1493"/>
      <c r="E166" s="1493"/>
      <c r="F166" s="1493"/>
      <c r="G166" s="1493"/>
      <c r="H166" s="1493"/>
      <c r="I166" s="1494"/>
      <c r="J166" s="1495"/>
      <c r="K166" s="1496"/>
      <c r="L166" s="1497"/>
      <c r="M166" s="1497"/>
      <c r="N166" s="1498"/>
      <c r="O166" s="433"/>
      <c r="P166" s="433"/>
      <c r="Q166" s="433"/>
      <c r="R166" s="432"/>
      <c r="S166" s="262"/>
      <c r="T166" s="104"/>
    </row>
    <row r="171" spans="2:20" x14ac:dyDescent="0.25">
      <c r="R171" s="1196"/>
    </row>
    <row r="172" spans="2:20" x14ac:dyDescent="0.25">
      <c r="R172" s="1196"/>
    </row>
    <row r="173" spans="2:20" x14ac:dyDescent="0.25">
      <c r="R173" s="1196"/>
    </row>
  </sheetData>
  <sheetProtection formatColumns="0" formatRows="0" insertRows="0"/>
  <mergeCells count="21">
    <mergeCell ref="C7:S7"/>
    <mergeCell ref="C8:S9"/>
    <mergeCell ref="C10:S10"/>
    <mergeCell ref="G12:J12"/>
    <mergeCell ref="R14:S14"/>
    <mergeCell ref="R15:R16"/>
    <mergeCell ref="S15:S16"/>
    <mergeCell ref="D159:I159"/>
    <mergeCell ref="P159:R159"/>
    <mergeCell ref="D160:I160"/>
    <mergeCell ref="P160:R160"/>
    <mergeCell ref="C15:I15"/>
    <mergeCell ref="J15:Q15"/>
    <mergeCell ref="D164:I164"/>
    <mergeCell ref="P164:R164"/>
    <mergeCell ref="D161:I161"/>
    <mergeCell ref="P161:R161"/>
    <mergeCell ref="D162:I162"/>
    <mergeCell ref="P162:R162"/>
    <mergeCell ref="D163:I163"/>
    <mergeCell ref="P163:R163"/>
  </mergeCell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showGridLines="0" topLeftCell="A7" zoomScaleNormal="100" zoomScaleSheetLayoutView="75" workbookViewId="0">
      <selection activeCell="K41" sqref="K41:O41"/>
    </sheetView>
  </sheetViews>
  <sheetFormatPr baseColWidth="10" defaultRowHeight="15" x14ac:dyDescent="0.25"/>
  <cols>
    <col min="1" max="1" width="3.85546875" customWidth="1"/>
    <col min="2" max="2" width="1.5703125" customWidth="1"/>
    <col min="3" max="3" width="6.85546875" style="1" customWidth="1"/>
    <col min="4" max="4" width="8.5703125" style="1" customWidth="1"/>
    <col min="5" max="5" width="9.42578125" style="1" customWidth="1"/>
    <col min="6" max="6" width="9.5703125" style="1" customWidth="1"/>
    <col min="7" max="7" width="8.5703125" style="2" customWidth="1"/>
    <col min="8" max="8" width="12.7109375" style="2" customWidth="1"/>
    <col min="9" max="9" width="12.28515625" style="1" customWidth="1"/>
    <col min="10" max="10" width="13.5703125" style="1" customWidth="1"/>
    <col min="11" max="11" width="15.28515625" style="1" customWidth="1"/>
    <col min="12" max="12" width="13.140625" style="1" customWidth="1"/>
    <col min="13" max="13" width="10" style="1" customWidth="1"/>
    <col min="14" max="14" width="13" style="34" customWidth="1"/>
    <col min="15" max="15" width="15.42578125" style="1" customWidth="1"/>
    <col min="16" max="16" width="13.7109375" style="34" bestFit="1" customWidth="1"/>
    <col min="17" max="17" width="13.42578125" style="1" customWidth="1"/>
    <col min="18" max="18" width="15.42578125" style="34" customWidth="1"/>
    <col min="19" max="19" width="11.28515625" style="34" customWidth="1"/>
    <col min="20" max="20" width="15.85546875" style="34" customWidth="1"/>
    <col min="21" max="21" width="12" style="34" customWidth="1"/>
    <col min="22" max="22" width="15.85546875" style="34" customWidth="1"/>
    <col min="23" max="23" width="3" customWidth="1"/>
    <col min="250" max="250" width="5.42578125" customWidth="1"/>
    <col min="251" max="251" width="7.85546875" bestFit="1" customWidth="1"/>
    <col min="252" max="252" width="13.140625" bestFit="1" customWidth="1"/>
    <col min="253" max="253" width="8.42578125" bestFit="1" customWidth="1"/>
    <col min="254" max="254" width="13.140625" bestFit="1" customWidth="1"/>
    <col min="255" max="255" width="13.5703125" customWidth="1"/>
    <col min="256" max="256" width="11.85546875" customWidth="1"/>
    <col min="257" max="258" width="13" customWidth="1"/>
    <col min="259" max="259" width="12.28515625" customWidth="1"/>
    <col min="260" max="260" width="19" customWidth="1"/>
    <col min="261" max="262" width="13.7109375" customWidth="1"/>
    <col min="263" max="263" width="17.42578125" customWidth="1"/>
    <col min="264" max="264" width="19.42578125" customWidth="1"/>
    <col min="265" max="265" width="23.42578125" customWidth="1"/>
    <col min="506" max="506" width="5.42578125" customWidth="1"/>
    <col min="507" max="507" width="7.85546875" bestFit="1" customWidth="1"/>
    <col min="508" max="508" width="13.140625" bestFit="1" customWidth="1"/>
    <col min="509" max="509" width="8.42578125" bestFit="1" customWidth="1"/>
    <col min="510" max="510" width="13.140625" bestFit="1" customWidth="1"/>
    <col min="511" max="511" width="13.5703125" customWidth="1"/>
    <col min="512" max="512" width="11.85546875" customWidth="1"/>
    <col min="513" max="514" width="13" customWidth="1"/>
    <col min="515" max="515" width="12.28515625" customWidth="1"/>
    <col min="516" max="516" width="19" customWidth="1"/>
    <col min="517" max="518" width="13.7109375" customWidth="1"/>
    <col min="519" max="519" width="17.42578125" customWidth="1"/>
    <col min="520" max="520" width="19.42578125" customWidth="1"/>
    <col min="521" max="521" width="23.42578125" customWidth="1"/>
    <col min="762" max="762" width="5.42578125" customWidth="1"/>
    <col min="763" max="763" width="7.85546875" bestFit="1" customWidth="1"/>
    <col min="764" max="764" width="13.140625" bestFit="1" customWidth="1"/>
    <col min="765" max="765" width="8.42578125" bestFit="1" customWidth="1"/>
    <col min="766" max="766" width="13.140625" bestFit="1" customWidth="1"/>
    <col min="767" max="767" width="13.5703125" customWidth="1"/>
    <col min="768" max="768" width="11.85546875" customWidth="1"/>
    <col min="769" max="770" width="13" customWidth="1"/>
    <col min="771" max="771" width="12.28515625" customWidth="1"/>
    <col min="772" max="772" width="19" customWidth="1"/>
    <col min="773" max="774" width="13.7109375" customWidth="1"/>
    <col min="775" max="775" width="17.42578125" customWidth="1"/>
    <col min="776" max="776" width="19.42578125" customWidth="1"/>
    <col min="777" max="777" width="23.42578125" customWidth="1"/>
    <col min="1018" max="1018" width="5.42578125" customWidth="1"/>
    <col min="1019" max="1019" width="7.85546875" bestFit="1" customWidth="1"/>
    <col min="1020" max="1020" width="13.140625" bestFit="1" customWidth="1"/>
    <col min="1021" max="1021" width="8.42578125" bestFit="1" customWidth="1"/>
    <col min="1022" max="1022" width="13.140625" bestFit="1" customWidth="1"/>
    <col min="1023" max="1023" width="13.5703125" customWidth="1"/>
    <col min="1024" max="1024" width="11.85546875" customWidth="1"/>
    <col min="1025" max="1026" width="13" customWidth="1"/>
    <col min="1027" max="1027" width="12.28515625" customWidth="1"/>
    <col min="1028" max="1028" width="19" customWidth="1"/>
    <col min="1029" max="1030" width="13.7109375" customWidth="1"/>
    <col min="1031" max="1031" width="17.42578125" customWidth="1"/>
    <col min="1032" max="1032" width="19.42578125" customWidth="1"/>
    <col min="1033" max="1033" width="23.42578125" customWidth="1"/>
    <col min="1274" max="1274" width="5.42578125" customWidth="1"/>
    <col min="1275" max="1275" width="7.85546875" bestFit="1" customWidth="1"/>
    <col min="1276" max="1276" width="13.140625" bestFit="1" customWidth="1"/>
    <col min="1277" max="1277" width="8.42578125" bestFit="1" customWidth="1"/>
    <col min="1278" max="1278" width="13.140625" bestFit="1" customWidth="1"/>
    <col min="1279" max="1279" width="13.5703125" customWidth="1"/>
    <col min="1280" max="1280" width="11.85546875" customWidth="1"/>
    <col min="1281" max="1282" width="13" customWidth="1"/>
    <col min="1283" max="1283" width="12.28515625" customWidth="1"/>
    <col min="1284" max="1284" width="19" customWidth="1"/>
    <col min="1285" max="1286" width="13.7109375" customWidth="1"/>
    <col min="1287" max="1287" width="17.42578125" customWidth="1"/>
    <col min="1288" max="1288" width="19.42578125" customWidth="1"/>
    <col min="1289" max="1289" width="23.42578125" customWidth="1"/>
    <col min="1530" max="1530" width="5.42578125" customWidth="1"/>
    <col min="1531" max="1531" width="7.85546875" bestFit="1" customWidth="1"/>
    <col min="1532" max="1532" width="13.140625" bestFit="1" customWidth="1"/>
    <col min="1533" max="1533" width="8.42578125" bestFit="1" customWidth="1"/>
    <col min="1534" max="1534" width="13.140625" bestFit="1" customWidth="1"/>
    <col min="1535" max="1535" width="13.5703125" customWidth="1"/>
    <col min="1536" max="1536" width="11.85546875" customWidth="1"/>
    <col min="1537" max="1538" width="13" customWidth="1"/>
    <col min="1539" max="1539" width="12.28515625" customWidth="1"/>
    <col min="1540" max="1540" width="19" customWidth="1"/>
    <col min="1541" max="1542" width="13.7109375" customWidth="1"/>
    <col min="1543" max="1543" width="17.42578125" customWidth="1"/>
    <col min="1544" max="1544" width="19.42578125" customWidth="1"/>
    <col min="1545" max="1545" width="23.42578125" customWidth="1"/>
    <col min="1786" max="1786" width="5.42578125" customWidth="1"/>
    <col min="1787" max="1787" width="7.85546875" bestFit="1" customWidth="1"/>
    <col min="1788" max="1788" width="13.140625" bestFit="1" customWidth="1"/>
    <col min="1789" max="1789" width="8.42578125" bestFit="1" customWidth="1"/>
    <col min="1790" max="1790" width="13.140625" bestFit="1" customWidth="1"/>
    <col min="1791" max="1791" width="13.5703125" customWidth="1"/>
    <col min="1792" max="1792" width="11.85546875" customWidth="1"/>
    <col min="1793" max="1794" width="13" customWidth="1"/>
    <col min="1795" max="1795" width="12.28515625" customWidth="1"/>
    <col min="1796" max="1796" width="19" customWidth="1"/>
    <col min="1797" max="1798" width="13.7109375" customWidth="1"/>
    <col min="1799" max="1799" width="17.42578125" customWidth="1"/>
    <col min="1800" max="1800" width="19.42578125" customWidth="1"/>
    <col min="1801" max="1801" width="23.42578125" customWidth="1"/>
    <col min="2042" max="2042" width="5.42578125" customWidth="1"/>
    <col min="2043" max="2043" width="7.85546875" bestFit="1" customWidth="1"/>
    <col min="2044" max="2044" width="13.140625" bestFit="1" customWidth="1"/>
    <col min="2045" max="2045" width="8.42578125" bestFit="1" customWidth="1"/>
    <col min="2046" max="2046" width="13.140625" bestFit="1" customWidth="1"/>
    <col min="2047" max="2047" width="13.5703125" customWidth="1"/>
    <col min="2048" max="2048" width="11.85546875" customWidth="1"/>
    <col min="2049" max="2050" width="13" customWidth="1"/>
    <col min="2051" max="2051" width="12.28515625" customWidth="1"/>
    <col min="2052" max="2052" width="19" customWidth="1"/>
    <col min="2053" max="2054" width="13.7109375" customWidth="1"/>
    <col min="2055" max="2055" width="17.42578125" customWidth="1"/>
    <col min="2056" max="2056" width="19.42578125" customWidth="1"/>
    <col min="2057" max="2057" width="23.42578125" customWidth="1"/>
    <col min="2298" max="2298" width="5.42578125" customWidth="1"/>
    <col min="2299" max="2299" width="7.85546875" bestFit="1" customWidth="1"/>
    <col min="2300" max="2300" width="13.140625" bestFit="1" customWidth="1"/>
    <col min="2301" max="2301" width="8.42578125" bestFit="1" customWidth="1"/>
    <col min="2302" max="2302" width="13.140625" bestFit="1" customWidth="1"/>
    <col min="2303" max="2303" width="13.5703125" customWidth="1"/>
    <col min="2304" max="2304" width="11.85546875" customWidth="1"/>
    <col min="2305" max="2306" width="13" customWidth="1"/>
    <col min="2307" max="2307" width="12.28515625" customWidth="1"/>
    <col min="2308" max="2308" width="19" customWidth="1"/>
    <col min="2309" max="2310" width="13.7109375" customWidth="1"/>
    <col min="2311" max="2311" width="17.42578125" customWidth="1"/>
    <col min="2312" max="2312" width="19.42578125" customWidth="1"/>
    <col min="2313" max="2313" width="23.42578125" customWidth="1"/>
    <col min="2554" max="2554" width="5.42578125" customWidth="1"/>
    <col min="2555" max="2555" width="7.85546875" bestFit="1" customWidth="1"/>
    <col min="2556" max="2556" width="13.140625" bestFit="1" customWidth="1"/>
    <col min="2557" max="2557" width="8.42578125" bestFit="1" customWidth="1"/>
    <col min="2558" max="2558" width="13.140625" bestFit="1" customWidth="1"/>
    <col min="2559" max="2559" width="13.5703125" customWidth="1"/>
    <col min="2560" max="2560" width="11.85546875" customWidth="1"/>
    <col min="2561" max="2562" width="13" customWidth="1"/>
    <col min="2563" max="2563" width="12.28515625" customWidth="1"/>
    <col min="2564" max="2564" width="19" customWidth="1"/>
    <col min="2565" max="2566" width="13.7109375" customWidth="1"/>
    <col min="2567" max="2567" width="17.42578125" customWidth="1"/>
    <col min="2568" max="2568" width="19.42578125" customWidth="1"/>
    <col min="2569" max="2569" width="23.42578125" customWidth="1"/>
    <col min="2810" max="2810" width="5.42578125" customWidth="1"/>
    <col min="2811" max="2811" width="7.85546875" bestFit="1" customWidth="1"/>
    <col min="2812" max="2812" width="13.140625" bestFit="1" customWidth="1"/>
    <col min="2813" max="2813" width="8.42578125" bestFit="1" customWidth="1"/>
    <col min="2814" max="2814" width="13.140625" bestFit="1" customWidth="1"/>
    <col min="2815" max="2815" width="13.5703125" customWidth="1"/>
    <col min="2816" max="2816" width="11.85546875" customWidth="1"/>
    <col min="2817" max="2818" width="13" customWidth="1"/>
    <col min="2819" max="2819" width="12.28515625" customWidth="1"/>
    <col min="2820" max="2820" width="19" customWidth="1"/>
    <col min="2821" max="2822" width="13.7109375" customWidth="1"/>
    <col min="2823" max="2823" width="17.42578125" customWidth="1"/>
    <col min="2824" max="2824" width="19.42578125" customWidth="1"/>
    <col min="2825" max="2825" width="23.42578125" customWidth="1"/>
    <col min="3066" max="3066" width="5.42578125" customWidth="1"/>
    <col min="3067" max="3067" width="7.85546875" bestFit="1" customWidth="1"/>
    <col min="3068" max="3068" width="13.140625" bestFit="1" customWidth="1"/>
    <col min="3069" max="3069" width="8.42578125" bestFit="1" customWidth="1"/>
    <col min="3070" max="3070" width="13.140625" bestFit="1" customWidth="1"/>
    <col min="3071" max="3071" width="13.5703125" customWidth="1"/>
    <col min="3072" max="3072" width="11.85546875" customWidth="1"/>
    <col min="3073" max="3074" width="13" customWidth="1"/>
    <col min="3075" max="3075" width="12.28515625" customWidth="1"/>
    <col min="3076" max="3076" width="19" customWidth="1"/>
    <col min="3077" max="3078" width="13.7109375" customWidth="1"/>
    <col min="3079" max="3079" width="17.42578125" customWidth="1"/>
    <col min="3080" max="3080" width="19.42578125" customWidth="1"/>
    <col min="3081" max="3081" width="23.42578125" customWidth="1"/>
    <col min="3322" max="3322" width="5.42578125" customWidth="1"/>
    <col min="3323" max="3323" width="7.85546875" bestFit="1" customWidth="1"/>
    <col min="3324" max="3324" width="13.140625" bestFit="1" customWidth="1"/>
    <col min="3325" max="3325" width="8.42578125" bestFit="1" customWidth="1"/>
    <col min="3326" max="3326" width="13.140625" bestFit="1" customWidth="1"/>
    <col min="3327" max="3327" width="13.5703125" customWidth="1"/>
    <col min="3328" max="3328" width="11.85546875" customWidth="1"/>
    <col min="3329" max="3330" width="13" customWidth="1"/>
    <col min="3331" max="3331" width="12.28515625" customWidth="1"/>
    <col min="3332" max="3332" width="19" customWidth="1"/>
    <col min="3333" max="3334" width="13.7109375" customWidth="1"/>
    <col min="3335" max="3335" width="17.42578125" customWidth="1"/>
    <col min="3336" max="3336" width="19.42578125" customWidth="1"/>
    <col min="3337" max="3337" width="23.42578125" customWidth="1"/>
    <col min="3578" max="3578" width="5.42578125" customWidth="1"/>
    <col min="3579" max="3579" width="7.85546875" bestFit="1" customWidth="1"/>
    <col min="3580" max="3580" width="13.140625" bestFit="1" customWidth="1"/>
    <col min="3581" max="3581" width="8.42578125" bestFit="1" customWidth="1"/>
    <col min="3582" max="3582" width="13.140625" bestFit="1" customWidth="1"/>
    <col min="3583" max="3583" width="13.5703125" customWidth="1"/>
    <col min="3584" max="3584" width="11.85546875" customWidth="1"/>
    <col min="3585" max="3586" width="13" customWidth="1"/>
    <col min="3587" max="3587" width="12.28515625" customWidth="1"/>
    <col min="3588" max="3588" width="19" customWidth="1"/>
    <col min="3589" max="3590" width="13.7109375" customWidth="1"/>
    <col min="3591" max="3591" width="17.42578125" customWidth="1"/>
    <col min="3592" max="3592" width="19.42578125" customWidth="1"/>
    <col min="3593" max="3593" width="23.42578125" customWidth="1"/>
    <col min="3834" max="3834" width="5.42578125" customWidth="1"/>
    <col min="3835" max="3835" width="7.85546875" bestFit="1" customWidth="1"/>
    <col min="3836" max="3836" width="13.140625" bestFit="1" customWidth="1"/>
    <col min="3837" max="3837" width="8.42578125" bestFit="1" customWidth="1"/>
    <col min="3838" max="3838" width="13.140625" bestFit="1" customWidth="1"/>
    <col min="3839" max="3839" width="13.5703125" customWidth="1"/>
    <col min="3840" max="3840" width="11.85546875" customWidth="1"/>
    <col min="3841" max="3842" width="13" customWidth="1"/>
    <col min="3843" max="3843" width="12.28515625" customWidth="1"/>
    <col min="3844" max="3844" width="19" customWidth="1"/>
    <col min="3845" max="3846" width="13.7109375" customWidth="1"/>
    <col min="3847" max="3847" width="17.42578125" customWidth="1"/>
    <col min="3848" max="3848" width="19.42578125" customWidth="1"/>
    <col min="3849" max="3849" width="23.42578125" customWidth="1"/>
    <col min="4090" max="4090" width="5.42578125" customWidth="1"/>
    <col min="4091" max="4091" width="7.85546875" bestFit="1" customWidth="1"/>
    <col min="4092" max="4092" width="13.140625" bestFit="1" customWidth="1"/>
    <col min="4093" max="4093" width="8.42578125" bestFit="1" customWidth="1"/>
    <col min="4094" max="4094" width="13.140625" bestFit="1" customWidth="1"/>
    <col min="4095" max="4095" width="13.5703125" customWidth="1"/>
    <col min="4096" max="4096" width="11.85546875" customWidth="1"/>
    <col min="4097" max="4098" width="13" customWidth="1"/>
    <col min="4099" max="4099" width="12.28515625" customWidth="1"/>
    <col min="4100" max="4100" width="19" customWidth="1"/>
    <col min="4101" max="4102" width="13.7109375" customWidth="1"/>
    <col min="4103" max="4103" width="17.42578125" customWidth="1"/>
    <col min="4104" max="4104" width="19.42578125" customWidth="1"/>
    <col min="4105" max="4105" width="23.42578125" customWidth="1"/>
    <col min="4346" max="4346" width="5.42578125" customWidth="1"/>
    <col min="4347" max="4347" width="7.85546875" bestFit="1" customWidth="1"/>
    <col min="4348" max="4348" width="13.140625" bestFit="1" customWidth="1"/>
    <col min="4349" max="4349" width="8.42578125" bestFit="1" customWidth="1"/>
    <col min="4350" max="4350" width="13.140625" bestFit="1" customWidth="1"/>
    <col min="4351" max="4351" width="13.5703125" customWidth="1"/>
    <col min="4352" max="4352" width="11.85546875" customWidth="1"/>
    <col min="4353" max="4354" width="13" customWidth="1"/>
    <col min="4355" max="4355" width="12.28515625" customWidth="1"/>
    <col min="4356" max="4356" width="19" customWidth="1"/>
    <col min="4357" max="4358" width="13.7109375" customWidth="1"/>
    <col min="4359" max="4359" width="17.42578125" customWidth="1"/>
    <col min="4360" max="4360" width="19.42578125" customWidth="1"/>
    <col min="4361" max="4361" width="23.42578125" customWidth="1"/>
    <col min="4602" max="4602" width="5.42578125" customWidth="1"/>
    <col min="4603" max="4603" width="7.85546875" bestFit="1" customWidth="1"/>
    <col min="4604" max="4604" width="13.140625" bestFit="1" customWidth="1"/>
    <col min="4605" max="4605" width="8.42578125" bestFit="1" customWidth="1"/>
    <col min="4606" max="4606" width="13.140625" bestFit="1" customWidth="1"/>
    <col min="4607" max="4607" width="13.5703125" customWidth="1"/>
    <col min="4608" max="4608" width="11.85546875" customWidth="1"/>
    <col min="4609" max="4610" width="13" customWidth="1"/>
    <col min="4611" max="4611" width="12.28515625" customWidth="1"/>
    <col min="4612" max="4612" width="19" customWidth="1"/>
    <col min="4613" max="4614" width="13.7109375" customWidth="1"/>
    <col min="4615" max="4615" width="17.42578125" customWidth="1"/>
    <col min="4616" max="4616" width="19.42578125" customWidth="1"/>
    <col min="4617" max="4617" width="23.42578125" customWidth="1"/>
    <col min="4858" max="4858" width="5.42578125" customWidth="1"/>
    <col min="4859" max="4859" width="7.85546875" bestFit="1" customWidth="1"/>
    <col min="4860" max="4860" width="13.140625" bestFit="1" customWidth="1"/>
    <col min="4861" max="4861" width="8.42578125" bestFit="1" customWidth="1"/>
    <col min="4862" max="4862" width="13.140625" bestFit="1" customWidth="1"/>
    <col min="4863" max="4863" width="13.5703125" customWidth="1"/>
    <col min="4864" max="4864" width="11.85546875" customWidth="1"/>
    <col min="4865" max="4866" width="13" customWidth="1"/>
    <col min="4867" max="4867" width="12.28515625" customWidth="1"/>
    <col min="4868" max="4868" width="19" customWidth="1"/>
    <col min="4869" max="4870" width="13.7109375" customWidth="1"/>
    <col min="4871" max="4871" width="17.42578125" customWidth="1"/>
    <col min="4872" max="4872" width="19.42578125" customWidth="1"/>
    <col min="4873" max="4873" width="23.42578125" customWidth="1"/>
    <col min="5114" max="5114" width="5.42578125" customWidth="1"/>
    <col min="5115" max="5115" width="7.85546875" bestFit="1" customWidth="1"/>
    <col min="5116" max="5116" width="13.140625" bestFit="1" customWidth="1"/>
    <col min="5117" max="5117" width="8.42578125" bestFit="1" customWidth="1"/>
    <col min="5118" max="5118" width="13.140625" bestFit="1" customWidth="1"/>
    <col min="5119" max="5119" width="13.5703125" customWidth="1"/>
    <col min="5120" max="5120" width="11.85546875" customWidth="1"/>
    <col min="5121" max="5122" width="13" customWidth="1"/>
    <col min="5123" max="5123" width="12.28515625" customWidth="1"/>
    <col min="5124" max="5124" width="19" customWidth="1"/>
    <col min="5125" max="5126" width="13.7109375" customWidth="1"/>
    <col min="5127" max="5127" width="17.42578125" customWidth="1"/>
    <col min="5128" max="5128" width="19.42578125" customWidth="1"/>
    <col min="5129" max="5129" width="23.42578125" customWidth="1"/>
    <col min="5370" max="5370" width="5.42578125" customWidth="1"/>
    <col min="5371" max="5371" width="7.85546875" bestFit="1" customWidth="1"/>
    <col min="5372" max="5372" width="13.140625" bestFit="1" customWidth="1"/>
    <col min="5373" max="5373" width="8.42578125" bestFit="1" customWidth="1"/>
    <col min="5374" max="5374" width="13.140625" bestFit="1" customWidth="1"/>
    <col min="5375" max="5375" width="13.5703125" customWidth="1"/>
    <col min="5376" max="5376" width="11.85546875" customWidth="1"/>
    <col min="5377" max="5378" width="13" customWidth="1"/>
    <col min="5379" max="5379" width="12.28515625" customWidth="1"/>
    <col min="5380" max="5380" width="19" customWidth="1"/>
    <col min="5381" max="5382" width="13.7109375" customWidth="1"/>
    <col min="5383" max="5383" width="17.42578125" customWidth="1"/>
    <col min="5384" max="5384" width="19.42578125" customWidth="1"/>
    <col min="5385" max="5385" width="23.42578125" customWidth="1"/>
    <col min="5626" max="5626" width="5.42578125" customWidth="1"/>
    <col min="5627" max="5627" width="7.85546875" bestFit="1" customWidth="1"/>
    <col min="5628" max="5628" width="13.140625" bestFit="1" customWidth="1"/>
    <col min="5629" max="5629" width="8.42578125" bestFit="1" customWidth="1"/>
    <col min="5630" max="5630" width="13.140625" bestFit="1" customWidth="1"/>
    <col min="5631" max="5631" width="13.5703125" customWidth="1"/>
    <col min="5632" max="5632" width="11.85546875" customWidth="1"/>
    <col min="5633" max="5634" width="13" customWidth="1"/>
    <col min="5635" max="5635" width="12.28515625" customWidth="1"/>
    <col min="5636" max="5636" width="19" customWidth="1"/>
    <col min="5637" max="5638" width="13.7109375" customWidth="1"/>
    <col min="5639" max="5639" width="17.42578125" customWidth="1"/>
    <col min="5640" max="5640" width="19.42578125" customWidth="1"/>
    <col min="5641" max="5641" width="23.42578125" customWidth="1"/>
    <col min="5882" max="5882" width="5.42578125" customWidth="1"/>
    <col min="5883" max="5883" width="7.85546875" bestFit="1" customWidth="1"/>
    <col min="5884" max="5884" width="13.140625" bestFit="1" customWidth="1"/>
    <col min="5885" max="5885" width="8.42578125" bestFit="1" customWidth="1"/>
    <col min="5886" max="5886" width="13.140625" bestFit="1" customWidth="1"/>
    <col min="5887" max="5887" width="13.5703125" customWidth="1"/>
    <col min="5888" max="5888" width="11.85546875" customWidth="1"/>
    <col min="5889" max="5890" width="13" customWidth="1"/>
    <col min="5891" max="5891" width="12.28515625" customWidth="1"/>
    <col min="5892" max="5892" width="19" customWidth="1"/>
    <col min="5893" max="5894" width="13.7109375" customWidth="1"/>
    <col min="5895" max="5895" width="17.42578125" customWidth="1"/>
    <col min="5896" max="5896" width="19.42578125" customWidth="1"/>
    <col min="5897" max="5897" width="23.42578125" customWidth="1"/>
    <col min="6138" max="6138" width="5.42578125" customWidth="1"/>
    <col min="6139" max="6139" width="7.85546875" bestFit="1" customWidth="1"/>
    <col min="6140" max="6140" width="13.140625" bestFit="1" customWidth="1"/>
    <col min="6141" max="6141" width="8.42578125" bestFit="1" customWidth="1"/>
    <col min="6142" max="6142" width="13.140625" bestFit="1" customWidth="1"/>
    <col min="6143" max="6143" width="13.5703125" customWidth="1"/>
    <col min="6144" max="6144" width="11.85546875" customWidth="1"/>
    <col min="6145" max="6146" width="13" customWidth="1"/>
    <col min="6147" max="6147" width="12.28515625" customWidth="1"/>
    <col min="6148" max="6148" width="19" customWidth="1"/>
    <col min="6149" max="6150" width="13.7109375" customWidth="1"/>
    <col min="6151" max="6151" width="17.42578125" customWidth="1"/>
    <col min="6152" max="6152" width="19.42578125" customWidth="1"/>
    <col min="6153" max="6153" width="23.42578125" customWidth="1"/>
    <col min="6394" max="6394" width="5.42578125" customWidth="1"/>
    <col min="6395" max="6395" width="7.85546875" bestFit="1" customWidth="1"/>
    <col min="6396" max="6396" width="13.140625" bestFit="1" customWidth="1"/>
    <col min="6397" max="6397" width="8.42578125" bestFit="1" customWidth="1"/>
    <col min="6398" max="6398" width="13.140625" bestFit="1" customWidth="1"/>
    <col min="6399" max="6399" width="13.5703125" customWidth="1"/>
    <col min="6400" max="6400" width="11.85546875" customWidth="1"/>
    <col min="6401" max="6402" width="13" customWidth="1"/>
    <col min="6403" max="6403" width="12.28515625" customWidth="1"/>
    <col min="6404" max="6404" width="19" customWidth="1"/>
    <col min="6405" max="6406" width="13.7109375" customWidth="1"/>
    <col min="6407" max="6407" width="17.42578125" customWidth="1"/>
    <col min="6408" max="6408" width="19.42578125" customWidth="1"/>
    <col min="6409" max="6409" width="23.42578125" customWidth="1"/>
    <col min="6650" max="6650" width="5.42578125" customWidth="1"/>
    <col min="6651" max="6651" width="7.85546875" bestFit="1" customWidth="1"/>
    <col min="6652" max="6652" width="13.140625" bestFit="1" customWidth="1"/>
    <col min="6653" max="6653" width="8.42578125" bestFit="1" customWidth="1"/>
    <col min="6654" max="6654" width="13.140625" bestFit="1" customWidth="1"/>
    <col min="6655" max="6655" width="13.5703125" customWidth="1"/>
    <col min="6656" max="6656" width="11.85546875" customWidth="1"/>
    <col min="6657" max="6658" width="13" customWidth="1"/>
    <col min="6659" max="6659" width="12.28515625" customWidth="1"/>
    <col min="6660" max="6660" width="19" customWidth="1"/>
    <col min="6661" max="6662" width="13.7109375" customWidth="1"/>
    <col min="6663" max="6663" width="17.42578125" customWidth="1"/>
    <col min="6664" max="6664" width="19.42578125" customWidth="1"/>
    <col min="6665" max="6665" width="23.42578125" customWidth="1"/>
    <col min="6906" max="6906" width="5.42578125" customWidth="1"/>
    <col min="6907" max="6907" width="7.85546875" bestFit="1" customWidth="1"/>
    <col min="6908" max="6908" width="13.140625" bestFit="1" customWidth="1"/>
    <col min="6909" max="6909" width="8.42578125" bestFit="1" customWidth="1"/>
    <col min="6910" max="6910" width="13.140625" bestFit="1" customWidth="1"/>
    <col min="6911" max="6911" width="13.5703125" customWidth="1"/>
    <col min="6912" max="6912" width="11.85546875" customWidth="1"/>
    <col min="6913" max="6914" width="13" customWidth="1"/>
    <col min="6915" max="6915" width="12.28515625" customWidth="1"/>
    <col min="6916" max="6916" width="19" customWidth="1"/>
    <col min="6917" max="6918" width="13.7109375" customWidth="1"/>
    <col min="6919" max="6919" width="17.42578125" customWidth="1"/>
    <col min="6920" max="6920" width="19.42578125" customWidth="1"/>
    <col min="6921" max="6921" width="23.42578125" customWidth="1"/>
    <col min="7162" max="7162" width="5.42578125" customWidth="1"/>
    <col min="7163" max="7163" width="7.85546875" bestFit="1" customWidth="1"/>
    <col min="7164" max="7164" width="13.140625" bestFit="1" customWidth="1"/>
    <col min="7165" max="7165" width="8.42578125" bestFit="1" customWidth="1"/>
    <col min="7166" max="7166" width="13.140625" bestFit="1" customWidth="1"/>
    <col min="7167" max="7167" width="13.5703125" customWidth="1"/>
    <col min="7168" max="7168" width="11.85546875" customWidth="1"/>
    <col min="7169" max="7170" width="13" customWidth="1"/>
    <col min="7171" max="7171" width="12.28515625" customWidth="1"/>
    <col min="7172" max="7172" width="19" customWidth="1"/>
    <col min="7173" max="7174" width="13.7109375" customWidth="1"/>
    <col min="7175" max="7175" width="17.42578125" customWidth="1"/>
    <col min="7176" max="7176" width="19.42578125" customWidth="1"/>
    <col min="7177" max="7177" width="23.42578125" customWidth="1"/>
    <col min="7418" max="7418" width="5.42578125" customWidth="1"/>
    <col min="7419" max="7419" width="7.85546875" bestFit="1" customWidth="1"/>
    <col min="7420" max="7420" width="13.140625" bestFit="1" customWidth="1"/>
    <col min="7421" max="7421" width="8.42578125" bestFit="1" customWidth="1"/>
    <col min="7422" max="7422" width="13.140625" bestFit="1" customWidth="1"/>
    <col min="7423" max="7423" width="13.5703125" customWidth="1"/>
    <col min="7424" max="7424" width="11.85546875" customWidth="1"/>
    <col min="7425" max="7426" width="13" customWidth="1"/>
    <col min="7427" max="7427" width="12.28515625" customWidth="1"/>
    <col min="7428" max="7428" width="19" customWidth="1"/>
    <col min="7429" max="7430" width="13.7109375" customWidth="1"/>
    <col min="7431" max="7431" width="17.42578125" customWidth="1"/>
    <col min="7432" max="7432" width="19.42578125" customWidth="1"/>
    <col min="7433" max="7433" width="23.42578125" customWidth="1"/>
    <col min="7674" max="7674" width="5.42578125" customWidth="1"/>
    <col min="7675" max="7675" width="7.85546875" bestFit="1" customWidth="1"/>
    <col min="7676" max="7676" width="13.140625" bestFit="1" customWidth="1"/>
    <col min="7677" max="7677" width="8.42578125" bestFit="1" customWidth="1"/>
    <col min="7678" max="7678" width="13.140625" bestFit="1" customWidth="1"/>
    <col min="7679" max="7679" width="13.5703125" customWidth="1"/>
    <col min="7680" max="7680" width="11.85546875" customWidth="1"/>
    <col min="7681" max="7682" width="13" customWidth="1"/>
    <col min="7683" max="7683" width="12.28515625" customWidth="1"/>
    <col min="7684" max="7684" width="19" customWidth="1"/>
    <col min="7685" max="7686" width="13.7109375" customWidth="1"/>
    <col min="7687" max="7687" width="17.42578125" customWidth="1"/>
    <col min="7688" max="7688" width="19.42578125" customWidth="1"/>
    <col min="7689" max="7689" width="23.42578125" customWidth="1"/>
    <col min="7930" max="7930" width="5.42578125" customWidth="1"/>
    <col min="7931" max="7931" width="7.85546875" bestFit="1" customWidth="1"/>
    <col min="7932" max="7932" width="13.140625" bestFit="1" customWidth="1"/>
    <col min="7933" max="7933" width="8.42578125" bestFit="1" customWidth="1"/>
    <col min="7934" max="7934" width="13.140625" bestFit="1" customWidth="1"/>
    <col min="7935" max="7935" width="13.5703125" customWidth="1"/>
    <col min="7936" max="7936" width="11.85546875" customWidth="1"/>
    <col min="7937" max="7938" width="13" customWidth="1"/>
    <col min="7939" max="7939" width="12.28515625" customWidth="1"/>
    <col min="7940" max="7940" width="19" customWidth="1"/>
    <col min="7941" max="7942" width="13.7109375" customWidth="1"/>
    <col min="7943" max="7943" width="17.42578125" customWidth="1"/>
    <col min="7944" max="7944" width="19.42578125" customWidth="1"/>
    <col min="7945" max="7945" width="23.42578125" customWidth="1"/>
    <col min="8186" max="8186" width="5.42578125" customWidth="1"/>
    <col min="8187" max="8187" width="7.85546875" bestFit="1" customWidth="1"/>
    <col min="8188" max="8188" width="13.140625" bestFit="1" customWidth="1"/>
    <col min="8189" max="8189" width="8.42578125" bestFit="1" customWidth="1"/>
    <col min="8190" max="8190" width="13.140625" bestFit="1" customWidth="1"/>
    <col min="8191" max="8191" width="13.5703125" customWidth="1"/>
    <col min="8192" max="8192" width="11.85546875" customWidth="1"/>
    <col min="8193" max="8194" width="13" customWidth="1"/>
    <col min="8195" max="8195" width="12.28515625" customWidth="1"/>
    <col min="8196" max="8196" width="19" customWidth="1"/>
    <col min="8197" max="8198" width="13.7109375" customWidth="1"/>
    <col min="8199" max="8199" width="17.42578125" customWidth="1"/>
    <col min="8200" max="8200" width="19.42578125" customWidth="1"/>
    <col min="8201" max="8201" width="23.42578125" customWidth="1"/>
    <col min="8442" max="8442" width="5.42578125" customWidth="1"/>
    <col min="8443" max="8443" width="7.85546875" bestFit="1" customWidth="1"/>
    <col min="8444" max="8444" width="13.140625" bestFit="1" customWidth="1"/>
    <col min="8445" max="8445" width="8.42578125" bestFit="1" customWidth="1"/>
    <col min="8446" max="8446" width="13.140625" bestFit="1" customWidth="1"/>
    <col min="8447" max="8447" width="13.5703125" customWidth="1"/>
    <col min="8448" max="8448" width="11.85546875" customWidth="1"/>
    <col min="8449" max="8450" width="13" customWidth="1"/>
    <col min="8451" max="8451" width="12.28515625" customWidth="1"/>
    <col min="8452" max="8452" width="19" customWidth="1"/>
    <col min="8453" max="8454" width="13.7109375" customWidth="1"/>
    <col min="8455" max="8455" width="17.42578125" customWidth="1"/>
    <col min="8456" max="8456" width="19.42578125" customWidth="1"/>
    <col min="8457" max="8457" width="23.42578125" customWidth="1"/>
    <col min="8698" max="8698" width="5.42578125" customWidth="1"/>
    <col min="8699" max="8699" width="7.85546875" bestFit="1" customWidth="1"/>
    <col min="8700" max="8700" width="13.140625" bestFit="1" customWidth="1"/>
    <col min="8701" max="8701" width="8.42578125" bestFit="1" customWidth="1"/>
    <col min="8702" max="8702" width="13.140625" bestFit="1" customWidth="1"/>
    <col min="8703" max="8703" width="13.5703125" customWidth="1"/>
    <col min="8704" max="8704" width="11.85546875" customWidth="1"/>
    <col min="8705" max="8706" width="13" customWidth="1"/>
    <col min="8707" max="8707" width="12.28515625" customWidth="1"/>
    <col min="8708" max="8708" width="19" customWidth="1"/>
    <col min="8709" max="8710" width="13.7109375" customWidth="1"/>
    <col min="8711" max="8711" width="17.42578125" customWidth="1"/>
    <col min="8712" max="8712" width="19.42578125" customWidth="1"/>
    <col min="8713" max="8713" width="23.42578125" customWidth="1"/>
    <col min="8954" max="8954" width="5.42578125" customWidth="1"/>
    <col min="8955" max="8955" width="7.85546875" bestFit="1" customWidth="1"/>
    <col min="8956" max="8956" width="13.140625" bestFit="1" customWidth="1"/>
    <col min="8957" max="8957" width="8.42578125" bestFit="1" customWidth="1"/>
    <col min="8958" max="8958" width="13.140625" bestFit="1" customWidth="1"/>
    <col min="8959" max="8959" width="13.5703125" customWidth="1"/>
    <col min="8960" max="8960" width="11.85546875" customWidth="1"/>
    <col min="8961" max="8962" width="13" customWidth="1"/>
    <col min="8963" max="8963" width="12.28515625" customWidth="1"/>
    <col min="8964" max="8964" width="19" customWidth="1"/>
    <col min="8965" max="8966" width="13.7109375" customWidth="1"/>
    <col min="8967" max="8967" width="17.42578125" customWidth="1"/>
    <col min="8968" max="8968" width="19.42578125" customWidth="1"/>
    <col min="8969" max="8969" width="23.42578125" customWidth="1"/>
    <col min="9210" max="9210" width="5.42578125" customWidth="1"/>
    <col min="9211" max="9211" width="7.85546875" bestFit="1" customWidth="1"/>
    <col min="9212" max="9212" width="13.140625" bestFit="1" customWidth="1"/>
    <col min="9213" max="9213" width="8.42578125" bestFit="1" customWidth="1"/>
    <col min="9214" max="9214" width="13.140625" bestFit="1" customWidth="1"/>
    <col min="9215" max="9215" width="13.5703125" customWidth="1"/>
    <col min="9216" max="9216" width="11.85546875" customWidth="1"/>
    <col min="9217" max="9218" width="13" customWidth="1"/>
    <col min="9219" max="9219" width="12.28515625" customWidth="1"/>
    <col min="9220" max="9220" width="19" customWidth="1"/>
    <col min="9221" max="9222" width="13.7109375" customWidth="1"/>
    <col min="9223" max="9223" width="17.42578125" customWidth="1"/>
    <col min="9224" max="9224" width="19.42578125" customWidth="1"/>
    <col min="9225" max="9225" width="23.42578125" customWidth="1"/>
    <col min="9466" max="9466" width="5.42578125" customWidth="1"/>
    <col min="9467" max="9467" width="7.85546875" bestFit="1" customWidth="1"/>
    <col min="9468" max="9468" width="13.140625" bestFit="1" customWidth="1"/>
    <col min="9469" max="9469" width="8.42578125" bestFit="1" customWidth="1"/>
    <col min="9470" max="9470" width="13.140625" bestFit="1" customWidth="1"/>
    <col min="9471" max="9471" width="13.5703125" customWidth="1"/>
    <col min="9472" max="9472" width="11.85546875" customWidth="1"/>
    <col min="9473" max="9474" width="13" customWidth="1"/>
    <col min="9475" max="9475" width="12.28515625" customWidth="1"/>
    <col min="9476" max="9476" width="19" customWidth="1"/>
    <col min="9477" max="9478" width="13.7109375" customWidth="1"/>
    <col min="9479" max="9479" width="17.42578125" customWidth="1"/>
    <col min="9480" max="9480" width="19.42578125" customWidth="1"/>
    <col min="9481" max="9481" width="23.42578125" customWidth="1"/>
    <col min="9722" max="9722" width="5.42578125" customWidth="1"/>
    <col min="9723" max="9723" width="7.85546875" bestFit="1" customWidth="1"/>
    <col min="9724" max="9724" width="13.140625" bestFit="1" customWidth="1"/>
    <col min="9725" max="9725" width="8.42578125" bestFit="1" customWidth="1"/>
    <col min="9726" max="9726" width="13.140625" bestFit="1" customWidth="1"/>
    <col min="9727" max="9727" width="13.5703125" customWidth="1"/>
    <col min="9728" max="9728" width="11.85546875" customWidth="1"/>
    <col min="9729" max="9730" width="13" customWidth="1"/>
    <col min="9731" max="9731" width="12.28515625" customWidth="1"/>
    <col min="9732" max="9732" width="19" customWidth="1"/>
    <col min="9733" max="9734" width="13.7109375" customWidth="1"/>
    <col min="9735" max="9735" width="17.42578125" customWidth="1"/>
    <col min="9736" max="9736" width="19.42578125" customWidth="1"/>
    <col min="9737" max="9737" width="23.42578125" customWidth="1"/>
    <col min="9978" max="9978" width="5.42578125" customWidth="1"/>
    <col min="9979" max="9979" width="7.85546875" bestFit="1" customWidth="1"/>
    <col min="9980" max="9980" width="13.140625" bestFit="1" customWidth="1"/>
    <col min="9981" max="9981" width="8.42578125" bestFit="1" customWidth="1"/>
    <col min="9982" max="9982" width="13.140625" bestFit="1" customWidth="1"/>
    <col min="9983" max="9983" width="13.5703125" customWidth="1"/>
    <col min="9984" max="9984" width="11.85546875" customWidth="1"/>
    <col min="9985" max="9986" width="13" customWidth="1"/>
    <col min="9987" max="9987" width="12.28515625" customWidth="1"/>
    <col min="9988" max="9988" width="19" customWidth="1"/>
    <col min="9989" max="9990" width="13.7109375" customWidth="1"/>
    <col min="9991" max="9991" width="17.42578125" customWidth="1"/>
    <col min="9992" max="9992" width="19.42578125" customWidth="1"/>
    <col min="9993" max="9993" width="23.42578125" customWidth="1"/>
    <col min="10234" max="10234" width="5.42578125" customWidth="1"/>
    <col min="10235" max="10235" width="7.85546875" bestFit="1" customWidth="1"/>
    <col min="10236" max="10236" width="13.140625" bestFit="1" customWidth="1"/>
    <col min="10237" max="10237" width="8.42578125" bestFit="1" customWidth="1"/>
    <col min="10238" max="10238" width="13.140625" bestFit="1" customWidth="1"/>
    <col min="10239" max="10239" width="13.5703125" customWidth="1"/>
    <col min="10240" max="10240" width="11.85546875" customWidth="1"/>
    <col min="10241" max="10242" width="13" customWidth="1"/>
    <col min="10243" max="10243" width="12.28515625" customWidth="1"/>
    <col min="10244" max="10244" width="19" customWidth="1"/>
    <col min="10245" max="10246" width="13.7109375" customWidth="1"/>
    <col min="10247" max="10247" width="17.42578125" customWidth="1"/>
    <col min="10248" max="10248" width="19.42578125" customWidth="1"/>
    <col min="10249" max="10249" width="23.42578125" customWidth="1"/>
    <col min="10490" max="10490" width="5.42578125" customWidth="1"/>
    <col min="10491" max="10491" width="7.85546875" bestFit="1" customWidth="1"/>
    <col min="10492" max="10492" width="13.140625" bestFit="1" customWidth="1"/>
    <col min="10493" max="10493" width="8.42578125" bestFit="1" customWidth="1"/>
    <col min="10494" max="10494" width="13.140625" bestFit="1" customWidth="1"/>
    <col min="10495" max="10495" width="13.5703125" customWidth="1"/>
    <col min="10496" max="10496" width="11.85546875" customWidth="1"/>
    <col min="10497" max="10498" width="13" customWidth="1"/>
    <col min="10499" max="10499" width="12.28515625" customWidth="1"/>
    <col min="10500" max="10500" width="19" customWidth="1"/>
    <col min="10501" max="10502" width="13.7109375" customWidth="1"/>
    <col min="10503" max="10503" width="17.42578125" customWidth="1"/>
    <col min="10504" max="10504" width="19.42578125" customWidth="1"/>
    <col min="10505" max="10505" width="23.42578125" customWidth="1"/>
    <col min="10746" max="10746" width="5.42578125" customWidth="1"/>
    <col min="10747" max="10747" width="7.85546875" bestFit="1" customWidth="1"/>
    <col min="10748" max="10748" width="13.140625" bestFit="1" customWidth="1"/>
    <col min="10749" max="10749" width="8.42578125" bestFit="1" customWidth="1"/>
    <col min="10750" max="10750" width="13.140625" bestFit="1" customWidth="1"/>
    <col min="10751" max="10751" width="13.5703125" customWidth="1"/>
    <col min="10752" max="10752" width="11.85546875" customWidth="1"/>
    <col min="10753" max="10754" width="13" customWidth="1"/>
    <col min="10755" max="10755" width="12.28515625" customWidth="1"/>
    <col min="10756" max="10756" width="19" customWidth="1"/>
    <col min="10757" max="10758" width="13.7109375" customWidth="1"/>
    <col min="10759" max="10759" width="17.42578125" customWidth="1"/>
    <col min="10760" max="10760" width="19.42578125" customWidth="1"/>
    <col min="10761" max="10761" width="23.42578125" customWidth="1"/>
    <col min="11002" max="11002" width="5.42578125" customWidth="1"/>
    <col min="11003" max="11003" width="7.85546875" bestFit="1" customWidth="1"/>
    <col min="11004" max="11004" width="13.140625" bestFit="1" customWidth="1"/>
    <col min="11005" max="11005" width="8.42578125" bestFit="1" customWidth="1"/>
    <col min="11006" max="11006" width="13.140625" bestFit="1" customWidth="1"/>
    <col min="11007" max="11007" width="13.5703125" customWidth="1"/>
    <col min="11008" max="11008" width="11.85546875" customWidth="1"/>
    <col min="11009" max="11010" width="13" customWidth="1"/>
    <col min="11011" max="11011" width="12.28515625" customWidth="1"/>
    <col min="11012" max="11012" width="19" customWidth="1"/>
    <col min="11013" max="11014" width="13.7109375" customWidth="1"/>
    <col min="11015" max="11015" width="17.42578125" customWidth="1"/>
    <col min="11016" max="11016" width="19.42578125" customWidth="1"/>
    <col min="11017" max="11017" width="23.42578125" customWidth="1"/>
    <col min="11258" max="11258" width="5.42578125" customWidth="1"/>
    <col min="11259" max="11259" width="7.85546875" bestFit="1" customWidth="1"/>
    <col min="11260" max="11260" width="13.140625" bestFit="1" customWidth="1"/>
    <col min="11261" max="11261" width="8.42578125" bestFit="1" customWidth="1"/>
    <col min="11262" max="11262" width="13.140625" bestFit="1" customWidth="1"/>
    <col min="11263" max="11263" width="13.5703125" customWidth="1"/>
    <col min="11264" max="11264" width="11.85546875" customWidth="1"/>
    <col min="11265" max="11266" width="13" customWidth="1"/>
    <col min="11267" max="11267" width="12.28515625" customWidth="1"/>
    <col min="11268" max="11268" width="19" customWidth="1"/>
    <col min="11269" max="11270" width="13.7109375" customWidth="1"/>
    <col min="11271" max="11271" width="17.42578125" customWidth="1"/>
    <col min="11272" max="11272" width="19.42578125" customWidth="1"/>
    <col min="11273" max="11273" width="23.42578125" customWidth="1"/>
    <col min="11514" max="11514" width="5.42578125" customWidth="1"/>
    <col min="11515" max="11515" width="7.85546875" bestFit="1" customWidth="1"/>
    <col min="11516" max="11516" width="13.140625" bestFit="1" customWidth="1"/>
    <col min="11517" max="11517" width="8.42578125" bestFit="1" customWidth="1"/>
    <col min="11518" max="11518" width="13.140625" bestFit="1" customWidth="1"/>
    <col min="11519" max="11519" width="13.5703125" customWidth="1"/>
    <col min="11520" max="11520" width="11.85546875" customWidth="1"/>
    <col min="11521" max="11522" width="13" customWidth="1"/>
    <col min="11523" max="11523" width="12.28515625" customWidth="1"/>
    <col min="11524" max="11524" width="19" customWidth="1"/>
    <col min="11525" max="11526" width="13.7109375" customWidth="1"/>
    <col min="11527" max="11527" width="17.42578125" customWidth="1"/>
    <col min="11528" max="11528" width="19.42578125" customWidth="1"/>
    <col min="11529" max="11529" width="23.42578125" customWidth="1"/>
    <col min="11770" max="11770" width="5.42578125" customWidth="1"/>
    <col min="11771" max="11771" width="7.85546875" bestFit="1" customWidth="1"/>
    <col min="11772" max="11772" width="13.140625" bestFit="1" customWidth="1"/>
    <col min="11773" max="11773" width="8.42578125" bestFit="1" customWidth="1"/>
    <col min="11774" max="11774" width="13.140625" bestFit="1" customWidth="1"/>
    <col min="11775" max="11775" width="13.5703125" customWidth="1"/>
    <col min="11776" max="11776" width="11.85546875" customWidth="1"/>
    <col min="11777" max="11778" width="13" customWidth="1"/>
    <col min="11779" max="11779" width="12.28515625" customWidth="1"/>
    <col min="11780" max="11780" width="19" customWidth="1"/>
    <col min="11781" max="11782" width="13.7109375" customWidth="1"/>
    <col min="11783" max="11783" width="17.42578125" customWidth="1"/>
    <col min="11784" max="11784" width="19.42578125" customWidth="1"/>
    <col min="11785" max="11785" width="23.42578125" customWidth="1"/>
    <col min="12026" max="12026" width="5.42578125" customWidth="1"/>
    <col min="12027" max="12027" width="7.85546875" bestFit="1" customWidth="1"/>
    <col min="12028" max="12028" width="13.140625" bestFit="1" customWidth="1"/>
    <col min="12029" max="12029" width="8.42578125" bestFit="1" customWidth="1"/>
    <col min="12030" max="12030" width="13.140625" bestFit="1" customWidth="1"/>
    <col min="12031" max="12031" width="13.5703125" customWidth="1"/>
    <col min="12032" max="12032" width="11.85546875" customWidth="1"/>
    <col min="12033" max="12034" width="13" customWidth="1"/>
    <col min="12035" max="12035" width="12.28515625" customWidth="1"/>
    <col min="12036" max="12036" width="19" customWidth="1"/>
    <col min="12037" max="12038" width="13.7109375" customWidth="1"/>
    <col min="12039" max="12039" width="17.42578125" customWidth="1"/>
    <col min="12040" max="12040" width="19.42578125" customWidth="1"/>
    <col min="12041" max="12041" width="23.42578125" customWidth="1"/>
    <col min="12282" max="12282" width="5.42578125" customWidth="1"/>
    <col min="12283" max="12283" width="7.85546875" bestFit="1" customWidth="1"/>
    <col min="12284" max="12284" width="13.140625" bestFit="1" customWidth="1"/>
    <col min="12285" max="12285" width="8.42578125" bestFit="1" customWidth="1"/>
    <col min="12286" max="12286" width="13.140625" bestFit="1" customWidth="1"/>
    <col min="12287" max="12287" width="13.5703125" customWidth="1"/>
    <col min="12288" max="12288" width="11.85546875" customWidth="1"/>
    <col min="12289" max="12290" width="13" customWidth="1"/>
    <col min="12291" max="12291" width="12.28515625" customWidth="1"/>
    <col min="12292" max="12292" width="19" customWidth="1"/>
    <col min="12293" max="12294" width="13.7109375" customWidth="1"/>
    <col min="12295" max="12295" width="17.42578125" customWidth="1"/>
    <col min="12296" max="12296" width="19.42578125" customWidth="1"/>
    <col min="12297" max="12297" width="23.42578125" customWidth="1"/>
    <col min="12538" max="12538" width="5.42578125" customWidth="1"/>
    <col min="12539" max="12539" width="7.85546875" bestFit="1" customWidth="1"/>
    <col min="12540" max="12540" width="13.140625" bestFit="1" customWidth="1"/>
    <col min="12541" max="12541" width="8.42578125" bestFit="1" customWidth="1"/>
    <col min="12542" max="12542" width="13.140625" bestFit="1" customWidth="1"/>
    <col min="12543" max="12543" width="13.5703125" customWidth="1"/>
    <col min="12544" max="12544" width="11.85546875" customWidth="1"/>
    <col min="12545" max="12546" width="13" customWidth="1"/>
    <col min="12547" max="12547" width="12.28515625" customWidth="1"/>
    <col min="12548" max="12548" width="19" customWidth="1"/>
    <col min="12549" max="12550" width="13.7109375" customWidth="1"/>
    <col min="12551" max="12551" width="17.42578125" customWidth="1"/>
    <col min="12552" max="12552" width="19.42578125" customWidth="1"/>
    <col min="12553" max="12553" width="23.42578125" customWidth="1"/>
    <col min="12794" max="12794" width="5.42578125" customWidth="1"/>
    <col min="12795" max="12795" width="7.85546875" bestFit="1" customWidth="1"/>
    <col min="12796" max="12796" width="13.140625" bestFit="1" customWidth="1"/>
    <col min="12797" max="12797" width="8.42578125" bestFit="1" customWidth="1"/>
    <col min="12798" max="12798" width="13.140625" bestFit="1" customWidth="1"/>
    <col min="12799" max="12799" width="13.5703125" customWidth="1"/>
    <col min="12800" max="12800" width="11.85546875" customWidth="1"/>
    <col min="12801" max="12802" width="13" customWidth="1"/>
    <col min="12803" max="12803" width="12.28515625" customWidth="1"/>
    <col min="12804" max="12804" width="19" customWidth="1"/>
    <col min="12805" max="12806" width="13.7109375" customWidth="1"/>
    <col min="12807" max="12807" width="17.42578125" customWidth="1"/>
    <col min="12808" max="12808" width="19.42578125" customWidth="1"/>
    <col min="12809" max="12809" width="23.42578125" customWidth="1"/>
    <col min="13050" max="13050" width="5.42578125" customWidth="1"/>
    <col min="13051" max="13051" width="7.85546875" bestFit="1" customWidth="1"/>
    <col min="13052" max="13052" width="13.140625" bestFit="1" customWidth="1"/>
    <col min="13053" max="13053" width="8.42578125" bestFit="1" customWidth="1"/>
    <col min="13054" max="13054" width="13.140625" bestFit="1" customWidth="1"/>
    <col min="13055" max="13055" width="13.5703125" customWidth="1"/>
    <col min="13056" max="13056" width="11.85546875" customWidth="1"/>
    <col min="13057" max="13058" width="13" customWidth="1"/>
    <col min="13059" max="13059" width="12.28515625" customWidth="1"/>
    <col min="13060" max="13060" width="19" customWidth="1"/>
    <col min="13061" max="13062" width="13.7109375" customWidth="1"/>
    <col min="13063" max="13063" width="17.42578125" customWidth="1"/>
    <col min="13064" max="13064" width="19.42578125" customWidth="1"/>
    <col min="13065" max="13065" width="23.42578125" customWidth="1"/>
    <col min="13306" max="13306" width="5.42578125" customWidth="1"/>
    <col min="13307" max="13307" width="7.85546875" bestFit="1" customWidth="1"/>
    <col min="13308" max="13308" width="13.140625" bestFit="1" customWidth="1"/>
    <col min="13309" max="13309" width="8.42578125" bestFit="1" customWidth="1"/>
    <col min="13310" max="13310" width="13.140625" bestFit="1" customWidth="1"/>
    <col min="13311" max="13311" width="13.5703125" customWidth="1"/>
    <col min="13312" max="13312" width="11.85546875" customWidth="1"/>
    <col min="13313" max="13314" width="13" customWidth="1"/>
    <col min="13315" max="13315" width="12.28515625" customWidth="1"/>
    <col min="13316" max="13316" width="19" customWidth="1"/>
    <col min="13317" max="13318" width="13.7109375" customWidth="1"/>
    <col min="13319" max="13319" width="17.42578125" customWidth="1"/>
    <col min="13320" max="13320" width="19.42578125" customWidth="1"/>
    <col min="13321" max="13321" width="23.42578125" customWidth="1"/>
    <col min="13562" max="13562" width="5.42578125" customWidth="1"/>
    <col min="13563" max="13563" width="7.85546875" bestFit="1" customWidth="1"/>
    <col min="13564" max="13564" width="13.140625" bestFit="1" customWidth="1"/>
    <col min="13565" max="13565" width="8.42578125" bestFit="1" customWidth="1"/>
    <col min="13566" max="13566" width="13.140625" bestFit="1" customWidth="1"/>
    <col min="13567" max="13567" width="13.5703125" customWidth="1"/>
    <col min="13568" max="13568" width="11.85546875" customWidth="1"/>
    <col min="13569" max="13570" width="13" customWidth="1"/>
    <col min="13571" max="13571" width="12.28515625" customWidth="1"/>
    <col min="13572" max="13572" width="19" customWidth="1"/>
    <col min="13573" max="13574" width="13.7109375" customWidth="1"/>
    <col min="13575" max="13575" width="17.42578125" customWidth="1"/>
    <col min="13576" max="13576" width="19.42578125" customWidth="1"/>
    <col min="13577" max="13577" width="23.42578125" customWidth="1"/>
    <col min="13818" max="13818" width="5.42578125" customWidth="1"/>
    <col min="13819" max="13819" width="7.85546875" bestFit="1" customWidth="1"/>
    <col min="13820" max="13820" width="13.140625" bestFit="1" customWidth="1"/>
    <col min="13821" max="13821" width="8.42578125" bestFit="1" customWidth="1"/>
    <col min="13822" max="13822" width="13.140625" bestFit="1" customWidth="1"/>
    <col min="13823" max="13823" width="13.5703125" customWidth="1"/>
    <col min="13824" max="13824" width="11.85546875" customWidth="1"/>
    <col min="13825" max="13826" width="13" customWidth="1"/>
    <col min="13827" max="13827" width="12.28515625" customWidth="1"/>
    <col min="13828" max="13828" width="19" customWidth="1"/>
    <col min="13829" max="13830" width="13.7109375" customWidth="1"/>
    <col min="13831" max="13831" width="17.42578125" customWidth="1"/>
    <col min="13832" max="13832" width="19.42578125" customWidth="1"/>
    <col min="13833" max="13833" width="23.42578125" customWidth="1"/>
    <col min="14074" max="14074" width="5.42578125" customWidth="1"/>
    <col min="14075" max="14075" width="7.85546875" bestFit="1" customWidth="1"/>
    <col min="14076" max="14076" width="13.140625" bestFit="1" customWidth="1"/>
    <col min="14077" max="14077" width="8.42578125" bestFit="1" customWidth="1"/>
    <col min="14078" max="14078" width="13.140625" bestFit="1" customWidth="1"/>
    <col min="14079" max="14079" width="13.5703125" customWidth="1"/>
    <col min="14080" max="14080" width="11.85546875" customWidth="1"/>
    <col min="14081" max="14082" width="13" customWidth="1"/>
    <col min="14083" max="14083" width="12.28515625" customWidth="1"/>
    <col min="14084" max="14084" width="19" customWidth="1"/>
    <col min="14085" max="14086" width="13.7109375" customWidth="1"/>
    <col min="14087" max="14087" width="17.42578125" customWidth="1"/>
    <col min="14088" max="14088" width="19.42578125" customWidth="1"/>
    <col min="14089" max="14089" width="23.42578125" customWidth="1"/>
    <col min="14330" max="14330" width="5.42578125" customWidth="1"/>
    <col min="14331" max="14331" width="7.85546875" bestFit="1" customWidth="1"/>
    <col min="14332" max="14332" width="13.140625" bestFit="1" customWidth="1"/>
    <col min="14333" max="14333" width="8.42578125" bestFit="1" customWidth="1"/>
    <col min="14334" max="14334" width="13.140625" bestFit="1" customWidth="1"/>
    <col min="14335" max="14335" width="13.5703125" customWidth="1"/>
    <col min="14336" max="14336" width="11.85546875" customWidth="1"/>
    <col min="14337" max="14338" width="13" customWidth="1"/>
    <col min="14339" max="14339" width="12.28515625" customWidth="1"/>
    <col min="14340" max="14340" width="19" customWidth="1"/>
    <col min="14341" max="14342" width="13.7109375" customWidth="1"/>
    <col min="14343" max="14343" width="17.42578125" customWidth="1"/>
    <col min="14344" max="14344" width="19.42578125" customWidth="1"/>
    <col min="14345" max="14345" width="23.42578125" customWidth="1"/>
    <col min="14586" max="14586" width="5.42578125" customWidth="1"/>
    <col min="14587" max="14587" width="7.85546875" bestFit="1" customWidth="1"/>
    <col min="14588" max="14588" width="13.140625" bestFit="1" customWidth="1"/>
    <col min="14589" max="14589" width="8.42578125" bestFit="1" customWidth="1"/>
    <col min="14590" max="14590" width="13.140625" bestFit="1" customWidth="1"/>
    <col min="14591" max="14591" width="13.5703125" customWidth="1"/>
    <col min="14592" max="14592" width="11.85546875" customWidth="1"/>
    <col min="14593" max="14594" width="13" customWidth="1"/>
    <col min="14595" max="14595" width="12.28515625" customWidth="1"/>
    <col min="14596" max="14596" width="19" customWidth="1"/>
    <col min="14597" max="14598" width="13.7109375" customWidth="1"/>
    <col min="14599" max="14599" width="17.42578125" customWidth="1"/>
    <col min="14600" max="14600" width="19.42578125" customWidth="1"/>
    <col min="14601" max="14601" width="23.42578125" customWidth="1"/>
    <col min="14842" max="14842" width="5.42578125" customWidth="1"/>
    <col min="14843" max="14843" width="7.85546875" bestFit="1" customWidth="1"/>
    <col min="14844" max="14844" width="13.140625" bestFit="1" customWidth="1"/>
    <col min="14845" max="14845" width="8.42578125" bestFit="1" customWidth="1"/>
    <col min="14846" max="14846" width="13.140625" bestFit="1" customWidth="1"/>
    <col min="14847" max="14847" width="13.5703125" customWidth="1"/>
    <col min="14848" max="14848" width="11.85546875" customWidth="1"/>
    <col min="14849" max="14850" width="13" customWidth="1"/>
    <col min="14851" max="14851" width="12.28515625" customWidth="1"/>
    <col min="14852" max="14852" width="19" customWidth="1"/>
    <col min="14853" max="14854" width="13.7109375" customWidth="1"/>
    <col min="14855" max="14855" width="17.42578125" customWidth="1"/>
    <col min="14856" max="14856" width="19.42578125" customWidth="1"/>
    <col min="14857" max="14857" width="23.42578125" customWidth="1"/>
    <col min="15098" max="15098" width="5.42578125" customWidth="1"/>
    <col min="15099" max="15099" width="7.85546875" bestFit="1" customWidth="1"/>
    <col min="15100" max="15100" width="13.140625" bestFit="1" customWidth="1"/>
    <col min="15101" max="15101" width="8.42578125" bestFit="1" customWidth="1"/>
    <col min="15102" max="15102" width="13.140625" bestFit="1" customWidth="1"/>
    <col min="15103" max="15103" width="13.5703125" customWidth="1"/>
    <col min="15104" max="15104" width="11.85546875" customWidth="1"/>
    <col min="15105" max="15106" width="13" customWidth="1"/>
    <col min="15107" max="15107" width="12.28515625" customWidth="1"/>
    <col min="15108" max="15108" width="19" customWidth="1"/>
    <col min="15109" max="15110" width="13.7109375" customWidth="1"/>
    <col min="15111" max="15111" width="17.42578125" customWidth="1"/>
    <col min="15112" max="15112" width="19.42578125" customWidth="1"/>
    <col min="15113" max="15113" width="23.42578125" customWidth="1"/>
    <col min="15354" max="15354" width="5.42578125" customWidth="1"/>
    <col min="15355" max="15355" width="7.85546875" bestFit="1" customWidth="1"/>
    <col min="15356" max="15356" width="13.140625" bestFit="1" customWidth="1"/>
    <col min="15357" max="15357" width="8.42578125" bestFit="1" customWidth="1"/>
    <col min="15358" max="15358" width="13.140625" bestFit="1" customWidth="1"/>
    <col min="15359" max="15359" width="13.5703125" customWidth="1"/>
    <col min="15360" max="15360" width="11.85546875" customWidth="1"/>
    <col min="15361" max="15362" width="13" customWidth="1"/>
    <col min="15363" max="15363" width="12.28515625" customWidth="1"/>
    <col min="15364" max="15364" width="19" customWidth="1"/>
    <col min="15365" max="15366" width="13.7109375" customWidth="1"/>
    <col min="15367" max="15367" width="17.42578125" customWidth="1"/>
    <col min="15368" max="15368" width="19.42578125" customWidth="1"/>
    <col min="15369" max="15369" width="23.42578125" customWidth="1"/>
    <col min="15610" max="15610" width="5.42578125" customWidth="1"/>
    <col min="15611" max="15611" width="7.85546875" bestFit="1" customWidth="1"/>
    <col min="15612" max="15612" width="13.140625" bestFit="1" customWidth="1"/>
    <col min="15613" max="15613" width="8.42578125" bestFit="1" customWidth="1"/>
    <col min="15614" max="15614" width="13.140625" bestFit="1" customWidth="1"/>
    <col min="15615" max="15615" width="13.5703125" customWidth="1"/>
    <col min="15616" max="15616" width="11.85546875" customWidth="1"/>
    <col min="15617" max="15618" width="13" customWidth="1"/>
    <col min="15619" max="15619" width="12.28515625" customWidth="1"/>
    <col min="15620" max="15620" width="19" customWidth="1"/>
    <col min="15621" max="15622" width="13.7109375" customWidth="1"/>
    <col min="15623" max="15623" width="17.42578125" customWidth="1"/>
    <col min="15624" max="15624" width="19.42578125" customWidth="1"/>
    <col min="15625" max="15625" width="23.42578125" customWidth="1"/>
    <col min="15866" max="15866" width="5.42578125" customWidth="1"/>
    <col min="15867" max="15867" width="7.85546875" bestFit="1" customWidth="1"/>
    <col min="15868" max="15868" width="13.140625" bestFit="1" customWidth="1"/>
    <col min="15869" max="15869" width="8.42578125" bestFit="1" customWidth="1"/>
    <col min="15870" max="15870" width="13.140625" bestFit="1" customWidth="1"/>
    <col min="15871" max="15871" width="13.5703125" customWidth="1"/>
    <col min="15872" max="15872" width="11.85546875" customWidth="1"/>
    <col min="15873" max="15874" width="13" customWidth="1"/>
    <col min="15875" max="15875" width="12.28515625" customWidth="1"/>
    <col min="15876" max="15876" width="19" customWidth="1"/>
    <col min="15877" max="15878" width="13.7109375" customWidth="1"/>
    <col min="15879" max="15879" width="17.42578125" customWidth="1"/>
    <col min="15880" max="15880" width="19.42578125" customWidth="1"/>
    <col min="15881" max="15881" width="23.42578125" customWidth="1"/>
    <col min="16122" max="16122" width="5.42578125" customWidth="1"/>
    <col min="16123" max="16123" width="7.85546875" bestFit="1" customWidth="1"/>
    <col min="16124" max="16124" width="13.140625" bestFit="1" customWidth="1"/>
    <col min="16125" max="16125" width="8.42578125" bestFit="1" customWidth="1"/>
    <col min="16126" max="16126" width="13.140625" bestFit="1" customWidth="1"/>
    <col min="16127" max="16127" width="13.5703125" customWidth="1"/>
    <col min="16128" max="16128" width="11.85546875" customWidth="1"/>
    <col min="16129" max="16130" width="13" customWidth="1"/>
    <col min="16131" max="16131" width="12.28515625" customWidth="1"/>
    <col min="16132" max="16132" width="19" customWidth="1"/>
    <col min="16133" max="16134" width="13.7109375" customWidth="1"/>
    <col min="16135" max="16135" width="17.42578125" customWidth="1"/>
    <col min="16136" max="16136" width="19.42578125" customWidth="1"/>
    <col min="16137" max="16137" width="23.42578125" customWidth="1"/>
  </cols>
  <sheetData>
    <row r="1" spans="2:23" x14ac:dyDescent="0.25">
      <c r="C1" s="34"/>
      <c r="D1" s="34"/>
      <c r="E1" s="34"/>
      <c r="F1" s="34"/>
      <c r="I1" s="34"/>
      <c r="J1" s="34"/>
      <c r="K1" s="34"/>
      <c r="L1" s="34"/>
      <c r="M1" s="34"/>
      <c r="O1" s="34"/>
      <c r="Q1" s="34"/>
    </row>
    <row r="2" spans="2:23" x14ac:dyDescent="0.25">
      <c r="B2" s="123"/>
      <c r="C2" s="100"/>
      <c r="D2" s="100"/>
      <c r="E2" s="100"/>
      <c r="F2" s="100"/>
      <c r="G2" s="183"/>
      <c r="H2" s="183"/>
      <c r="I2" s="100"/>
      <c r="J2" s="100"/>
      <c r="K2" s="100"/>
      <c r="L2" s="100"/>
      <c r="M2" s="100"/>
      <c r="N2" s="204"/>
      <c r="O2" s="100"/>
      <c r="P2" s="100"/>
      <c r="Q2" s="100"/>
      <c r="R2" s="100"/>
      <c r="S2" s="100"/>
      <c r="T2" s="100"/>
      <c r="U2" s="204"/>
      <c r="V2" s="100"/>
      <c r="W2" s="124"/>
    </row>
    <row r="3" spans="2:23" x14ac:dyDescent="0.25">
      <c r="B3" s="190"/>
      <c r="C3" s="3"/>
      <c r="D3" s="3"/>
      <c r="E3" s="3"/>
      <c r="F3" s="3"/>
      <c r="G3" s="97"/>
      <c r="H3" s="97"/>
      <c r="I3" s="3"/>
      <c r="J3" s="3"/>
      <c r="K3" s="3"/>
      <c r="L3" s="3"/>
      <c r="M3" s="3"/>
      <c r="N3" s="201"/>
      <c r="O3" s="3"/>
      <c r="P3" s="3"/>
      <c r="Q3" s="3"/>
      <c r="R3" s="3"/>
      <c r="S3" s="3"/>
      <c r="T3" s="3"/>
      <c r="U3" s="201"/>
      <c r="V3" s="3"/>
      <c r="W3" s="186"/>
    </row>
    <row r="4" spans="2:23" ht="18.75" customHeight="1" x14ac:dyDescent="0.3">
      <c r="B4" s="190"/>
      <c r="C4" s="182"/>
      <c r="D4" s="182"/>
      <c r="E4" s="182"/>
      <c r="F4" s="182"/>
      <c r="G4" s="185"/>
      <c r="H4" s="185"/>
      <c r="I4" s="182"/>
      <c r="J4" s="182"/>
      <c r="K4" s="182"/>
      <c r="L4" s="182"/>
      <c r="M4" s="182"/>
      <c r="N4" s="182"/>
      <c r="O4" s="182"/>
      <c r="P4" s="182"/>
      <c r="Q4" s="182"/>
      <c r="R4" s="182"/>
      <c r="S4" s="182"/>
      <c r="T4" s="182"/>
      <c r="U4" s="182"/>
      <c r="V4" s="182"/>
      <c r="W4" s="186"/>
    </row>
    <row r="5" spans="2:23" ht="18.75" customHeight="1" x14ac:dyDescent="0.3">
      <c r="B5" s="190"/>
      <c r="C5" s="182"/>
      <c r="D5" s="182"/>
      <c r="E5" s="182"/>
      <c r="F5" s="182"/>
      <c r="G5" s="185"/>
      <c r="H5" s="185"/>
      <c r="I5" s="182"/>
      <c r="J5" s="182"/>
      <c r="K5" s="182"/>
      <c r="L5" s="182"/>
      <c r="M5" s="182"/>
      <c r="N5" s="182"/>
      <c r="O5" s="182"/>
      <c r="P5" s="182"/>
      <c r="Q5" s="182"/>
      <c r="R5" s="182"/>
      <c r="S5" s="182"/>
      <c r="T5" s="182"/>
      <c r="U5" s="182"/>
      <c r="V5" s="182"/>
      <c r="W5" s="186"/>
    </row>
    <row r="6" spans="2:23" ht="18.75" x14ac:dyDescent="0.3">
      <c r="B6" s="2224" t="s">
        <v>20</v>
      </c>
      <c r="C6" s="2225"/>
      <c r="D6" s="2225"/>
      <c r="E6" s="2225"/>
      <c r="F6" s="2225"/>
      <c r="G6" s="2225"/>
      <c r="H6" s="2225"/>
      <c r="I6" s="2225"/>
      <c r="J6" s="2225"/>
      <c r="K6" s="2225"/>
      <c r="L6" s="2225"/>
      <c r="M6" s="2225"/>
      <c r="N6" s="2225"/>
      <c r="O6" s="2225"/>
      <c r="P6" s="2225"/>
      <c r="Q6" s="2225"/>
      <c r="R6" s="2225"/>
      <c r="S6" s="2225"/>
      <c r="T6" s="2225"/>
      <c r="U6" s="2225"/>
      <c r="V6" s="2225"/>
      <c r="W6" s="2226"/>
    </row>
    <row r="7" spans="2:23" ht="15.75" x14ac:dyDescent="0.25">
      <c r="B7" s="2227" t="s">
        <v>180</v>
      </c>
      <c r="C7" s="2228"/>
      <c r="D7" s="2228"/>
      <c r="E7" s="2228"/>
      <c r="F7" s="2228"/>
      <c r="G7" s="2228"/>
      <c r="H7" s="2228"/>
      <c r="I7" s="2228"/>
      <c r="J7" s="2228"/>
      <c r="K7" s="2228"/>
      <c r="L7" s="2228"/>
      <c r="M7" s="2228"/>
      <c r="N7" s="2228"/>
      <c r="O7" s="2228"/>
      <c r="P7" s="2228"/>
      <c r="Q7" s="2228"/>
      <c r="R7" s="2228"/>
      <c r="S7" s="2228"/>
      <c r="T7" s="2228"/>
      <c r="U7" s="2228"/>
      <c r="V7" s="2228"/>
      <c r="W7" s="2229"/>
    </row>
    <row r="8" spans="2:23" ht="15.75" x14ac:dyDescent="0.25">
      <c r="B8" s="2230" t="s">
        <v>0</v>
      </c>
      <c r="C8" s="2231"/>
      <c r="D8" s="2231"/>
      <c r="E8" s="2231"/>
      <c r="F8" s="2231"/>
      <c r="G8" s="2231"/>
      <c r="H8" s="2231"/>
      <c r="I8" s="2231"/>
      <c r="J8" s="2231"/>
      <c r="K8" s="2231"/>
      <c r="L8" s="2231"/>
      <c r="M8" s="2231"/>
      <c r="N8" s="2231"/>
      <c r="O8" s="2231"/>
      <c r="P8" s="2231"/>
      <c r="Q8" s="2231"/>
      <c r="R8" s="2231"/>
      <c r="S8" s="2231"/>
      <c r="T8" s="2231"/>
      <c r="U8" s="2231"/>
      <c r="V8" s="2231"/>
      <c r="W8" s="2232"/>
    </row>
    <row r="9" spans="2:23" ht="20.25" x14ac:dyDescent="0.3">
      <c r="B9" s="190"/>
      <c r="C9" s="6"/>
      <c r="D9" s="6"/>
      <c r="E9" s="6"/>
      <c r="F9" s="6"/>
      <c r="G9" s="6"/>
      <c r="H9" s="6"/>
      <c r="I9" s="6"/>
      <c r="M9" s="6"/>
      <c r="N9" s="6"/>
      <c r="O9" s="6"/>
      <c r="P9" s="6"/>
      <c r="Q9" s="6"/>
      <c r="R9" s="6"/>
      <c r="S9" s="6"/>
      <c r="T9" s="6"/>
      <c r="U9" s="6"/>
      <c r="V9" s="6"/>
      <c r="W9" s="186"/>
    </row>
    <row r="10" spans="2:23" s="699" customFormat="1" ht="20.25" x14ac:dyDescent="0.25">
      <c r="B10" s="692"/>
      <c r="C10" s="693"/>
      <c r="D10" s="700" t="s">
        <v>177</v>
      </c>
      <c r="E10" s="981">
        <f>+'Datos Generales'!C6</f>
        <v>45473</v>
      </c>
      <c r="F10" s="694"/>
      <c r="G10" s="695"/>
      <c r="H10" s="700" t="s">
        <v>25</v>
      </c>
      <c r="I10" s="2221" t="str">
        <f>+'Datos Generales'!C7</f>
        <v>DIGESETT</v>
      </c>
      <c r="J10" s="2221"/>
      <c r="K10" s="700" t="s">
        <v>15</v>
      </c>
      <c r="L10" s="696" t="str">
        <f>+'Datos Generales'!C8</f>
        <v>0202</v>
      </c>
      <c r="M10" s="701"/>
      <c r="N10" s="700" t="s">
        <v>21</v>
      </c>
      <c r="O10" s="697" t="str">
        <f>+'Datos Generales'!C9</f>
        <v>02</v>
      </c>
      <c r="P10" s="693"/>
      <c r="Q10" s="700" t="s">
        <v>16</v>
      </c>
      <c r="R10" s="697" t="str">
        <f>+'Datos Generales'!C10</f>
        <v>01</v>
      </c>
      <c r="S10" s="695"/>
      <c r="T10" s="700" t="s">
        <v>17</v>
      </c>
      <c r="U10" s="697" t="str">
        <f>+'Datos Generales'!C11</f>
        <v>0005</v>
      </c>
      <c r="W10" s="698"/>
    </row>
    <row r="11" spans="2:23" ht="6" customHeight="1" x14ac:dyDescent="0.3">
      <c r="B11" s="190"/>
      <c r="C11" s="34"/>
      <c r="D11" s="508"/>
      <c r="E11" s="553"/>
      <c r="F11" s="182"/>
      <c r="G11" s="193"/>
      <c r="H11" s="508"/>
      <c r="I11" s="552"/>
      <c r="J11" s="34"/>
      <c r="K11" s="508"/>
      <c r="L11" s="554"/>
      <c r="M11" s="447"/>
      <c r="N11" s="447"/>
      <c r="O11" s="508"/>
      <c r="P11" s="555"/>
      <c r="Q11" s="34"/>
      <c r="R11" s="508"/>
      <c r="S11" s="556"/>
      <c r="T11" s="193"/>
      <c r="U11" s="193"/>
      <c r="V11" s="508"/>
      <c r="W11" s="186"/>
    </row>
    <row r="12" spans="2:23" ht="19.5" customHeight="1" x14ac:dyDescent="0.25">
      <c r="B12" s="190"/>
      <c r="C12" s="97"/>
      <c r="D12" s="97"/>
      <c r="E12" s="97"/>
      <c r="F12" s="97"/>
      <c r="G12" s="97"/>
      <c r="H12" s="97"/>
      <c r="I12" s="97"/>
      <c r="J12" s="97"/>
      <c r="K12" s="97"/>
      <c r="L12" s="97"/>
      <c r="M12" s="97"/>
      <c r="N12" s="744"/>
      <c r="P12" s="914"/>
      <c r="Q12" s="914"/>
      <c r="R12" s="914"/>
      <c r="S12" s="914"/>
      <c r="V12" s="747" t="s">
        <v>11</v>
      </c>
      <c r="W12" s="186"/>
    </row>
    <row r="13" spans="2:23" ht="21" customHeight="1" x14ac:dyDescent="0.25">
      <c r="B13" s="190"/>
      <c r="C13" s="2235" t="s">
        <v>12</v>
      </c>
      <c r="D13" s="2236"/>
      <c r="E13" s="2236"/>
      <c r="F13" s="2236"/>
      <c r="G13" s="2236"/>
      <c r="H13" s="2236"/>
      <c r="I13" s="2236"/>
      <c r="J13" s="2236"/>
      <c r="K13" s="2236"/>
      <c r="L13" s="2233" t="s">
        <v>19</v>
      </c>
      <c r="M13" s="2237" t="s">
        <v>137</v>
      </c>
      <c r="N13" s="2239" t="s">
        <v>133</v>
      </c>
      <c r="O13" s="2239" t="s">
        <v>186</v>
      </c>
      <c r="P13" s="2239" t="s">
        <v>134</v>
      </c>
      <c r="Q13" s="2239" t="s">
        <v>135</v>
      </c>
      <c r="R13" s="2239" t="s">
        <v>136</v>
      </c>
      <c r="S13" s="2239" t="s">
        <v>162</v>
      </c>
      <c r="T13" s="2239" t="s">
        <v>361</v>
      </c>
      <c r="U13" s="2239" t="s">
        <v>161</v>
      </c>
      <c r="V13" s="2233" t="s">
        <v>57</v>
      </c>
      <c r="W13" s="186"/>
    </row>
    <row r="14" spans="2:23" ht="43.5" customHeight="1" x14ac:dyDescent="0.25">
      <c r="B14" s="194"/>
      <c r="C14" s="780" t="s">
        <v>45</v>
      </c>
      <c r="D14" s="780" t="s">
        <v>46</v>
      </c>
      <c r="E14" s="780" t="s">
        <v>58</v>
      </c>
      <c r="F14" s="780" t="s">
        <v>128</v>
      </c>
      <c r="G14" s="780" t="s">
        <v>129</v>
      </c>
      <c r="H14" s="780" t="s">
        <v>130</v>
      </c>
      <c r="I14" s="777" t="s">
        <v>131</v>
      </c>
      <c r="J14" s="777" t="s">
        <v>82</v>
      </c>
      <c r="K14" s="781" t="s">
        <v>132</v>
      </c>
      <c r="L14" s="2234"/>
      <c r="M14" s="2238"/>
      <c r="N14" s="2234"/>
      <c r="O14" s="2234"/>
      <c r="P14" s="2234"/>
      <c r="Q14" s="2234"/>
      <c r="R14" s="2234"/>
      <c r="S14" s="2234"/>
      <c r="T14" s="2234"/>
      <c r="U14" s="2234"/>
      <c r="V14" s="2234"/>
      <c r="W14" s="195"/>
    </row>
    <row r="15" spans="2:23" s="64" customFormat="1" ht="15.75" x14ac:dyDescent="0.25">
      <c r="B15" s="190"/>
      <c r="C15" s="782"/>
      <c r="D15" s="782"/>
      <c r="E15" s="782"/>
      <c r="F15" s="782"/>
      <c r="G15" s="782"/>
      <c r="H15" s="782"/>
      <c r="I15" s="782"/>
      <c r="J15" s="782"/>
      <c r="K15" s="783"/>
      <c r="L15" s="784"/>
      <c r="M15" s="784"/>
      <c r="N15" s="785"/>
      <c r="O15" s="785"/>
      <c r="P15" s="786"/>
      <c r="Q15" s="787"/>
      <c r="R15" s="787"/>
      <c r="S15" s="787"/>
      <c r="T15" s="787"/>
      <c r="U15" s="787"/>
      <c r="V15" s="788"/>
      <c r="W15" s="186"/>
    </row>
    <row r="16" spans="2:23" ht="15.75" x14ac:dyDescent="0.25">
      <c r="B16" s="190"/>
      <c r="C16" s="782"/>
      <c r="D16" s="782"/>
      <c r="E16" s="782"/>
      <c r="F16" s="782"/>
      <c r="G16" s="782"/>
      <c r="H16" s="782"/>
      <c r="I16" s="782"/>
      <c r="J16" s="782"/>
      <c r="K16" s="783"/>
      <c r="L16" s="784"/>
      <c r="M16" s="784"/>
      <c r="N16" s="785"/>
      <c r="O16" s="785"/>
      <c r="P16" s="786"/>
      <c r="Q16" s="787"/>
      <c r="R16" s="787"/>
      <c r="S16" s="787"/>
      <c r="T16" s="787"/>
      <c r="U16" s="787"/>
      <c r="V16" s="789"/>
      <c r="W16" s="186"/>
    </row>
    <row r="17" spans="2:23" ht="15.75" x14ac:dyDescent="0.25">
      <c r="B17" s="190"/>
      <c r="C17" s="782"/>
      <c r="D17" s="782"/>
      <c r="E17" s="782"/>
      <c r="F17" s="782"/>
      <c r="G17" s="782"/>
      <c r="H17" s="782"/>
      <c r="I17" s="782"/>
      <c r="J17" s="782"/>
      <c r="K17" s="783"/>
      <c r="L17" s="784"/>
      <c r="M17" s="784"/>
      <c r="N17" s="785"/>
      <c r="O17" s="785"/>
      <c r="P17" s="786"/>
      <c r="Q17" s="787"/>
      <c r="R17" s="787"/>
      <c r="S17" s="787"/>
      <c r="T17" s="787"/>
      <c r="U17" s="787"/>
      <c r="V17" s="789"/>
      <c r="W17" s="186"/>
    </row>
    <row r="18" spans="2:23" ht="15.75" x14ac:dyDescent="0.25">
      <c r="B18" s="190"/>
      <c r="C18" s="782"/>
      <c r="D18" s="782"/>
      <c r="E18" s="782"/>
      <c r="F18" s="782"/>
      <c r="G18" s="782"/>
      <c r="H18" s="782"/>
      <c r="I18" s="782"/>
      <c r="J18" s="782"/>
      <c r="K18" s="783"/>
      <c r="L18" s="784"/>
      <c r="M18" s="784"/>
      <c r="N18" s="785"/>
      <c r="O18" s="785"/>
      <c r="P18" s="786"/>
      <c r="Q18" s="787"/>
      <c r="R18" s="787"/>
      <c r="S18" s="787"/>
      <c r="T18" s="787"/>
      <c r="U18" s="787"/>
      <c r="V18" s="790"/>
      <c r="W18" s="186"/>
    </row>
    <row r="19" spans="2:23" ht="15.75" x14ac:dyDescent="0.25">
      <c r="B19" s="190"/>
      <c r="C19" s="782"/>
      <c r="D19" s="782"/>
      <c r="E19" s="782"/>
      <c r="F19" s="782"/>
      <c r="G19" s="782"/>
      <c r="H19" s="782"/>
      <c r="I19" s="782"/>
      <c r="J19" s="782"/>
      <c r="K19" s="783"/>
      <c r="L19" s="784"/>
      <c r="M19" s="784"/>
      <c r="N19" s="785"/>
      <c r="O19" s="785"/>
      <c r="P19" s="786"/>
      <c r="Q19" s="787"/>
      <c r="R19" s="787"/>
      <c r="S19" s="787"/>
      <c r="T19" s="787"/>
      <c r="U19" s="787"/>
      <c r="V19" s="790"/>
      <c r="W19" s="186"/>
    </row>
    <row r="20" spans="2:23" ht="15.75" x14ac:dyDescent="0.25">
      <c r="B20" s="190"/>
      <c r="C20" s="782"/>
      <c r="D20" s="782"/>
      <c r="E20" s="782"/>
      <c r="F20" s="782"/>
      <c r="G20" s="782"/>
      <c r="H20" s="782"/>
      <c r="I20" s="782"/>
      <c r="J20" s="782"/>
      <c r="K20" s="783"/>
      <c r="L20" s="784"/>
      <c r="M20" s="784"/>
      <c r="N20" s="785"/>
      <c r="O20" s="785"/>
      <c r="P20" s="786"/>
      <c r="Q20" s="787"/>
      <c r="R20" s="787"/>
      <c r="S20" s="787"/>
      <c r="T20" s="787"/>
      <c r="U20" s="787"/>
      <c r="V20" s="790"/>
      <c r="W20" s="186"/>
    </row>
    <row r="21" spans="2:23" ht="15.75" x14ac:dyDescent="0.25">
      <c r="B21" s="190"/>
      <c r="C21" s="782"/>
      <c r="D21" s="782"/>
      <c r="E21" s="782"/>
      <c r="F21" s="782"/>
      <c r="G21" s="782"/>
      <c r="H21" s="782"/>
      <c r="I21" s="782"/>
      <c r="J21" s="782"/>
      <c r="K21" s="783"/>
      <c r="L21" s="784"/>
      <c r="M21" s="784"/>
      <c r="N21" s="785"/>
      <c r="O21" s="785"/>
      <c r="P21" s="786"/>
      <c r="Q21" s="787"/>
      <c r="R21" s="787"/>
      <c r="S21" s="787"/>
      <c r="T21" s="787"/>
      <c r="U21" s="787"/>
      <c r="V21" s="790"/>
      <c r="W21" s="186"/>
    </row>
    <row r="22" spans="2:23" ht="15.75" x14ac:dyDescent="0.25">
      <c r="B22" s="190"/>
      <c r="C22" s="782"/>
      <c r="D22" s="782"/>
      <c r="E22" s="782"/>
      <c r="F22" s="782"/>
      <c r="G22" s="782"/>
      <c r="H22" s="782"/>
      <c r="I22" s="782"/>
      <c r="J22" s="782"/>
      <c r="K22" s="783"/>
      <c r="L22" s="784"/>
      <c r="M22" s="784"/>
      <c r="N22" s="785"/>
      <c r="O22" s="785"/>
      <c r="P22" s="786"/>
      <c r="Q22" s="787"/>
      <c r="R22" s="787"/>
      <c r="S22" s="787"/>
      <c r="T22" s="787"/>
      <c r="U22" s="787"/>
      <c r="V22" s="790"/>
      <c r="W22" s="186"/>
    </row>
    <row r="23" spans="2:23" ht="15.75" x14ac:dyDescent="0.25">
      <c r="B23" s="190"/>
      <c r="C23" s="782"/>
      <c r="D23" s="782"/>
      <c r="E23" s="782"/>
      <c r="F23" s="782"/>
      <c r="G23" s="782"/>
      <c r="H23" s="782"/>
      <c r="I23" s="782"/>
      <c r="J23" s="782"/>
      <c r="K23" s="783"/>
      <c r="L23" s="784"/>
      <c r="M23" s="784"/>
      <c r="N23" s="785"/>
      <c r="O23" s="785"/>
      <c r="P23" s="786"/>
      <c r="Q23" s="787"/>
      <c r="R23" s="787"/>
      <c r="S23" s="787"/>
      <c r="T23" s="787"/>
      <c r="U23" s="787"/>
      <c r="V23" s="790"/>
      <c r="W23" s="186"/>
    </row>
    <row r="24" spans="2:23" ht="20.25" customHeight="1" x14ac:dyDescent="0.25">
      <c r="B24" s="190"/>
      <c r="C24" s="782"/>
      <c r="D24" s="782"/>
      <c r="E24" s="782"/>
      <c r="F24" s="782"/>
      <c r="G24" s="782"/>
      <c r="H24" s="782"/>
      <c r="I24" s="782"/>
      <c r="J24" s="782"/>
      <c r="K24" s="783"/>
      <c r="L24" s="784"/>
      <c r="M24" s="784"/>
      <c r="N24" s="785" t="s">
        <v>376</v>
      </c>
      <c r="O24" s="785"/>
      <c r="P24" s="786"/>
      <c r="Q24" s="982"/>
      <c r="R24" s="787" t="s">
        <v>376</v>
      </c>
      <c r="S24" s="787"/>
      <c r="T24" s="787"/>
      <c r="U24" s="787"/>
      <c r="V24" s="790"/>
      <c r="W24" s="186"/>
    </row>
    <row r="25" spans="2:23" ht="15.75" x14ac:dyDescent="0.25">
      <c r="B25" s="190"/>
      <c r="C25" s="782"/>
      <c r="D25" s="782"/>
      <c r="E25" s="782"/>
      <c r="F25" s="782"/>
      <c r="G25" s="782"/>
      <c r="H25" s="782"/>
      <c r="I25" s="782"/>
      <c r="J25" s="782"/>
      <c r="K25" s="783"/>
      <c r="L25" s="784"/>
      <c r="M25" s="784"/>
      <c r="N25" s="785"/>
      <c r="O25" s="785"/>
      <c r="P25" s="786"/>
      <c r="Q25" s="983"/>
      <c r="R25" s="787"/>
      <c r="S25" s="787"/>
      <c r="T25" s="787"/>
      <c r="U25" s="787"/>
      <c r="V25" s="790"/>
      <c r="W25" s="186"/>
    </row>
    <row r="26" spans="2:23" ht="15.75" x14ac:dyDescent="0.25">
      <c r="B26" s="190"/>
      <c r="C26" s="782"/>
      <c r="D26" s="782"/>
      <c r="E26" s="782"/>
      <c r="F26" s="782"/>
      <c r="G26" s="782"/>
      <c r="H26" s="782"/>
      <c r="I26" s="782"/>
      <c r="J26" s="782"/>
      <c r="K26" s="783"/>
      <c r="L26" s="784"/>
      <c r="M26" s="784"/>
      <c r="N26" s="785"/>
      <c r="O26" s="785"/>
      <c r="P26" s="786"/>
      <c r="Q26" s="787"/>
      <c r="R26" s="787"/>
      <c r="S26" s="787"/>
      <c r="T26" s="787"/>
      <c r="U26" s="787"/>
      <c r="V26" s="790"/>
      <c r="W26" s="186"/>
    </row>
    <row r="27" spans="2:23" ht="15.75" x14ac:dyDescent="0.25">
      <c r="B27" s="190"/>
      <c r="C27" s="782"/>
      <c r="D27" s="782"/>
      <c r="E27" s="782"/>
      <c r="F27" s="782"/>
      <c r="G27" s="782"/>
      <c r="H27" s="782"/>
      <c r="I27" s="782"/>
      <c r="J27" s="782"/>
      <c r="K27" s="783"/>
      <c r="L27" s="784"/>
      <c r="M27" s="784"/>
      <c r="N27" s="785"/>
      <c r="O27" s="785"/>
      <c r="P27" s="786"/>
      <c r="Q27" s="787"/>
      <c r="R27" s="787"/>
      <c r="S27" s="787"/>
      <c r="T27" s="787"/>
      <c r="U27" s="787"/>
      <c r="V27" s="790"/>
      <c r="W27" s="186"/>
    </row>
    <row r="28" spans="2:23" ht="15.75" x14ac:dyDescent="0.25">
      <c r="B28" s="190"/>
      <c r="C28" s="782"/>
      <c r="D28" s="782"/>
      <c r="E28" s="782"/>
      <c r="F28" s="782"/>
      <c r="G28" s="782"/>
      <c r="H28" s="782"/>
      <c r="I28" s="782"/>
      <c r="J28" s="782"/>
      <c r="K28" s="783"/>
      <c r="L28" s="784"/>
      <c r="M28" s="784"/>
      <c r="N28" s="785"/>
      <c r="O28" s="785"/>
      <c r="P28" s="786"/>
      <c r="Q28" s="787"/>
      <c r="R28" s="787"/>
      <c r="S28" s="787"/>
      <c r="T28" s="787"/>
      <c r="U28" s="787"/>
      <c r="V28" s="790"/>
      <c r="W28" s="186"/>
    </row>
    <row r="29" spans="2:23" ht="15.75" x14ac:dyDescent="0.25">
      <c r="B29" s="190"/>
      <c r="C29" s="782"/>
      <c r="D29" s="782"/>
      <c r="E29" s="782"/>
      <c r="F29" s="782"/>
      <c r="G29" s="782"/>
      <c r="H29" s="782"/>
      <c r="I29" s="782"/>
      <c r="J29" s="782"/>
      <c r="K29" s="783"/>
      <c r="L29" s="784"/>
      <c r="M29" s="784"/>
      <c r="N29" s="785"/>
      <c r="O29" s="785"/>
      <c r="P29" s="786"/>
      <c r="Q29" s="787"/>
      <c r="R29" s="787"/>
      <c r="S29" s="787"/>
      <c r="T29" s="787"/>
      <c r="U29" s="787"/>
      <c r="V29" s="790"/>
      <c r="W29" s="186"/>
    </row>
    <row r="30" spans="2:23" ht="15.75" x14ac:dyDescent="0.25">
      <c r="B30" s="190"/>
      <c r="C30" s="782"/>
      <c r="D30" s="782"/>
      <c r="E30" s="782"/>
      <c r="F30" s="782"/>
      <c r="G30" s="782"/>
      <c r="H30" s="782"/>
      <c r="I30" s="782"/>
      <c r="J30" s="782"/>
      <c r="K30" s="783"/>
      <c r="L30" s="784"/>
      <c r="M30" s="784"/>
      <c r="N30" s="785"/>
      <c r="O30" s="785"/>
      <c r="P30" s="786"/>
      <c r="Q30" s="787"/>
      <c r="R30" s="787"/>
      <c r="S30" s="787"/>
      <c r="T30" s="787"/>
      <c r="U30" s="787"/>
      <c r="V30" s="790"/>
      <c r="W30" s="186"/>
    </row>
    <row r="31" spans="2:23" ht="15.75" x14ac:dyDescent="0.25">
      <c r="B31" s="190"/>
      <c r="C31" s="782"/>
      <c r="D31" s="782"/>
      <c r="E31" s="782"/>
      <c r="F31" s="782"/>
      <c r="G31" s="782"/>
      <c r="H31" s="782"/>
      <c r="I31" s="782"/>
      <c r="J31" s="782"/>
      <c r="K31" s="783"/>
      <c r="L31" s="784"/>
      <c r="M31" s="784"/>
      <c r="N31" s="785"/>
      <c r="O31" s="785"/>
      <c r="P31" s="786"/>
      <c r="Q31" s="787"/>
      <c r="R31" s="787"/>
      <c r="S31" s="787"/>
      <c r="T31" s="787"/>
      <c r="U31" s="787"/>
      <c r="V31" s="790"/>
      <c r="W31" s="186"/>
    </row>
    <row r="32" spans="2:23" ht="15.75" x14ac:dyDescent="0.25">
      <c r="B32" s="190"/>
      <c r="C32" s="782"/>
      <c r="D32" s="782"/>
      <c r="E32" s="782"/>
      <c r="F32" s="782"/>
      <c r="G32" s="782"/>
      <c r="H32" s="782"/>
      <c r="I32" s="782"/>
      <c r="J32" s="782"/>
      <c r="K32" s="783"/>
      <c r="L32" s="784"/>
      <c r="M32" s="784"/>
      <c r="N32" s="785"/>
      <c r="O32" s="785"/>
      <c r="P32" s="786"/>
      <c r="Q32" s="787"/>
      <c r="R32" s="787"/>
      <c r="S32" s="787"/>
      <c r="T32" s="787"/>
      <c r="U32" s="787"/>
      <c r="V32" s="790"/>
      <c r="W32" s="186"/>
    </row>
    <row r="33" spans="2:23" ht="15.75" x14ac:dyDescent="0.25">
      <c r="B33" s="190"/>
      <c r="C33" s="782"/>
      <c r="D33" s="782"/>
      <c r="E33" s="782"/>
      <c r="F33" s="782"/>
      <c r="G33" s="782"/>
      <c r="H33" s="782"/>
      <c r="I33" s="782"/>
      <c r="J33" s="782"/>
      <c r="K33" s="783"/>
      <c r="L33" s="784"/>
      <c r="M33" s="784"/>
      <c r="N33" s="785"/>
      <c r="O33" s="785"/>
      <c r="P33" s="786"/>
      <c r="Q33" s="787"/>
      <c r="R33" s="787"/>
      <c r="S33" s="787"/>
      <c r="T33" s="787"/>
      <c r="U33" s="787"/>
      <c r="V33" s="790"/>
      <c r="W33" s="186"/>
    </row>
    <row r="34" spans="2:23" ht="15.75" x14ac:dyDescent="0.25">
      <c r="B34" s="190"/>
      <c r="C34" s="791"/>
      <c r="D34" s="792"/>
      <c r="E34" s="792"/>
      <c r="F34" s="793"/>
      <c r="G34" s="792"/>
      <c r="H34" s="794"/>
      <c r="I34" s="794"/>
      <c r="J34" s="793"/>
      <c r="K34" s="795"/>
      <c r="L34" s="795"/>
      <c r="M34" s="795"/>
      <c r="N34" s="796"/>
      <c r="O34" s="796"/>
      <c r="P34" s="797">
        <f>SUM(P15:P33)</f>
        <v>0</v>
      </c>
      <c r="Q34" s="797">
        <f>SUM(Q15:Q33)</f>
        <v>0</v>
      </c>
      <c r="R34" s="797">
        <f>SUM(R15:R33)</f>
        <v>0</v>
      </c>
      <c r="S34" s="797">
        <f>SUM(S15:S33)</f>
        <v>0</v>
      </c>
      <c r="T34" s="912"/>
      <c r="U34" s="797">
        <f>SUM(U15:U33)</f>
        <v>0</v>
      </c>
      <c r="V34" s="798"/>
      <c r="W34" s="186"/>
    </row>
    <row r="35" spans="2:23" x14ac:dyDescent="0.25">
      <c r="B35" s="190"/>
      <c r="C35" s="3"/>
      <c r="D35" s="3"/>
      <c r="E35" s="3"/>
      <c r="F35" s="3"/>
      <c r="G35" s="97"/>
      <c r="H35" s="97"/>
      <c r="I35" s="3"/>
      <c r="J35" s="3"/>
      <c r="K35" s="3"/>
      <c r="L35" s="3"/>
      <c r="M35" s="3"/>
      <c r="N35" s="954" t="s">
        <v>1030</v>
      </c>
      <c r="O35" s="3"/>
      <c r="P35" s="3"/>
      <c r="Q35" s="3"/>
      <c r="R35" s="3"/>
      <c r="S35" s="3"/>
      <c r="T35" s="3"/>
      <c r="U35" s="3"/>
      <c r="V35" s="324" t="s">
        <v>181</v>
      </c>
      <c r="W35" s="186"/>
    </row>
    <row r="36" spans="2:23" x14ac:dyDescent="0.25">
      <c r="B36" s="190"/>
      <c r="C36" s="3"/>
      <c r="D36" s="3"/>
      <c r="E36" s="3"/>
      <c r="F36" s="3"/>
      <c r="G36" s="97"/>
      <c r="H36" s="97"/>
      <c r="I36" s="3"/>
      <c r="J36" s="3"/>
      <c r="K36" s="3"/>
      <c r="L36" s="3"/>
      <c r="M36" s="3"/>
      <c r="N36" s="201"/>
      <c r="O36" s="3"/>
      <c r="P36" s="3"/>
      <c r="Q36" s="3"/>
      <c r="R36" s="3"/>
      <c r="S36" s="3"/>
      <c r="T36" s="3"/>
      <c r="U36" s="201"/>
      <c r="V36" s="3"/>
      <c r="W36" s="186"/>
    </row>
    <row r="37" spans="2:23" ht="15.75" x14ac:dyDescent="0.25">
      <c r="B37" s="190"/>
      <c r="C37" s="3"/>
      <c r="D37" s="3"/>
      <c r="E37" s="2240" t="s">
        <v>384</v>
      </c>
      <c r="F37" s="2240"/>
      <c r="G37" s="2240"/>
      <c r="H37" s="2240"/>
      <c r="I37" s="2240"/>
      <c r="J37" s="20"/>
      <c r="K37" s="2240" t="s">
        <v>397</v>
      </c>
      <c r="L37" s="2240"/>
      <c r="M37" s="2240"/>
      <c r="N37" s="2240"/>
      <c r="O37" s="2240"/>
      <c r="P37" s="352"/>
      <c r="Q37" s="352"/>
      <c r="R37" s="2240" t="s">
        <v>390</v>
      </c>
      <c r="S37" s="2240"/>
      <c r="T37" s="2240"/>
      <c r="U37" s="689"/>
      <c r="W37" s="186"/>
    </row>
    <row r="38" spans="2:23" ht="15.75" x14ac:dyDescent="0.25">
      <c r="B38" s="190"/>
      <c r="C38" s="3"/>
      <c r="D38" s="3"/>
      <c r="E38" s="2223" t="str">
        <f>'Datos Generales'!C16</f>
        <v>Preparado por</v>
      </c>
      <c r="F38" s="2223"/>
      <c r="G38" s="2223"/>
      <c r="H38" s="2223"/>
      <c r="I38" s="2223"/>
      <c r="J38" s="9"/>
      <c r="K38" s="2223" t="str">
        <f>'Datos Generales'!D16</f>
        <v>Revisado por</v>
      </c>
      <c r="L38" s="2223"/>
      <c r="M38" s="2223"/>
      <c r="N38" s="2223"/>
      <c r="O38" s="2223"/>
      <c r="P38" s="10"/>
      <c r="Q38" s="10"/>
      <c r="R38" s="2223" t="str">
        <f>'Datos Generales'!E16</f>
        <v>Autorizado por</v>
      </c>
      <c r="S38" s="2223"/>
      <c r="T38" s="2223"/>
      <c r="U38" s="746"/>
      <c r="W38" s="186"/>
    </row>
    <row r="39" spans="2:23" ht="21.75" customHeight="1" x14ac:dyDescent="0.25">
      <c r="B39" s="196"/>
      <c r="C39" s="197"/>
      <c r="D39" s="197"/>
      <c r="E39" s="2240" t="s">
        <v>385</v>
      </c>
      <c r="F39" s="2240"/>
      <c r="G39" s="2240"/>
      <c r="H39" s="2240"/>
      <c r="I39" s="2240"/>
      <c r="J39" s="9"/>
      <c r="K39" s="2240" t="s">
        <v>378</v>
      </c>
      <c r="L39" s="2240"/>
      <c r="M39" s="2240"/>
      <c r="N39" s="2240"/>
      <c r="O39" s="2240"/>
      <c r="P39" s="10"/>
      <c r="Q39" s="10"/>
      <c r="R39" s="2240" t="s">
        <v>405</v>
      </c>
      <c r="S39" s="2240"/>
      <c r="T39" s="2240"/>
      <c r="U39" s="771"/>
      <c r="W39" s="198"/>
    </row>
    <row r="40" spans="2:23" s="65" customFormat="1" ht="15.75" x14ac:dyDescent="0.25">
      <c r="B40" s="190"/>
      <c r="C40" s="58"/>
      <c r="D40" s="58"/>
      <c r="E40" s="2223" t="str">
        <f>'Datos Generales'!C17</f>
        <v>Puesto que ocupa</v>
      </c>
      <c r="F40" s="2223"/>
      <c r="G40" s="2223"/>
      <c r="H40" s="2223"/>
      <c r="I40" s="2223"/>
      <c r="J40" s="799"/>
      <c r="K40" s="2223" t="str">
        <f>'Datos Generales'!D17</f>
        <v>Puesto que ocupa</v>
      </c>
      <c r="L40" s="2223"/>
      <c r="M40" s="2223"/>
      <c r="N40" s="2223"/>
      <c r="O40" s="2223"/>
      <c r="P40" s="800"/>
      <c r="Q40" s="800"/>
      <c r="R40" s="2223" t="str">
        <f>'Datos Generales'!E17</f>
        <v>Puesto que ocupa</v>
      </c>
      <c r="S40" s="2223"/>
      <c r="T40" s="2223"/>
      <c r="U40" s="746"/>
      <c r="W40" s="186"/>
    </row>
    <row r="41" spans="2:23" ht="26.25" customHeight="1" x14ac:dyDescent="0.25">
      <c r="B41" s="190"/>
      <c r="C41" s="58"/>
      <c r="D41" s="58"/>
      <c r="E41" s="2222">
        <v>45474</v>
      </c>
      <c r="F41" s="2222"/>
      <c r="G41" s="2222"/>
      <c r="H41" s="2222"/>
      <c r="I41" s="2222"/>
      <c r="J41" s="9"/>
      <c r="K41" s="2222">
        <v>45474</v>
      </c>
      <c r="L41" s="2222"/>
      <c r="M41" s="2222"/>
      <c r="N41" s="2222"/>
      <c r="O41" s="2222"/>
      <c r="P41" s="10"/>
      <c r="Q41" s="10"/>
      <c r="R41" s="2222"/>
      <c r="S41" s="2222"/>
      <c r="T41" s="2222"/>
      <c r="U41" s="913"/>
      <c r="W41" s="186"/>
    </row>
    <row r="42" spans="2:23" ht="15.75" x14ac:dyDescent="0.25">
      <c r="B42" s="194"/>
      <c r="C42" s="199"/>
      <c r="D42" s="199"/>
      <c r="E42" s="2223" t="s">
        <v>203</v>
      </c>
      <c r="F42" s="2223"/>
      <c r="G42" s="2223"/>
      <c r="H42" s="2223"/>
      <c r="I42" s="2223"/>
      <c r="J42" s="9"/>
      <c r="K42" s="2223" t="s">
        <v>204</v>
      </c>
      <c r="L42" s="2223"/>
      <c r="M42" s="2223"/>
      <c r="N42" s="2223"/>
      <c r="O42" s="2223"/>
      <c r="P42" s="10"/>
      <c r="Q42" s="10"/>
      <c r="R42" s="2223" t="s">
        <v>211</v>
      </c>
      <c r="S42" s="2223"/>
      <c r="T42" s="2223"/>
      <c r="U42" s="746"/>
      <c r="W42" s="195"/>
    </row>
    <row r="43" spans="2:23" s="64" customFormat="1" ht="15.75" x14ac:dyDescent="0.25">
      <c r="B43" s="190"/>
      <c r="C43" s="58"/>
      <c r="D43" s="58"/>
      <c r="E43" s="346"/>
      <c r="F43" s="346"/>
      <c r="G43" s="346"/>
      <c r="H43" s="346"/>
      <c r="I43" s="148"/>
      <c r="J43" s="148"/>
      <c r="K43" s="346"/>
      <c r="L43" s="346"/>
      <c r="M43" s="346"/>
      <c r="N43" s="346"/>
      <c r="O43" s="148"/>
      <c r="P43" s="361"/>
      <c r="Q43" s="361"/>
      <c r="R43" s="361"/>
      <c r="S43" s="105"/>
      <c r="T43" s="105"/>
      <c r="U43" s="105"/>
      <c r="V43" s="105"/>
      <c r="W43" s="186"/>
    </row>
    <row r="44" spans="2:23" x14ac:dyDescent="0.25">
      <c r="B44" s="102"/>
      <c r="C44" s="103"/>
      <c r="D44" s="103"/>
      <c r="E44" s="32"/>
      <c r="F44" s="96"/>
      <c r="G44" s="96"/>
      <c r="H44" s="103"/>
      <c r="I44" s="103"/>
      <c r="J44" s="103"/>
      <c r="K44" s="103"/>
      <c r="L44" s="178"/>
      <c r="M44" s="32"/>
      <c r="N44" s="32"/>
      <c r="O44" s="103"/>
      <c r="P44" s="103"/>
      <c r="Q44" s="32"/>
      <c r="R44" s="32"/>
      <c r="S44" s="32"/>
      <c r="T44" s="32"/>
      <c r="U44" s="32"/>
      <c r="V44" s="32"/>
      <c r="W44" s="104"/>
    </row>
    <row r="45" spans="2:23" x14ac:dyDescent="0.25">
      <c r="C45"/>
      <c r="D45"/>
      <c r="E45"/>
      <c r="F45"/>
      <c r="G45"/>
      <c r="H45"/>
      <c r="I45"/>
      <c r="J45"/>
      <c r="K45"/>
      <c r="L45"/>
      <c r="O45"/>
      <c r="P45"/>
      <c r="Q45"/>
      <c r="R45"/>
      <c r="S45"/>
      <c r="T45"/>
      <c r="U45"/>
      <c r="V45"/>
    </row>
    <row r="46" spans="2:23" x14ac:dyDescent="0.25">
      <c r="C46"/>
      <c r="D46"/>
      <c r="E46"/>
      <c r="F46"/>
      <c r="G46"/>
      <c r="H46"/>
      <c r="I46"/>
      <c r="J46"/>
      <c r="K46"/>
      <c r="L46"/>
      <c r="M46"/>
      <c r="N46"/>
      <c r="O46"/>
      <c r="P46"/>
      <c r="Q46"/>
      <c r="R46"/>
      <c r="S46"/>
      <c r="T46"/>
      <c r="U46"/>
      <c r="V46"/>
    </row>
    <row r="47" spans="2:23" x14ac:dyDescent="0.25">
      <c r="C47"/>
      <c r="D47"/>
      <c r="E47"/>
      <c r="F47"/>
      <c r="G47"/>
      <c r="H47"/>
      <c r="I47"/>
      <c r="J47"/>
      <c r="K47"/>
      <c r="L47"/>
      <c r="M47"/>
      <c r="N47"/>
      <c r="O47"/>
      <c r="P47"/>
      <c r="Q47"/>
      <c r="R47"/>
      <c r="S47"/>
      <c r="T47"/>
      <c r="U47"/>
      <c r="V47"/>
    </row>
    <row r="48" spans="2:23" x14ac:dyDescent="0.25">
      <c r="C48"/>
      <c r="D48"/>
      <c r="E48"/>
      <c r="F48"/>
      <c r="G48"/>
      <c r="H48"/>
      <c r="I48"/>
      <c r="J48"/>
      <c r="K48"/>
      <c r="L48"/>
      <c r="M48"/>
      <c r="N48"/>
      <c r="O48"/>
      <c r="P48"/>
      <c r="Q48"/>
      <c r="R48"/>
      <c r="S48"/>
      <c r="T48"/>
      <c r="U48"/>
      <c r="V48"/>
    </row>
    <row r="49" spans="2:23" x14ac:dyDescent="0.25">
      <c r="C49"/>
      <c r="D49"/>
      <c r="E49"/>
      <c r="I49"/>
      <c r="J49"/>
      <c r="K49"/>
      <c r="L49"/>
    </row>
    <row r="50" spans="2:23" x14ac:dyDescent="0.25">
      <c r="B50" s="54"/>
      <c r="C50" s="54"/>
      <c r="D50" s="55"/>
      <c r="E50" s="55"/>
      <c r="F50" s="54"/>
      <c r="G50" s="54"/>
      <c r="H50" s="54"/>
      <c r="I50" s="55"/>
      <c r="J50" s="55"/>
      <c r="K50" s="54"/>
      <c r="L50" s="54"/>
      <c r="M50" s="54"/>
      <c r="N50" s="54"/>
      <c r="O50" s="54"/>
      <c r="P50" s="54"/>
      <c r="Q50" s="54"/>
      <c r="R50" s="54"/>
      <c r="S50" s="54"/>
      <c r="T50" s="54"/>
      <c r="U50" s="54"/>
      <c r="V50" s="54"/>
      <c r="W50" s="54"/>
    </row>
    <row r="51" spans="2:23" s="54" customFormat="1" x14ac:dyDescent="0.25">
      <c r="B51"/>
      <c r="C51"/>
      <c r="D51"/>
      <c r="E51"/>
      <c r="F51" s="1"/>
      <c r="G51" s="2"/>
      <c r="H51" s="2"/>
      <c r="I51" s="11"/>
      <c r="J51" s="11"/>
      <c r="K51"/>
      <c r="L51"/>
      <c r="M51" s="1"/>
      <c r="N51" s="34"/>
      <c r="O51" s="1"/>
      <c r="P51" s="34"/>
      <c r="Q51" s="1"/>
      <c r="R51" s="34"/>
      <c r="S51" s="34"/>
      <c r="T51" s="34"/>
      <c r="U51" s="34"/>
      <c r="V51" s="34"/>
      <c r="W51"/>
    </row>
    <row r="52" spans="2:23" x14ac:dyDescent="0.25">
      <c r="B52" s="56"/>
      <c r="C52" s="56"/>
      <c r="D52" s="56"/>
      <c r="E52" s="56"/>
      <c r="F52" s="56"/>
      <c r="G52" s="56"/>
      <c r="H52" s="56"/>
      <c r="I52" s="57"/>
      <c r="J52" s="57"/>
      <c r="K52" s="56"/>
      <c r="L52" s="56"/>
      <c r="M52" s="56"/>
      <c r="N52" s="56"/>
      <c r="O52" s="56"/>
      <c r="P52" s="56"/>
      <c r="Q52" s="56"/>
      <c r="R52" s="56"/>
      <c r="S52" s="56"/>
      <c r="T52" s="56"/>
      <c r="U52" s="56"/>
      <c r="V52" s="56"/>
      <c r="W52" s="56"/>
    </row>
    <row r="53" spans="2:23" s="56" customFormat="1" x14ac:dyDescent="0.25">
      <c r="B53"/>
      <c r="C53"/>
      <c r="D53"/>
      <c r="E53"/>
      <c r="F53" s="1"/>
      <c r="G53" s="2"/>
      <c r="H53" s="2"/>
      <c r="I53"/>
      <c r="J53"/>
      <c r="K53"/>
      <c r="L53"/>
      <c r="M53" s="1"/>
      <c r="N53" s="34"/>
      <c r="O53" s="1"/>
      <c r="P53" s="34"/>
      <c r="Q53" s="1"/>
      <c r="R53" s="34"/>
      <c r="S53" s="34"/>
      <c r="T53" s="34"/>
      <c r="U53" s="34"/>
      <c r="V53" s="34"/>
      <c r="W53"/>
    </row>
    <row r="54" spans="2:23" x14ac:dyDescent="0.25">
      <c r="B54" s="34"/>
      <c r="C54" s="3"/>
      <c r="D54" s="3"/>
      <c r="E54" s="34"/>
      <c r="F54" s="34"/>
      <c r="G54" s="34"/>
      <c r="H54" s="34"/>
      <c r="I54" s="34"/>
      <c r="J54" s="34"/>
      <c r="K54" s="34"/>
      <c r="L54" s="34"/>
      <c r="M54" s="34"/>
      <c r="O54" s="34"/>
      <c r="Q54" s="34"/>
      <c r="W54" s="34"/>
    </row>
    <row r="55" spans="2:23" s="34" customFormat="1" x14ac:dyDescent="0.25">
      <c r="B55"/>
      <c r="C55"/>
      <c r="D55"/>
      <c r="E55"/>
      <c r="F55"/>
      <c r="G55"/>
      <c r="H55"/>
      <c r="I55"/>
      <c r="J55"/>
      <c r="K55"/>
      <c r="L55"/>
      <c r="M55"/>
      <c r="N55"/>
      <c r="O55"/>
      <c r="P55"/>
      <c r="Q55"/>
      <c r="R55"/>
      <c r="S55"/>
      <c r="T55"/>
      <c r="U55"/>
      <c r="V55"/>
      <c r="W55"/>
    </row>
    <row r="56" spans="2:23" x14ac:dyDescent="0.25">
      <c r="C56"/>
      <c r="D56"/>
      <c r="E56"/>
      <c r="F56"/>
      <c r="G56"/>
      <c r="H56"/>
      <c r="I56"/>
      <c r="J56"/>
      <c r="K56"/>
      <c r="L56"/>
      <c r="M56"/>
      <c r="N56"/>
      <c r="O56"/>
      <c r="P56"/>
      <c r="Q56"/>
      <c r="R56"/>
      <c r="S56"/>
      <c r="T56"/>
      <c r="U56"/>
      <c r="V56"/>
    </row>
    <row r="57" spans="2:23" x14ac:dyDescent="0.25">
      <c r="C57"/>
      <c r="D57"/>
      <c r="E57"/>
    </row>
    <row r="58" spans="2:23" ht="15.75" x14ac:dyDescent="0.25">
      <c r="C58" s="9"/>
      <c r="D58" s="9"/>
      <c r="E58" s="9"/>
    </row>
    <row r="59" spans="2:23" x14ac:dyDescent="0.25">
      <c r="B59" s="11"/>
      <c r="C59" s="11"/>
      <c r="D59" s="11"/>
      <c r="E59" s="11"/>
      <c r="F59" s="11"/>
      <c r="G59" s="11"/>
      <c r="H59" s="11"/>
      <c r="I59" s="11"/>
      <c r="J59" s="11"/>
      <c r="K59" s="11"/>
      <c r="L59" s="11"/>
      <c r="M59" s="11"/>
      <c r="N59" s="11"/>
      <c r="O59" s="11"/>
      <c r="P59" s="11"/>
      <c r="Q59" s="11"/>
      <c r="R59" s="11"/>
      <c r="S59" s="11"/>
      <c r="T59" s="11"/>
      <c r="U59" s="11"/>
      <c r="V59" s="11"/>
      <c r="W59" s="11"/>
    </row>
    <row r="60" spans="2:23" s="11" customFormat="1" ht="12.75" x14ac:dyDescent="0.2"/>
    <row r="61" spans="2:23" s="11" customFormat="1" x14ac:dyDescent="0.25">
      <c r="B61" s="54"/>
      <c r="C61" s="54"/>
      <c r="D61" s="55"/>
      <c r="E61" s="55"/>
      <c r="F61" s="54"/>
      <c r="G61" s="54"/>
      <c r="H61" s="54"/>
      <c r="I61" s="54"/>
      <c r="J61" s="54"/>
      <c r="K61" s="54"/>
      <c r="L61" s="54"/>
      <c r="M61" s="54"/>
      <c r="N61" s="54"/>
      <c r="O61" s="54"/>
      <c r="P61" s="54"/>
      <c r="Q61" s="54"/>
      <c r="R61" s="54"/>
      <c r="S61" s="54"/>
      <c r="T61" s="54"/>
      <c r="U61" s="54"/>
      <c r="V61" s="54"/>
      <c r="W61" s="54"/>
    </row>
    <row r="62" spans="2:23" s="54" customFormat="1" x14ac:dyDescent="0.25">
      <c r="B62"/>
      <c r="C62"/>
      <c r="D62"/>
      <c r="E62"/>
      <c r="F62" s="1"/>
      <c r="G62" s="2"/>
      <c r="H62" s="2"/>
      <c r="I62" s="1"/>
      <c r="J62" s="1"/>
      <c r="K62" s="1"/>
      <c r="L62" s="1"/>
      <c r="M62" s="1"/>
      <c r="N62" s="34"/>
      <c r="O62" s="1"/>
      <c r="P62" s="34"/>
      <c r="Q62" s="1"/>
      <c r="R62" s="34"/>
      <c r="S62" s="34"/>
      <c r="T62" s="34"/>
      <c r="U62" s="34"/>
      <c r="V62" s="34"/>
      <c r="W62"/>
    </row>
    <row r="63" spans="2:23" x14ac:dyDescent="0.25">
      <c r="B63" s="56"/>
      <c r="C63" s="56"/>
      <c r="D63" s="56"/>
      <c r="E63" s="56"/>
      <c r="F63" s="56"/>
      <c r="G63" s="56"/>
      <c r="H63" s="56"/>
      <c r="I63" s="56"/>
      <c r="J63" s="56"/>
      <c r="K63" s="56"/>
      <c r="L63" s="56"/>
      <c r="M63" s="56"/>
      <c r="N63" s="56"/>
      <c r="O63" s="56"/>
      <c r="P63" s="56"/>
      <c r="Q63" s="56"/>
      <c r="R63" s="56"/>
      <c r="S63" s="56"/>
      <c r="T63" s="56"/>
      <c r="U63" s="56"/>
      <c r="V63" s="56"/>
      <c r="W63" s="56"/>
    </row>
    <row r="64" spans="2:23" s="56" customFormat="1" x14ac:dyDescent="0.25">
      <c r="B64"/>
      <c r="C64"/>
      <c r="D64"/>
      <c r="E64"/>
      <c r="F64" s="1"/>
      <c r="G64" s="2"/>
      <c r="H64" s="2"/>
      <c r="I64" s="1"/>
      <c r="J64" s="1"/>
      <c r="K64" s="1"/>
      <c r="L64" s="1"/>
      <c r="M64" s="1"/>
      <c r="N64" s="34"/>
      <c r="O64" s="1"/>
      <c r="P64" s="34"/>
      <c r="Q64" s="1"/>
      <c r="R64" s="34"/>
      <c r="S64" s="34"/>
      <c r="T64" s="34"/>
      <c r="U64" s="34"/>
      <c r="V64" s="34"/>
      <c r="W64"/>
    </row>
    <row r="65" spans="1:23" x14ac:dyDescent="0.25">
      <c r="B65" s="34"/>
      <c r="C65" s="3"/>
      <c r="D65" s="3"/>
      <c r="G65" s="1"/>
      <c r="H65" s="1"/>
      <c r="W65" s="1"/>
    </row>
    <row r="66" spans="1:23" s="1" customFormat="1" x14ac:dyDescent="0.25">
      <c r="A66" s="34"/>
      <c r="B66"/>
      <c r="C66" s="3"/>
      <c r="D66" s="3"/>
      <c r="E66" s="3"/>
      <c r="G66" s="2"/>
      <c r="H66" s="2"/>
      <c r="N66" s="34"/>
      <c r="P66" s="34"/>
      <c r="R66" s="34"/>
      <c r="S66" s="34"/>
      <c r="T66" s="34"/>
      <c r="U66" s="34"/>
      <c r="V66" s="34"/>
      <c r="W66"/>
    </row>
    <row r="67" spans="1:23" x14ac:dyDescent="0.25">
      <c r="C67" s="3"/>
      <c r="D67" s="3"/>
    </row>
  </sheetData>
  <sheetProtection formatColumns="0" formatRows="0" insertRows="0"/>
  <mergeCells count="34">
    <mergeCell ref="T13:T14"/>
    <mergeCell ref="K41:O41"/>
    <mergeCell ref="P13:P14"/>
    <mergeCell ref="U13:U14"/>
    <mergeCell ref="N13:N14"/>
    <mergeCell ref="R37:T37"/>
    <mergeCell ref="R38:T38"/>
    <mergeCell ref="R40:T40"/>
    <mergeCell ref="R39:T39"/>
    <mergeCell ref="K37:O37"/>
    <mergeCell ref="E38:I38"/>
    <mergeCell ref="E41:I41"/>
    <mergeCell ref="K42:O42"/>
    <mergeCell ref="K39:O39"/>
    <mergeCell ref="K40:O40"/>
    <mergeCell ref="E39:I39"/>
    <mergeCell ref="K38:O38"/>
    <mergeCell ref="E40:I40"/>
    <mergeCell ref="I10:J10"/>
    <mergeCell ref="R41:T41"/>
    <mergeCell ref="R42:T42"/>
    <mergeCell ref="B6:W6"/>
    <mergeCell ref="B7:W7"/>
    <mergeCell ref="B8:W8"/>
    <mergeCell ref="V13:V14"/>
    <mergeCell ref="C13:K13"/>
    <mergeCell ref="L13:L14"/>
    <mergeCell ref="M13:M14"/>
    <mergeCell ref="O13:O14"/>
    <mergeCell ref="Q13:Q14"/>
    <mergeCell ref="R13:R14"/>
    <mergeCell ref="S13:S14"/>
    <mergeCell ref="E37:I37"/>
    <mergeCell ref="E42:I42"/>
  </mergeCell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21"/>
  <sheetViews>
    <sheetView showGridLines="0" zoomScaleNormal="100" zoomScaleSheetLayoutView="80" workbookViewId="0">
      <selection activeCell="I20" sqref="I20"/>
    </sheetView>
  </sheetViews>
  <sheetFormatPr baseColWidth="10" defaultRowHeight="12.75" x14ac:dyDescent="0.2"/>
  <cols>
    <col min="1" max="1" width="3.42578125" style="30" customWidth="1"/>
    <col min="2" max="2" width="1.5703125" style="30" customWidth="1"/>
    <col min="3" max="4" width="10.85546875" style="30" customWidth="1"/>
    <col min="5" max="5" width="10" style="30" customWidth="1"/>
    <col min="6" max="6" width="26" style="52" customWidth="1"/>
    <col min="7" max="7" width="15.85546875" style="59" customWidth="1"/>
    <col min="8" max="8" width="17.7109375" style="59" customWidth="1"/>
    <col min="9" max="9" width="15" style="59" customWidth="1"/>
    <col min="10" max="10" width="16.7109375" style="59" customWidth="1"/>
    <col min="11" max="11" width="14" style="59" bestFit="1" customWidth="1"/>
    <col min="12" max="12" width="17.7109375" style="59" customWidth="1"/>
    <col min="13" max="13" width="11" style="59" customWidth="1"/>
    <col min="14" max="14" width="12.85546875" style="30" customWidth="1"/>
    <col min="15" max="15" width="2" style="30" customWidth="1"/>
    <col min="16" max="16" width="16.5703125" style="30" customWidth="1"/>
    <col min="17" max="17" width="18.42578125" style="30" hidden="1" customWidth="1"/>
    <col min="18" max="19" width="11.42578125" style="30" hidden="1" customWidth="1"/>
    <col min="20" max="20" width="0" style="30" hidden="1" customWidth="1"/>
    <col min="21" max="247" width="11.42578125" style="30"/>
    <col min="248" max="248" width="15" style="30" customWidth="1"/>
    <col min="249" max="249" width="12.140625" style="30" customWidth="1"/>
    <col min="250" max="250" width="15" style="30" customWidth="1"/>
    <col min="251" max="251" width="17" style="30" customWidth="1"/>
    <col min="252" max="252" width="19.7109375" style="30" customWidth="1"/>
    <col min="253" max="253" width="13" style="30" customWidth="1"/>
    <col min="254" max="254" width="12.42578125" style="30" customWidth="1"/>
    <col min="255" max="255" width="15.28515625" style="30" bestFit="1" customWidth="1"/>
    <col min="256" max="503" width="11.42578125" style="30"/>
    <col min="504" max="504" width="15" style="30" customWidth="1"/>
    <col min="505" max="505" width="12.140625" style="30" customWidth="1"/>
    <col min="506" max="506" width="15" style="30" customWidth="1"/>
    <col min="507" max="507" width="17" style="30" customWidth="1"/>
    <col min="508" max="508" width="19.7109375" style="30" customWidth="1"/>
    <col min="509" max="509" width="13" style="30" customWidth="1"/>
    <col min="510" max="510" width="12.42578125" style="30" customWidth="1"/>
    <col min="511" max="511" width="15.28515625" style="30" bestFit="1" customWidth="1"/>
    <col min="512" max="759" width="11.42578125" style="30"/>
    <col min="760" max="760" width="15" style="30" customWidth="1"/>
    <col min="761" max="761" width="12.140625" style="30" customWidth="1"/>
    <col min="762" max="762" width="15" style="30" customWidth="1"/>
    <col min="763" max="763" width="17" style="30" customWidth="1"/>
    <col min="764" max="764" width="19.7109375" style="30" customWidth="1"/>
    <col min="765" max="765" width="13" style="30" customWidth="1"/>
    <col min="766" max="766" width="12.42578125" style="30" customWidth="1"/>
    <col min="767" max="767" width="15.28515625" style="30" bestFit="1" customWidth="1"/>
    <col min="768" max="1015" width="11.42578125" style="30"/>
    <col min="1016" max="1016" width="15" style="30" customWidth="1"/>
    <col min="1017" max="1017" width="12.140625" style="30" customWidth="1"/>
    <col min="1018" max="1018" width="15" style="30" customWidth="1"/>
    <col min="1019" max="1019" width="17" style="30" customWidth="1"/>
    <col min="1020" max="1020" width="19.7109375" style="30" customWidth="1"/>
    <col min="1021" max="1021" width="13" style="30" customWidth="1"/>
    <col min="1022" max="1022" width="12.42578125" style="30" customWidth="1"/>
    <col min="1023" max="1023" width="15.28515625" style="30" bestFit="1" customWidth="1"/>
    <col min="1024" max="1271" width="11.42578125" style="30"/>
    <col min="1272" max="1272" width="15" style="30" customWidth="1"/>
    <col min="1273" max="1273" width="12.140625" style="30" customWidth="1"/>
    <col min="1274" max="1274" width="15" style="30" customWidth="1"/>
    <col min="1275" max="1275" width="17" style="30" customWidth="1"/>
    <col min="1276" max="1276" width="19.7109375" style="30" customWidth="1"/>
    <col min="1277" max="1277" width="13" style="30" customWidth="1"/>
    <col min="1278" max="1278" width="12.42578125" style="30" customWidth="1"/>
    <col min="1279" max="1279" width="15.28515625" style="30" bestFit="1" customWidth="1"/>
    <col min="1280" max="1527" width="11.42578125" style="30"/>
    <col min="1528" max="1528" width="15" style="30" customWidth="1"/>
    <col min="1529" max="1529" width="12.140625" style="30" customWidth="1"/>
    <col min="1530" max="1530" width="15" style="30" customWidth="1"/>
    <col min="1531" max="1531" width="17" style="30" customWidth="1"/>
    <col min="1532" max="1532" width="19.7109375" style="30" customWidth="1"/>
    <col min="1533" max="1533" width="13" style="30" customWidth="1"/>
    <col min="1534" max="1534" width="12.42578125" style="30" customWidth="1"/>
    <col min="1535" max="1535" width="15.28515625" style="30" bestFit="1" customWidth="1"/>
    <col min="1536" max="1783" width="11.42578125" style="30"/>
    <col min="1784" max="1784" width="15" style="30" customWidth="1"/>
    <col min="1785" max="1785" width="12.140625" style="30" customWidth="1"/>
    <col min="1786" max="1786" width="15" style="30" customWidth="1"/>
    <col min="1787" max="1787" width="17" style="30" customWidth="1"/>
    <col min="1788" max="1788" width="19.7109375" style="30" customWidth="1"/>
    <col min="1789" max="1789" width="13" style="30" customWidth="1"/>
    <col min="1790" max="1790" width="12.42578125" style="30" customWidth="1"/>
    <col min="1791" max="1791" width="15.28515625" style="30" bestFit="1" customWidth="1"/>
    <col min="1792" max="2039" width="11.42578125" style="30"/>
    <col min="2040" max="2040" width="15" style="30" customWidth="1"/>
    <col min="2041" max="2041" width="12.140625" style="30" customWidth="1"/>
    <col min="2042" max="2042" width="15" style="30" customWidth="1"/>
    <col min="2043" max="2043" width="17" style="30" customWidth="1"/>
    <col min="2044" max="2044" width="19.7109375" style="30" customWidth="1"/>
    <col min="2045" max="2045" width="13" style="30" customWidth="1"/>
    <col min="2046" max="2046" width="12.42578125" style="30" customWidth="1"/>
    <col min="2047" max="2047" width="15.28515625" style="30" bestFit="1" customWidth="1"/>
    <col min="2048" max="2295" width="11.42578125" style="30"/>
    <col min="2296" max="2296" width="15" style="30" customWidth="1"/>
    <col min="2297" max="2297" width="12.140625" style="30" customWidth="1"/>
    <col min="2298" max="2298" width="15" style="30" customWidth="1"/>
    <col min="2299" max="2299" width="17" style="30" customWidth="1"/>
    <col min="2300" max="2300" width="19.7109375" style="30" customWidth="1"/>
    <col min="2301" max="2301" width="13" style="30" customWidth="1"/>
    <col min="2302" max="2302" width="12.42578125" style="30" customWidth="1"/>
    <col min="2303" max="2303" width="15.28515625" style="30" bestFit="1" customWidth="1"/>
    <col min="2304" max="2551" width="11.42578125" style="30"/>
    <col min="2552" max="2552" width="15" style="30" customWidth="1"/>
    <col min="2553" max="2553" width="12.140625" style="30" customWidth="1"/>
    <col min="2554" max="2554" width="15" style="30" customWidth="1"/>
    <col min="2555" max="2555" width="17" style="30" customWidth="1"/>
    <col min="2556" max="2556" width="19.7109375" style="30" customWidth="1"/>
    <col min="2557" max="2557" width="13" style="30" customWidth="1"/>
    <col min="2558" max="2558" width="12.42578125" style="30" customWidth="1"/>
    <col min="2559" max="2559" width="15.28515625" style="30" bestFit="1" customWidth="1"/>
    <col min="2560" max="2807" width="11.42578125" style="30"/>
    <col min="2808" max="2808" width="15" style="30" customWidth="1"/>
    <col min="2809" max="2809" width="12.140625" style="30" customWidth="1"/>
    <col min="2810" max="2810" width="15" style="30" customWidth="1"/>
    <col min="2811" max="2811" width="17" style="30" customWidth="1"/>
    <col min="2812" max="2812" width="19.7109375" style="30" customWidth="1"/>
    <col min="2813" max="2813" width="13" style="30" customWidth="1"/>
    <col min="2814" max="2814" width="12.42578125" style="30" customWidth="1"/>
    <col min="2815" max="2815" width="15.28515625" style="30" bestFit="1" customWidth="1"/>
    <col min="2816" max="3063" width="11.42578125" style="30"/>
    <col min="3064" max="3064" width="15" style="30" customWidth="1"/>
    <col min="3065" max="3065" width="12.140625" style="30" customWidth="1"/>
    <col min="3066" max="3066" width="15" style="30" customWidth="1"/>
    <col min="3067" max="3067" width="17" style="30" customWidth="1"/>
    <col min="3068" max="3068" width="19.7109375" style="30" customWidth="1"/>
    <col min="3069" max="3069" width="13" style="30" customWidth="1"/>
    <col min="3070" max="3070" width="12.42578125" style="30" customWidth="1"/>
    <col min="3071" max="3071" width="15.28515625" style="30" bestFit="1" customWidth="1"/>
    <col min="3072" max="3319" width="11.42578125" style="30"/>
    <col min="3320" max="3320" width="15" style="30" customWidth="1"/>
    <col min="3321" max="3321" width="12.140625" style="30" customWidth="1"/>
    <col min="3322" max="3322" width="15" style="30" customWidth="1"/>
    <col min="3323" max="3323" width="17" style="30" customWidth="1"/>
    <col min="3324" max="3324" width="19.7109375" style="30" customWidth="1"/>
    <col min="3325" max="3325" width="13" style="30" customWidth="1"/>
    <col min="3326" max="3326" width="12.42578125" style="30" customWidth="1"/>
    <col min="3327" max="3327" width="15.28515625" style="30" bestFit="1" customWidth="1"/>
    <col min="3328" max="3575" width="11.42578125" style="30"/>
    <col min="3576" max="3576" width="15" style="30" customWidth="1"/>
    <col min="3577" max="3577" width="12.140625" style="30" customWidth="1"/>
    <col min="3578" max="3578" width="15" style="30" customWidth="1"/>
    <col min="3579" max="3579" width="17" style="30" customWidth="1"/>
    <col min="3580" max="3580" width="19.7109375" style="30" customWidth="1"/>
    <col min="3581" max="3581" width="13" style="30" customWidth="1"/>
    <col min="3582" max="3582" width="12.42578125" style="30" customWidth="1"/>
    <col min="3583" max="3583" width="15.28515625" style="30" bestFit="1" customWidth="1"/>
    <col min="3584" max="3831" width="11.42578125" style="30"/>
    <col min="3832" max="3832" width="15" style="30" customWidth="1"/>
    <col min="3833" max="3833" width="12.140625" style="30" customWidth="1"/>
    <col min="3834" max="3834" width="15" style="30" customWidth="1"/>
    <col min="3835" max="3835" width="17" style="30" customWidth="1"/>
    <col min="3836" max="3836" width="19.7109375" style="30" customWidth="1"/>
    <col min="3837" max="3837" width="13" style="30" customWidth="1"/>
    <col min="3838" max="3838" width="12.42578125" style="30" customWidth="1"/>
    <col min="3839" max="3839" width="15.28515625" style="30" bestFit="1" customWidth="1"/>
    <col min="3840" max="4087" width="11.42578125" style="30"/>
    <col min="4088" max="4088" width="15" style="30" customWidth="1"/>
    <col min="4089" max="4089" width="12.140625" style="30" customWidth="1"/>
    <col min="4090" max="4090" width="15" style="30" customWidth="1"/>
    <col min="4091" max="4091" width="17" style="30" customWidth="1"/>
    <col min="4092" max="4092" width="19.7109375" style="30" customWidth="1"/>
    <col min="4093" max="4093" width="13" style="30" customWidth="1"/>
    <col min="4094" max="4094" width="12.42578125" style="30" customWidth="1"/>
    <col min="4095" max="4095" width="15.28515625" style="30" bestFit="1" customWidth="1"/>
    <col min="4096" max="4343" width="11.42578125" style="30"/>
    <col min="4344" max="4344" width="15" style="30" customWidth="1"/>
    <col min="4345" max="4345" width="12.140625" style="30" customWidth="1"/>
    <col min="4346" max="4346" width="15" style="30" customWidth="1"/>
    <col min="4347" max="4347" width="17" style="30" customWidth="1"/>
    <col min="4348" max="4348" width="19.7109375" style="30" customWidth="1"/>
    <col min="4349" max="4349" width="13" style="30" customWidth="1"/>
    <col min="4350" max="4350" width="12.42578125" style="30" customWidth="1"/>
    <col min="4351" max="4351" width="15.28515625" style="30" bestFit="1" customWidth="1"/>
    <col min="4352" max="4599" width="11.42578125" style="30"/>
    <col min="4600" max="4600" width="15" style="30" customWidth="1"/>
    <col min="4601" max="4601" width="12.140625" style="30" customWidth="1"/>
    <col min="4602" max="4602" width="15" style="30" customWidth="1"/>
    <col min="4603" max="4603" width="17" style="30" customWidth="1"/>
    <col min="4604" max="4604" width="19.7109375" style="30" customWidth="1"/>
    <col min="4605" max="4605" width="13" style="30" customWidth="1"/>
    <col min="4606" max="4606" width="12.42578125" style="30" customWidth="1"/>
    <col min="4607" max="4607" width="15.28515625" style="30" bestFit="1" customWidth="1"/>
    <col min="4608" max="4855" width="11.42578125" style="30"/>
    <col min="4856" max="4856" width="15" style="30" customWidth="1"/>
    <col min="4857" max="4857" width="12.140625" style="30" customWidth="1"/>
    <col min="4858" max="4858" width="15" style="30" customWidth="1"/>
    <col min="4859" max="4859" width="17" style="30" customWidth="1"/>
    <col min="4860" max="4860" width="19.7109375" style="30" customWidth="1"/>
    <col min="4861" max="4861" width="13" style="30" customWidth="1"/>
    <col min="4862" max="4862" width="12.42578125" style="30" customWidth="1"/>
    <col min="4863" max="4863" width="15.28515625" style="30" bestFit="1" customWidth="1"/>
    <col min="4864" max="5111" width="11.42578125" style="30"/>
    <col min="5112" max="5112" width="15" style="30" customWidth="1"/>
    <col min="5113" max="5113" width="12.140625" style="30" customWidth="1"/>
    <col min="5114" max="5114" width="15" style="30" customWidth="1"/>
    <col min="5115" max="5115" width="17" style="30" customWidth="1"/>
    <col min="5116" max="5116" width="19.7109375" style="30" customWidth="1"/>
    <col min="5117" max="5117" width="13" style="30" customWidth="1"/>
    <col min="5118" max="5118" width="12.42578125" style="30" customWidth="1"/>
    <col min="5119" max="5119" width="15.28515625" style="30" bestFit="1" customWidth="1"/>
    <col min="5120" max="5367" width="11.42578125" style="30"/>
    <col min="5368" max="5368" width="15" style="30" customWidth="1"/>
    <col min="5369" max="5369" width="12.140625" style="30" customWidth="1"/>
    <col min="5370" max="5370" width="15" style="30" customWidth="1"/>
    <col min="5371" max="5371" width="17" style="30" customWidth="1"/>
    <col min="5372" max="5372" width="19.7109375" style="30" customWidth="1"/>
    <col min="5373" max="5373" width="13" style="30" customWidth="1"/>
    <col min="5374" max="5374" width="12.42578125" style="30" customWidth="1"/>
    <col min="5375" max="5375" width="15.28515625" style="30" bestFit="1" customWidth="1"/>
    <col min="5376" max="5623" width="11.42578125" style="30"/>
    <col min="5624" max="5624" width="15" style="30" customWidth="1"/>
    <col min="5625" max="5625" width="12.140625" style="30" customWidth="1"/>
    <col min="5626" max="5626" width="15" style="30" customWidth="1"/>
    <col min="5627" max="5627" width="17" style="30" customWidth="1"/>
    <col min="5628" max="5628" width="19.7109375" style="30" customWidth="1"/>
    <col min="5629" max="5629" width="13" style="30" customWidth="1"/>
    <col min="5630" max="5630" width="12.42578125" style="30" customWidth="1"/>
    <col min="5631" max="5631" width="15.28515625" style="30" bestFit="1" customWidth="1"/>
    <col min="5632" max="5879" width="11.42578125" style="30"/>
    <col min="5880" max="5880" width="15" style="30" customWidth="1"/>
    <col min="5881" max="5881" width="12.140625" style="30" customWidth="1"/>
    <col min="5882" max="5882" width="15" style="30" customWidth="1"/>
    <col min="5883" max="5883" width="17" style="30" customWidth="1"/>
    <col min="5884" max="5884" width="19.7109375" style="30" customWidth="1"/>
    <col min="5885" max="5885" width="13" style="30" customWidth="1"/>
    <col min="5886" max="5886" width="12.42578125" style="30" customWidth="1"/>
    <col min="5887" max="5887" width="15.28515625" style="30" bestFit="1" customWidth="1"/>
    <col min="5888" max="6135" width="11.42578125" style="30"/>
    <col min="6136" max="6136" width="15" style="30" customWidth="1"/>
    <col min="6137" max="6137" width="12.140625" style="30" customWidth="1"/>
    <col min="6138" max="6138" width="15" style="30" customWidth="1"/>
    <col min="6139" max="6139" width="17" style="30" customWidth="1"/>
    <col min="6140" max="6140" width="19.7109375" style="30" customWidth="1"/>
    <col min="6141" max="6141" width="13" style="30" customWidth="1"/>
    <col min="6142" max="6142" width="12.42578125" style="30" customWidth="1"/>
    <col min="6143" max="6143" width="15.28515625" style="30" bestFit="1" customWidth="1"/>
    <col min="6144" max="6391" width="11.42578125" style="30"/>
    <col min="6392" max="6392" width="15" style="30" customWidth="1"/>
    <col min="6393" max="6393" width="12.140625" style="30" customWidth="1"/>
    <col min="6394" max="6394" width="15" style="30" customWidth="1"/>
    <col min="6395" max="6395" width="17" style="30" customWidth="1"/>
    <col min="6396" max="6396" width="19.7109375" style="30" customWidth="1"/>
    <col min="6397" max="6397" width="13" style="30" customWidth="1"/>
    <col min="6398" max="6398" width="12.42578125" style="30" customWidth="1"/>
    <col min="6399" max="6399" width="15.28515625" style="30" bestFit="1" customWidth="1"/>
    <col min="6400" max="6647" width="11.42578125" style="30"/>
    <col min="6648" max="6648" width="15" style="30" customWidth="1"/>
    <col min="6649" max="6649" width="12.140625" style="30" customWidth="1"/>
    <col min="6650" max="6650" width="15" style="30" customWidth="1"/>
    <col min="6651" max="6651" width="17" style="30" customWidth="1"/>
    <col min="6652" max="6652" width="19.7109375" style="30" customWidth="1"/>
    <col min="6653" max="6653" width="13" style="30" customWidth="1"/>
    <col min="6654" max="6654" width="12.42578125" style="30" customWidth="1"/>
    <col min="6655" max="6655" width="15.28515625" style="30" bestFit="1" customWidth="1"/>
    <col min="6656" max="6903" width="11.42578125" style="30"/>
    <col min="6904" max="6904" width="15" style="30" customWidth="1"/>
    <col min="6905" max="6905" width="12.140625" style="30" customWidth="1"/>
    <col min="6906" max="6906" width="15" style="30" customWidth="1"/>
    <col min="6907" max="6907" width="17" style="30" customWidth="1"/>
    <col min="6908" max="6908" width="19.7109375" style="30" customWidth="1"/>
    <col min="6909" max="6909" width="13" style="30" customWidth="1"/>
    <col min="6910" max="6910" width="12.42578125" style="30" customWidth="1"/>
    <col min="6911" max="6911" width="15.28515625" style="30" bestFit="1" customWidth="1"/>
    <col min="6912" max="7159" width="11.42578125" style="30"/>
    <col min="7160" max="7160" width="15" style="30" customWidth="1"/>
    <col min="7161" max="7161" width="12.140625" style="30" customWidth="1"/>
    <col min="7162" max="7162" width="15" style="30" customWidth="1"/>
    <col min="7163" max="7163" width="17" style="30" customWidth="1"/>
    <col min="7164" max="7164" width="19.7109375" style="30" customWidth="1"/>
    <col min="7165" max="7165" width="13" style="30" customWidth="1"/>
    <col min="7166" max="7166" width="12.42578125" style="30" customWidth="1"/>
    <col min="7167" max="7167" width="15.28515625" style="30" bestFit="1" customWidth="1"/>
    <col min="7168" max="7415" width="11.42578125" style="30"/>
    <col min="7416" max="7416" width="15" style="30" customWidth="1"/>
    <col min="7417" max="7417" width="12.140625" style="30" customWidth="1"/>
    <col min="7418" max="7418" width="15" style="30" customWidth="1"/>
    <col min="7419" max="7419" width="17" style="30" customWidth="1"/>
    <col min="7420" max="7420" width="19.7109375" style="30" customWidth="1"/>
    <col min="7421" max="7421" width="13" style="30" customWidth="1"/>
    <col min="7422" max="7422" width="12.42578125" style="30" customWidth="1"/>
    <col min="7423" max="7423" width="15.28515625" style="30" bestFit="1" customWidth="1"/>
    <col min="7424" max="7671" width="11.42578125" style="30"/>
    <col min="7672" max="7672" width="15" style="30" customWidth="1"/>
    <col min="7673" max="7673" width="12.140625" style="30" customWidth="1"/>
    <col min="7674" max="7674" width="15" style="30" customWidth="1"/>
    <col min="7675" max="7675" width="17" style="30" customWidth="1"/>
    <col min="7676" max="7676" width="19.7109375" style="30" customWidth="1"/>
    <col min="7677" max="7677" width="13" style="30" customWidth="1"/>
    <col min="7678" max="7678" width="12.42578125" style="30" customWidth="1"/>
    <col min="7679" max="7679" width="15.28515625" style="30" bestFit="1" customWidth="1"/>
    <col min="7680" max="7927" width="11.42578125" style="30"/>
    <col min="7928" max="7928" width="15" style="30" customWidth="1"/>
    <col min="7929" max="7929" width="12.140625" style="30" customWidth="1"/>
    <col min="7930" max="7930" width="15" style="30" customWidth="1"/>
    <col min="7931" max="7931" width="17" style="30" customWidth="1"/>
    <col min="7932" max="7932" width="19.7109375" style="30" customWidth="1"/>
    <col min="7933" max="7933" width="13" style="30" customWidth="1"/>
    <col min="7934" max="7934" width="12.42578125" style="30" customWidth="1"/>
    <col min="7935" max="7935" width="15.28515625" style="30" bestFit="1" customWidth="1"/>
    <col min="7936" max="8183" width="11.42578125" style="30"/>
    <col min="8184" max="8184" width="15" style="30" customWidth="1"/>
    <col min="8185" max="8185" width="12.140625" style="30" customWidth="1"/>
    <col min="8186" max="8186" width="15" style="30" customWidth="1"/>
    <col min="8187" max="8187" width="17" style="30" customWidth="1"/>
    <col min="8188" max="8188" width="19.7109375" style="30" customWidth="1"/>
    <col min="8189" max="8189" width="13" style="30" customWidth="1"/>
    <col min="8190" max="8190" width="12.42578125" style="30" customWidth="1"/>
    <col min="8191" max="8191" width="15.28515625" style="30" bestFit="1" customWidth="1"/>
    <col min="8192" max="8439" width="11.42578125" style="30"/>
    <col min="8440" max="8440" width="15" style="30" customWidth="1"/>
    <col min="8441" max="8441" width="12.140625" style="30" customWidth="1"/>
    <col min="8442" max="8442" width="15" style="30" customWidth="1"/>
    <col min="8443" max="8443" width="17" style="30" customWidth="1"/>
    <col min="8444" max="8444" width="19.7109375" style="30" customWidth="1"/>
    <col min="8445" max="8445" width="13" style="30" customWidth="1"/>
    <col min="8446" max="8446" width="12.42578125" style="30" customWidth="1"/>
    <col min="8447" max="8447" width="15.28515625" style="30" bestFit="1" customWidth="1"/>
    <col min="8448" max="8695" width="11.42578125" style="30"/>
    <col min="8696" max="8696" width="15" style="30" customWidth="1"/>
    <col min="8697" max="8697" width="12.140625" style="30" customWidth="1"/>
    <col min="8698" max="8698" width="15" style="30" customWidth="1"/>
    <col min="8699" max="8699" width="17" style="30" customWidth="1"/>
    <col min="8700" max="8700" width="19.7109375" style="30" customWidth="1"/>
    <col min="8701" max="8701" width="13" style="30" customWidth="1"/>
    <col min="8702" max="8702" width="12.42578125" style="30" customWidth="1"/>
    <col min="8703" max="8703" width="15.28515625" style="30" bestFit="1" customWidth="1"/>
    <col min="8704" max="8951" width="11.42578125" style="30"/>
    <col min="8952" max="8952" width="15" style="30" customWidth="1"/>
    <col min="8953" max="8953" width="12.140625" style="30" customWidth="1"/>
    <col min="8954" max="8954" width="15" style="30" customWidth="1"/>
    <col min="8955" max="8955" width="17" style="30" customWidth="1"/>
    <col min="8956" max="8956" width="19.7109375" style="30" customWidth="1"/>
    <col min="8957" max="8957" width="13" style="30" customWidth="1"/>
    <col min="8958" max="8958" width="12.42578125" style="30" customWidth="1"/>
    <col min="8959" max="8959" width="15.28515625" style="30" bestFit="1" customWidth="1"/>
    <col min="8960" max="9207" width="11.42578125" style="30"/>
    <col min="9208" max="9208" width="15" style="30" customWidth="1"/>
    <col min="9209" max="9209" width="12.140625" style="30" customWidth="1"/>
    <col min="9210" max="9210" width="15" style="30" customWidth="1"/>
    <col min="9211" max="9211" width="17" style="30" customWidth="1"/>
    <col min="9212" max="9212" width="19.7109375" style="30" customWidth="1"/>
    <col min="9213" max="9213" width="13" style="30" customWidth="1"/>
    <col min="9214" max="9214" width="12.42578125" style="30" customWidth="1"/>
    <col min="9215" max="9215" width="15.28515625" style="30" bestFit="1" customWidth="1"/>
    <col min="9216" max="9463" width="11.42578125" style="30"/>
    <col min="9464" max="9464" width="15" style="30" customWidth="1"/>
    <col min="9465" max="9465" width="12.140625" style="30" customWidth="1"/>
    <col min="9466" max="9466" width="15" style="30" customWidth="1"/>
    <col min="9467" max="9467" width="17" style="30" customWidth="1"/>
    <col min="9468" max="9468" width="19.7109375" style="30" customWidth="1"/>
    <col min="9469" max="9469" width="13" style="30" customWidth="1"/>
    <col min="9470" max="9470" width="12.42578125" style="30" customWidth="1"/>
    <col min="9471" max="9471" width="15.28515625" style="30" bestFit="1" customWidth="1"/>
    <col min="9472" max="9719" width="11.42578125" style="30"/>
    <col min="9720" max="9720" width="15" style="30" customWidth="1"/>
    <col min="9721" max="9721" width="12.140625" style="30" customWidth="1"/>
    <col min="9722" max="9722" width="15" style="30" customWidth="1"/>
    <col min="9723" max="9723" width="17" style="30" customWidth="1"/>
    <col min="9724" max="9724" width="19.7109375" style="30" customWidth="1"/>
    <col min="9725" max="9725" width="13" style="30" customWidth="1"/>
    <col min="9726" max="9726" width="12.42578125" style="30" customWidth="1"/>
    <col min="9727" max="9727" width="15.28515625" style="30" bestFit="1" customWidth="1"/>
    <col min="9728" max="9975" width="11.42578125" style="30"/>
    <col min="9976" max="9976" width="15" style="30" customWidth="1"/>
    <col min="9977" max="9977" width="12.140625" style="30" customWidth="1"/>
    <col min="9978" max="9978" width="15" style="30" customWidth="1"/>
    <col min="9979" max="9979" width="17" style="30" customWidth="1"/>
    <col min="9980" max="9980" width="19.7109375" style="30" customWidth="1"/>
    <col min="9981" max="9981" width="13" style="30" customWidth="1"/>
    <col min="9982" max="9982" width="12.42578125" style="30" customWidth="1"/>
    <col min="9983" max="9983" width="15.28515625" style="30" bestFit="1" customWidth="1"/>
    <col min="9984" max="10231" width="11.42578125" style="30"/>
    <col min="10232" max="10232" width="15" style="30" customWidth="1"/>
    <col min="10233" max="10233" width="12.140625" style="30" customWidth="1"/>
    <col min="10234" max="10234" width="15" style="30" customWidth="1"/>
    <col min="10235" max="10235" width="17" style="30" customWidth="1"/>
    <col min="10236" max="10236" width="19.7109375" style="30" customWidth="1"/>
    <col min="10237" max="10237" width="13" style="30" customWidth="1"/>
    <col min="10238" max="10238" width="12.42578125" style="30" customWidth="1"/>
    <col min="10239" max="10239" width="15.28515625" style="30" bestFit="1" customWidth="1"/>
    <col min="10240" max="10487" width="11.42578125" style="30"/>
    <col min="10488" max="10488" width="15" style="30" customWidth="1"/>
    <col min="10489" max="10489" width="12.140625" style="30" customWidth="1"/>
    <col min="10490" max="10490" width="15" style="30" customWidth="1"/>
    <col min="10491" max="10491" width="17" style="30" customWidth="1"/>
    <col min="10492" max="10492" width="19.7109375" style="30" customWidth="1"/>
    <col min="10493" max="10493" width="13" style="30" customWidth="1"/>
    <col min="10494" max="10494" width="12.42578125" style="30" customWidth="1"/>
    <col min="10495" max="10495" width="15.28515625" style="30" bestFit="1" customWidth="1"/>
    <col min="10496" max="10743" width="11.42578125" style="30"/>
    <col min="10744" max="10744" width="15" style="30" customWidth="1"/>
    <col min="10745" max="10745" width="12.140625" style="30" customWidth="1"/>
    <col min="10746" max="10746" width="15" style="30" customWidth="1"/>
    <col min="10747" max="10747" width="17" style="30" customWidth="1"/>
    <col min="10748" max="10748" width="19.7109375" style="30" customWidth="1"/>
    <col min="10749" max="10749" width="13" style="30" customWidth="1"/>
    <col min="10750" max="10750" width="12.42578125" style="30" customWidth="1"/>
    <col min="10751" max="10751" width="15.28515625" style="30" bestFit="1" customWidth="1"/>
    <col min="10752" max="10999" width="11.42578125" style="30"/>
    <col min="11000" max="11000" width="15" style="30" customWidth="1"/>
    <col min="11001" max="11001" width="12.140625" style="30" customWidth="1"/>
    <col min="11002" max="11002" width="15" style="30" customWidth="1"/>
    <col min="11003" max="11003" width="17" style="30" customWidth="1"/>
    <col min="11004" max="11004" width="19.7109375" style="30" customWidth="1"/>
    <col min="11005" max="11005" width="13" style="30" customWidth="1"/>
    <col min="11006" max="11006" width="12.42578125" style="30" customWidth="1"/>
    <col min="11007" max="11007" width="15.28515625" style="30" bestFit="1" customWidth="1"/>
    <col min="11008" max="11255" width="11.42578125" style="30"/>
    <col min="11256" max="11256" width="15" style="30" customWidth="1"/>
    <col min="11257" max="11257" width="12.140625" style="30" customWidth="1"/>
    <col min="11258" max="11258" width="15" style="30" customWidth="1"/>
    <col min="11259" max="11259" width="17" style="30" customWidth="1"/>
    <col min="11260" max="11260" width="19.7109375" style="30" customWidth="1"/>
    <col min="11261" max="11261" width="13" style="30" customWidth="1"/>
    <col min="11262" max="11262" width="12.42578125" style="30" customWidth="1"/>
    <col min="11263" max="11263" width="15.28515625" style="30" bestFit="1" customWidth="1"/>
    <col min="11264" max="11511" width="11.42578125" style="30"/>
    <col min="11512" max="11512" width="15" style="30" customWidth="1"/>
    <col min="11513" max="11513" width="12.140625" style="30" customWidth="1"/>
    <col min="11514" max="11514" width="15" style="30" customWidth="1"/>
    <col min="11515" max="11515" width="17" style="30" customWidth="1"/>
    <col min="11516" max="11516" width="19.7109375" style="30" customWidth="1"/>
    <col min="11517" max="11517" width="13" style="30" customWidth="1"/>
    <col min="11518" max="11518" width="12.42578125" style="30" customWidth="1"/>
    <col min="11519" max="11519" width="15.28515625" style="30" bestFit="1" customWidth="1"/>
    <col min="11520" max="11767" width="11.42578125" style="30"/>
    <col min="11768" max="11768" width="15" style="30" customWidth="1"/>
    <col min="11769" max="11769" width="12.140625" style="30" customWidth="1"/>
    <col min="11770" max="11770" width="15" style="30" customWidth="1"/>
    <col min="11771" max="11771" width="17" style="30" customWidth="1"/>
    <col min="11772" max="11772" width="19.7109375" style="30" customWidth="1"/>
    <col min="11773" max="11773" width="13" style="30" customWidth="1"/>
    <col min="11774" max="11774" width="12.42578125" style="30" customWidth="1"/>
    <col min="11775" max="11775" width="15.28515625" style="30" bestFit="1" customWidth="1"/>
    <col min="11776" max="12023" width="11.42578125" style="30"/>
    <col min="12024" max="12024" width="15" style="30" customWidth="1"/>
    <col min="12025" max="12025" width="12.140625" style="30" customWidth="1"/>
    <col min="12026" max="12026" width="15" style="30" customWidth="1"/>
    <col min="12027" max="12027" width="17" style="30" customWidth="1"/>
    <col min="12028" max="12028" width="19.7109375" style="30" customWidth="1"/>
    <col min="12029" max="12029" width="13" style="30" customWidth="1"/>
    <col min="12030" max="12030" width="12.42578125" style="30" customWidth="1"/>
    <col min="12031" max="12031" width="15.28515625" style="30" bestFit="1" customWidth="1"/>
    <col min="12032" max="12279" width="11.42578125" style="30"/>
    <col min="12280" max="12280" width="15" style="30" customWidth="1"/>
    <col min="12281" max="12281" width="12.140625" style="30" customWidth="1"/>
    <col min="12282" max="12282" width="15" style="30" customWidth="1"/>
    <col min="12283" max="12283" width="17" style="30" customWidth="1"/>
    <col min="12284" max="12284" width="19.7109375" style="30" customWidth="1"/>
    <col min="12285" max="12285" width="13" style="30" customWidth="1"/>
    <col min="12286" max="12286" width="12.42578125" style="30" customWidth="1"/>
    <col min="12287" max="12287" width="15.28515625" style="30" bestFit="1" customWidth="1"/>
    <col min="12288" max="12535" width="11.42578125" style="30"/>
    <col min="12536" max="12536" width="15" style="30" customWidth="1"/>
    <col min="12537" max="12537" width="12.140625" style="30" customWidth="1"/>
    <col min="12538" max="12538" width="15" style="30" customWidth="1"/>
    <col min="12539" max="12539" width="17" style="30" customWidth="1"/>
    <col min="12540" max="12540" width="19.7109375" style="30" customWidth="1"/>
    <col min="12541" max="12541" width="13" style="30" customWidth="1"/>
    <col min="12542" max="12542" width="12.42578125" style="30" customWidth="1"/>
    <col min="12543" max="12543" width="15.28515625" style="30" bestFit="1" customWidth="1"/>
    <col min="12544" max="12791" width="11.42578125" style="30"/>
    <col min="12792" max="12792" width="15" style="30" customWidth="1"/>
    <col min="12793" max="12793" width="12.140625" style="30" customWidth="1"/>
    <col min="12794" max="12794" width="15" style="30" customWidth="1"/>
    <col min="12795" max="12795" width="17" style="30" customWidth="1"/>
    <col min="12796" max="12796" width="19.7109375" style="30" customWidth="1"/>
    <col min="12797" max="12797" width="13" style="30" customWidth="1"/>
    <col min="12798" max="12798" width="12.42578125" style="30" customWidth="1"/>
    <col min="12799" max="12799" width="15.28515625" style="30" bestFit="1" customWidth="1"/>
    <col min="12800" max="13047" width="11.42578125" style="30"/>
    <col min="13048" max="13048" width="15" style="30" customWidth="1"/>
    <col min="13049" max="13049" width="12.140625" style="30" customWidth="1"/>
    <col min="13050" max="13050" width="15" style="30" customWidth="1"/>
    <col min="13051" max="13051" width="17" style="30" customWidth="1"/>
    <col min="13052" max="13052" width="19.7109375" style="30" customWidth="1"/>
    <col min="13053" max="13053" width="13" style="30" customWidth="1"/>
    <col min="13054" max="13054" width="12.42578125" style="30" customWidth="1"/>
    <col min="13055" max="13055" width="15.28515625" style="30" bestFit="1" customWidth="1"/>
    <col min="13056" max="13303" width="11.42578125" style="30"/>
    <col min="13304" max="13304" width="15" style="30" customWidth="1"/>
    <col min="13305" max="13305" width="12.140625" style="30" customWidth="1"/>
    <col min="13306" max="13306" width="15" style="30" customWidth="1"/>
    <col min="13307" max="13307" width="17" style="30" customWidth="1"/>
    <col min="13308" max="13308" width="19.7109375" style="30" customWidth="1"/>
    <col min="13309" max="13309" width="13" style="30" customWidth="1"/>
    <col min="13310" max="13310" width="12.42578125" style="30" customWidth="1"/>
    <col min="13311" max="13311" width="15.28515625" style="30" bestFit="1" customWidth="1"/>
    <col min="13312" max="13559" width="11.42578125" style="30"/>
    <col min="13560" max="13560" width="15" style="30" customWidth="1"/>
    <col min="13561" max="13561" width="12.140625" style="30" customWidth="1"/>
    <col min="13562" max="13562" width="15" style="30" customWidth="1"/>
    <col min="13563" max="13563" width="17" style="30" customWidth="1"/>
    <col min="13564" max="13564" width="19.7109375" style="30" customWidth="1"/>
    <col min="13565" max="13565" width="13" style="30" customWidth="1"/>
    <col min="13566" max="13566" width="12.42578125" style="30" customWidth="1"/>
    <col min="13567" max="13567" width="15.28515625" style="30" bestFit="1" customWidth="1"/>
    <col min="13568" max="13815" width="11.42578125" style="30"/>
    <col min="13816" max="13816" width="15" style="30" customWidth="1"/>
    <col min="13817" max="13817" width="12.140625" style="30" customWidth="1"/>
    <col min="13818" max="13818" width="15" style="30" customWidth="1"/>
    <col min="13819" max="13819" width="17" style="30" customWidth="1"/>
    <col min="13820" max="13820" width="19.7109375" style="30" customWidth="1"/>
    <col min="13821" max="13821" width="13" style="30" customWidth="1"/>
    <col min="13822" max="13822" width="12.42578125" style="30" customWidth="1"/>
    <col min="13823" max="13823" width="15.28515625" style="30" bestFit="1" customWidth="1"/>
    <col min="13824" max="14071" width="11.42578125" style="30"/>
    <col min="14072" max="14072" width="15" style="30" customWidth="1"/>
    <col min="14073" max="14073" width="12.140625" style="30" customWidth="1"/>
    <col min="14074" max="14074" width="15" style="30" customWidth="1"/>
    <col min="14075" max="14075" width="17" style="30" customWidth="1"/>
    <col min="14076" max="14076" width="19.7109375" style="30" customWidth="1"/>
    <col min="14077" max="14077" width="13" style="30" customWidth="1"/>
    <col min="14078" max="14078" width="12.42578125" style="30" customWidth="1"/>
    <col min="14079" max="14079" width="15.28515625" style="30" bestFit="1" customWidth="1"/>
    <col min="14080" max="14327" width="11.42578125" style="30"/>
    <col min="14328" max="14328" width="15" style="30" customWidth="1"/>
    <col min="14329" max="14329" width="12.140625" style="30" customWidth="1"/>
    <col min="14330" max="14330" width="15" style="30" customWidth="1"/>
    <col min="14331" max="14331" width="17" style="30" customWidth="1"/>
    <col min="14332" max="14332" width="19.7109375" style="30" customWidth="1"/>
    <col min="14333" max="14333" width="13" style="30" customWidth="1"/>
    <col min="14334" max="14334" width="12.42578125" style="30" customWidth="1"/>
    <col min="14335" max="14335" width="15.28515625" style="30" bestFit="1" customWidth="1"/>
    <col min="14336" max="14583" width="11.42578125" style="30"/>
    <col min="14584" max="14584" width="15" style="30" customWidth="1"/>
    <col min="14585" max="14585" width="12.140625" style="30" customWidth="1"/>
    <col min="14586" max="14586" width="15" style="30" customWidth="1"/>
    <col min="14587" max="14587" width="17" style="30" customWidth="1"/>
    <col min="14588" max="14588" width="19.7109375" style="30" customWidth="1"/>
    <col min="14589" max="14589" width="13" style="30" customWidth="1"/>
    <col min="14590" max="14590" width="12.42578125" style="30" customWidth="1"/>
    <col min="14591" max="14591" width="15.28515625" style="30" bestFit="1" customWidth="1"/>
    <col min="14592" max="14839" width="11.42578125" style="30"/>
    <col min="14840" max="14840" width="15" style="30" customWidth="1"/>
    <col min="14841" max="14841" width="12.140625" style="30" customWidth="1"/>
    <col min="14842" max="14842" width="15" style="30" customWidth="1"/>
    <col min="14843" max="14843" width="17" style="30" customWidth="1"/>
    <col min="14844" max="14844" width="19.7109375" style="30" customWidth="1"/>
    <col min="14845" max="14845" width="13" style="30" customWidth="1"/>
    <col min="14846" max="14846" width="12.42578125" style="30" customWidth="1"/>
    <col min="14847" max="14847" width="15.28515625" style="30" bestFit="1" customWidth="1"/>
    <col min="14848" max="15095" width="11.42578125" style="30"/>
    <col min="15096" max="15096" width="15" style="30" customWidth="1"/>
    <col min="15097" max="15097" width="12.140625" style="30" customWidth="1"/>
    <col min="15098" max="15098" width="15" style="30" customWidth="1"/>
    <col min="15099" max="15099" width="17" style="30" customWidth="1"/>
    <col min="15100" max="15100" width="19.7109375" style="30" customWidth="1"/>
    <col min="15101" max="15101" width="13" style="30" customWidth="1"/>
    <col min="15102" max="15102" width="12.42578125" style="30" customWidth="1"/>
    <col min="15103" max="15103" width="15.28515625" style="30" bestFit="1" customWidth="1"/>
    <col min="15104" max="15351" width="11.42578125" style="30"/>
    <col min="15352" max="15352" width="15" style="30" customWidth="1"/>
    <col min="15353" max="15353" width="12.140625" style="30" customWidth="1"/>
    <col min="15354" max="15354" width="15" style="30" customWidth="1"/>
    <col min="15355" max="15355" width="17" style="30" customWidth="1"/>
    <col min="15356" max="15356" width="19.7109375" style="30" customWidth="1"/>
    <col min="15357" max="15357" width="13" style="30" customWidth="1"/>
    <col min="15358" max="15358" width="12.42578125" style="30" customWidth="1"/>
    <col min="15359" max="15359" width="15.28515625" style="30" bestFit="1" customWidth="1"/>
    <col min="15360" max="15607" width="11.42578125" style="30"/>
    <col min="15608" max="15608" width="15" style="30" customWidth="1"/>
    <col min="15609" max="15609" width="12.140625" style="30" customWidth="1"/>
    <col min="15610" max="15610" width="15" style="30" customWidth="1"/>
    <col min="15611" max="15611" width="17" style="30" customWidth="1"/>
    <col min="15612" max="15612" width="19.7109375" style="30" customWidth="1"/>
    <col min="15613" max="15613" width="13" style="30" customWidth="1"/>
    <col min="15614" max="15614" width="12.42578125" style="30" customWidth="1"/>
    <col min="15615" max="15615" width="15.28515625" style="30" bestFit="1" customWidth="1"/>
    <col min="15616" max="15863" width="11.42578125" style="30"/>
    <col min="15864" max="15864" width="15" style="30" customWidth="1"/>
    <col min="15865" max="15865" width="12.140625" style="30" customWidth="1"/>
    <col min="15866" max="15866" width="15" style="30" customWidth="1"/>
    <col min="15867" max="15867" width="17" style="30" customWidth="1"/>
    <col min="15868" max="15868" width="19.7109375" style="30" customWidth="1"/>
    <col min="15869" max="15869" width="13" style="30" customWidth="1"/>
    <col min="15870" max="15870" width="12.42578125" style="30" customWidth="1"/>
    <col min="15871" max="15871" width="15.28515625" style="30" bestFit="1" customWidth="1"/>
    <col min="15872" max="16119" width="11.42578125" style="30"/>
    <col min="16120" max="16120" width="15" style="30" customWidth="1"/>
    <col min="16121" max="16121" width="12.140625" style="30" customWidth="1"/>
    <col min="16122" max="16122" width="15" style="30" customWidth="1"/>
    <col min="16123" max="16123" width="17" style="30" customWidth="1"/>
    <col min="16124" max="16124" width="19.7109375" style="30" customWidth="1"/>
    <col min="16125" max="16125" width="13" style="30" customWidth="1"/>
    <col min="16126" max="16126" width="12.42578125" style="30" customWidth="1"/>
    <col min="16127" max="16127" width="15.28515625" style="30" bestFit="1" customWidth="1"/>
    <col min="16128" max="16384" width="11.42578125" style="30"/>
  </cols>
  <sheetData>
    <row r="1" spans="2:19" s="21" customFormat="1" x14ac:dyDescent="0.2">
      <c r="F1" s="45"/>
      <c r="G1" s="23"/>
      <c r="H1" s="23"/>
      <c r="I1" s="23"/>
      <c r="J1" s="23"/>
      <c r="K1" s="23"/>
      <c r="L1" s="23"/>
      <c r="M1" s="23"/>
    </row>
    <row r="2" spans="2:19" s="21" customFormat="1" x14ac:dyDescent="0.2">
      <c r="B2" s="211"/>
      <c r="C2" s="212"/>
      <c r="D2" s="212"/>
      <c r="E2" s="212"/>
      <c r="F2" s="213"/>
      <c r="G2" s="214"/>
      <c r="H2" s="214"/>
      <c r="I2" s="214"/>
      <c r="J2" s="214"/>
      <c r="K2" s="214"/>
      <c r="L2" s="214"/>
      <c r="M2" s="214"/>
      <c r="N2" s="212"/>
      <c r="O2" s="215"/>
    </row>
    <row r="3" spans="2:19" s="21" customFormat="1" x14ac:dyDescent="0.2">
      <c r="B3" s="141"/>
      <c r="C3" s="19"/>
      <c r="D3" s="19"/>
      <c r="E3" s="19"/>
      <c r="F3" s="206"/>
      <c r="G3" s="216"/>
      <c r="H3" s="216"/>
      <c r="I3" s="216"/>
      <c r="J3" s="216"/>
      <c r="K3" s="216"/>
      <c r="L3" s="216"/>
      <c r="M3" s="216"/>
      <c r="N3" s="19"/>
      <c r="O3" s="142"/>
    </row>
    <row r="4" spans="2:19" s="21" customFormat="1" x14ac:dyDescent="0.2">
      <c r="B4" s="141"/>
      <c r="C4" s="19"/>
      <c r="D4" s="19"/>
      <c r="E4" s="19"/>
      <c r="F4" s="206"/>
      <c r="G4" s="216"/>
      <c r="H4" s="216"/>
      <c r="I4" s="216"/>
      <c r="J4" s="216"/>
      <c r="K4" s="216"/>
      <c r="L4" s="216"/>
      <c r="M4" s="216"/>
      <c r="N4" s="19"/>
      <c r="O4" s="142"/>
      <c r="Q4" s="21" t="s">
        <v>248</v>
      </c>
      <c r="R4" s="442"/>
      <c r="S4" s="21" t="s">
        <v>258</v>
      </c>
    </row>
    <row r="5" spans="2:19" s="21" customFormat="1" x14ac:dyDescent="0.2">
      <c r="B5" s="141"/>
      <c r="C5" s="19"/>
      <c r="D5" s="19"/>
      <c r="E5" s="19"/>
      <c r="F5" s="206"/>
      <c r="G5" s="216"/>
      <c r="H5" s="216"/>
      <c r="I5" s="216"/>
      <c r="J5" s="216"/>
      <c r="K5" s="216"/>
      <c r="L5" s="216"/>
      <c r="M5" s="216"/>
      <c r="N5" s="19"/>
      <c r="O5" s="142"/>
      <c r="Q5" s="21" t="s">
        <v>249</v>
      </c>
    </row>
    <row r="6" spans="2:19" s="21" customFormat="1" ht="16.5" customHeight="1" x14ac:dyDescent="0.25">
      <c r="B6" s="2243" t="s">
        <v>20</v>
      </c>
      <c r="C6" s="2244"/>
      <c r="D6" s="2244"/>
      <c r="E6" s="2244"/>
      <c r="F6" s="2244"/>
      <c r="G6" s="2244"/>
      <c r="H6" s="2244"/>
      <c r="I6" s="2244"/>
      <c r="J6" s="2244"/>
      <c r="K6" s="2244"/>
      <c r="L6" s="2244"/>
      <c r="M6" s="2244"/>
      <c r="N6" s="2244"/>
      <c r="O6" s="2245"/>
      <c r="Q6" s="21" t="s">
        <v>250</v>
      </c>
    </row>
    <row r="7" spans="2:19" s="21" customFormat="1" ht="15.75" x14ac:dyDescent="0.25">
      <c r="B7" s="2246" t="s">
        <v>275</v>
      </c>
      <c r="C7" s="2247"/>
      <c r="D7" s="2247"/>
      <c r="E7" s="2247"/>
      <c r="F7" s="2247"/>
      <c r="G7" s="2247"/>
      <c r="H7" s="2247"/>
      <c r="I7" s="2247"/>
      <c r="J7" s="2247"/>
      <c r="K7" s="2247"/>
      <c r="L7" s="2247"/>
      <c r="M7" s="2247"/>
      <c r="N7" s="2247"/>
      <c r="O7" s="2248"/>
      <c r="Q7" s="21" t="s">
        <v>251</v>
      </c>
    </row>
    <row r="8" spans="2:19" s="21" customFormat="1" ht="15.75" x14ac:dyDescent="0.25">
      <c r="B8" s="2243" t="s">
        <v>122</v>
      </c>
      <c r="C8" s="2244"/>
      <c r="D8" s="2244"/>
      <c r="E8" s="2244"/>
      <c r="F8" s="2244"/>
      <c r="G8" s="2244"/>
      <c r="H8" s="2244"/>
      <c r="I8" s="2244"/>
      <c r="J8" s="2244"/>
      <c r="K8" s="2244"/>
      <c r="L8" s="2244"/>
      <c r="M8" s="2244"/>
      <c r="N8" s="2244"/>
      <c r="O8" s="2245"/>
      <c r="Q8" s="21" t="s">
        <v>252</v>
      </c>
    </row>
    <row r="9" spans="2:19" s="21" customFormat="1" ht="15" x14ac:dyDescent="0.25">
      <c r="B9" s="2249"/>
      <c r="C9" s="2250"/>
      <c r="D9" s="2250"/>
      <c r="E9" s="2250"/>
      <c r="F9" s="2250"/>
      <c r="G9" s="2250"/>
      <c r="H9" s="2250"/>
      <c r="I9" s="2250"/>
      <c r="J9" s="2250"/>
      <c r="K9" s="2250"/>
      <c r="L9" s="2250"/>
      <c r="M9" s="2250"/>
      <c r="N9" s="2250"/>
      <c r="O9" s="2251"/>
      <c r="Q9" s="21" t="s">
        <v>253</v>
      </c>
    </row>
    <row r="10" spans="2:19" s="21" customFormat="1" ht="15" x14ac:dyDescent="0.25">
      <c r="B10" s="141"/>
      <c r="C10" s="19"/>
      <c r="E10" s="419" t="s">
        <v>177</v>
      </c>
      <c r="F10" s="448">
        <f>'Datos Generales'!C6</f>
        <v>45473</v>
      </c>
      <c r="J10" s="207" t="s">
        <v>21</v>
      </c>
      <c r="K10" s="210" t="str">
        <f>'Datos Generales'!C9</f>
        <v>02</v>
      </c>
      <c r="L10" s="216"/>
      <c r="M10" s="216"/>
      <c r="N10" s="19"/>
      <c r="O10" s="142"/>
      <c r="Q10" s="21" t="s">
        <v>248</v>
      </c>
    </row>
    <row r="11" spans="2:19" s="21" customFormat="1" ht="15" x14ac:dyDescent="0.25">
      <c r="B11" s="141"/>
      <c r="C11" s="19"/>
      <c r="E11" s="207" t="s">
        <v>25</v>
      </c>
      <c r="F11" s="2257" t="str">
        <f>'Datos Generales'!C7</f>
        <v>DIGESETT</v>
      </c>
      <c r="G11" s="2257"/>
      <c r="H11" s="2257"/>
      <c r="J11" s="207" t="s">
        <v>16</v>
      </c>
      <c r="K11" s="208" t="str">
        <f>+'Datos Generales'!C10</f>
        <v>01</v>
      </c>
      <c r="L11" s="216"/>
      <c r="M11" s="216"/>
      <c r="N11" s="19"/>
      <c r="O11" s="142"/>
      <c r="Q11" s="21" t="s">
        <v>254</v>
      </c>
    </row>
    <row r="12" spans="2:19" s="21" customFormat="1" ht="15" x14ac:dyDescent="0.25">
      <c r="B12" s="141"/>
      <c r="C12" s="19"/>
      <c r="E12" s="207" t="s">
        <v>15</v>
      </c>
      <c r="F12" s="449" t="str">
        <f>'Datos Generales'!C8</f>
        <v>0202</v>
      </c>
      <c r="G12" s="441"/>
      <c r="H12" s="441"/>
      <c r="I12" s="209"/>
      <c r="J12" s="207" t="s">
        <v>17</v>
      </c>
      <c r="K12" s="208" t="str">
        <f>+'Datos Generales'!C11</f>
        <v>0005</v>
      </c>
      <c r="L12" s="216"/>
      <c r="M12" s="216"/>
      <c r="N12" s="19"/>
      <c r="O12" s="142"/>
      <c r="Q12" s="21" t="s">
        <v>255</v>
      </c>
    </row>
    <row r="13" spans="2:19" s="21" customFormat="1" ht="15.75" x14ac:dyDescent="0.25">
      <c r="B13" s="141"/>
      <c r="C13" s="22"/>
      <c r="D13" s="22"/>
      <c r="E13" s="22"/>
      <c r="F13" s="50"/>
      <c r="G13" s="25"/>
      <c r="H13" s="25"/>
      <c r="I13" s="26"/>
      <c r="J13" s="26"/>
      <c r="K13" s="25"/>
      <c r="L13" s="216"/>
      <c r="M13" s="216"/>
      <c r="N13" s="19"/>
      <c r="O13" s="142"/>
      <c r="Q13" s="21" t="s">
        <v>256</v>
      </c>
    </row>
    <row r="14" spans="2:19" s="48" customFormat="1" ht="25.5" x14ac:dyDescent="0.2">
      <c r="B14" s="217"/>
      <c r="C14" s="2253" t="s">
        <v>165</v>
      </c>
      <c r="D14" s="2253" t="s">
        <v>69</v>
      </c>
      <c r="E14" s="2253" t="s">
        <v>68</v>
      </c>
      <c r="F14" s="2253" t="s">
        <v>67</v>
      </c>
      <c r="G14" s="2253" t="s">
        <v>267</v>
      </c>
      <c r="H14" s="457" t="s">
        <v>263</v>
      </c>
      <c r="I14" s="2255" t="s">
        <v>259</v>
      </c>
      <c r="J14" s="2256"/>
      <c r="K14" s="2253" t="s">
        <v>260</v>
      </c>
      <c r="L14" s="457" t="s">
        <v>261</v>
      </c>
      <c r="M14" s="2253" t="s">
        <v>266</v>
      </c>
      <c r="N14" s="2253" t="s">
        <v>57</v>
      </c>
      <c r="O14" s="218"/>
      <c r="Q14" s="21" t="s">
        <v>257</v>
      </c>
    </row>
    <row r="15" spans="2:19" s="48" customFormat="1" ht="25.5" x14ac:dyDescent="0.2">
      <c r="B15" s="217"/>
      <c r="C15" s="2254"/>
      <c r="D15" s="2254"/>
      <c r="E15" s="2254"/>
      <c r="F15" s="2254"/>
      <c r="G15" s="2254"/>
      <c r="H15" s="456" t="s">
        <v>249</v>
      </c>
      <c r="I15" s="458" t="s">
        <v>264</v>
      </c>
      <c r="J15" s="458" t="s">
        <v>265</v>
      </c>
      <c r="K15" s="2254"/>
      <c r="L15" s="455" t="s">
        <v>254</v>
      </c>
      <c r="M15" s="2254"/>
      <c r="N15" s="2254"/>
      <c r="O15" s="218"/>
    </row>
    <row r="16" spans="2:19" s="21" customFormat="1" x14ac:dyDescent="0.2">
      <c r="B16" s="141"/>
      <c r="C16" s="219"/>
      <c r="D16" s="220"/>
      <c r="E16" s="220"/>
      <c r="F16" s="221"/>
      <c r="G16" s="222"/>
      <c r="H16" s="222"/>
      <c r="I16" s="223"/>
      <c r="J16" s="223"/>
      <c r="K16" s="223"/>
      <c r="L16" s="443">
        <f>G16+I16+J16-K16</f>
        <v>0</v>
      </c>
      <c r="M16" s="223"/>
      <c r="N16" s="224"/>
      <c r="O16" s="142"/>
    </row>
    <row r="17" spans="2:15" s="21" customFormat="1" x14ac:dyDescent="0.2">
      <c r="B17" s="141"/>
      <c r="C17" s="219"/>
      <c r="D17" s="220"/>
      <c r="E17" s="220"/>
      <c r="F17" s="221"/>
      <c r="G17" s="222"/>
      <c r="H17" s="222"/>
      <c r="I17" s="223"/>
      <c r="J17" s="223"/>
      <c r="K17" s="223"/>
      <c r="L17" s="443">
        <f t="shared" ref="L17:L80" si="0">G17+I17+J17-K17</f>
        <v>0</v>
      </c>
      <c r="M17" s="223"/>
      <c r="N17" s="224"/>
      <c r="O17" s="142"/>
    </row>
    <row r="18" spans="2:15" s="21" customFormat="1" x14ac:dyDescent="0.2">
      <c r="B18" s="141"/>
      <c r="C18" s="219"/>
      <c r="D18" s="220"/>
      <c r="E18" s="220"/>
      <c r="F18" s="221"/>
      <c r="G18" s="222"/>
      <c r="H18" s="222"/>
      <c r="I18" s="223"/>
      <c r="J18" s="223"/>
      <c r="K18" s="223"/>
      <c r="L18" s="443">
        <f t="shared" si="0"/>
        <v>0</v>
      </c>
      <c r="M18" s="223"/>
      <c r="N18" s="224"/>
      <c r="O18" s="142"/>
    </row>
    <row r="19" spans="2:15" s="21" customFormat="1" x14ac:dyDescent="0.2">
      <c r="B19" s="141"/>
      <c r="C19" s="219"/>
      <c r="D19" s="220"/>
      <c r="E19" s="220"/>
      <c r="F19" s="221"/>
      <c r="G19" s="222"/>
      <c r="H19" s="222"/>
      <c r="I19" s="223"/>
      <c r="J19" s="223"/>
      <c r="K19" s="223"/>
      <c r="L19" s="443">
        <f t="shared" si="0"/>
        <v>0</v>
      </c>
      <c r="M19" s="223"/>
      <c r="N19" s="224"/>
      <c r="O19" s="142"/>
    </row>
    <row r="20" spans="2:15" s="21" customFormat="1" x14ac:dyDescent="0.2">
      <c r="B20" s="141"/>
      <c r="C20" s="219"/>
      <c r="D20" s="220"/>
      <c r="E20" s="220"/>
      <c r="F20" s="221"/>
      <c r="G20" s="222"/>
      <c r="H20" s="222"/>
      <c r="I20" s="223"/>
      <c r="J20" s="223"/>
      <c r="K20" s="223"/>
      <c r="L20" s="443">
        <f t="shared" si="0"/>
        <v>0</v>
      </c>
      <c r="M20" s="223"/>
      <c r="N20" s="224"/>
      <c r="O20" s="142"/>
    </row>
    <row r="21" spans="2:15" s="21" customFormat="1" x14ac:dyDescent="0.2">
      <c r="B21" s="141"/>
      <c r="C21" s="219"/>
      <c r="D21" s="220"/>
      <c r="E21" s="220"/>
      <c r="F21" s="221"/>
      <c r="G21" s="222"/>
      <c r="H21" s="222"/>
      <c r="I21" s="223"/>
      <c r="J21" s="223"/>
      <c r="K21" s="223"/>
      <c r="L21" s="443">
        <f t="shared" si="0"/>
        <v>0</v>
      </c>
      <c r="M21" s="223"/>
      <c r="N21" s="224"/>
      <c r="O21" s="142"/>
    </row>
    <row r="22" spans="2:15" s="21" customFormat="1" x14ac:dyDescent="0.2">
      <c r="B22" s="141"/>
      <c r="C22" s="219"/>
      <c r="D22" s="220"/>
      <c r="E22" s="220"/>
      <c r="F22" s="221"/>
      <c r="G22" s="222"/>
      <c r="H22" s="222"/>
      <c r="I22" s="223"/>
      <c r="J22" s="223"/>
      <c r="K22" s="223"/>
      <c r="L22" s="443">
        <f t="shared" si="0"/>
        <v>0</v>
      </c>
      <c r="M22" s="223"/>
      <c r="N22" s="224"/>
      <c r="O22" s="142"/>
    </row>
    <row r="23" spans="2:15" s="21" customFormat="1" x14ac:dyDescent="0.2">
      <c r="B23" s="141"/>
      <c r="C23" s="219"/>
      <c r="D23" s="220"/>
      <c r="E23" s="220"/>
      <c r="F23" s="221"/>
      <c r="G23" s="222"/>
      <c r="H23" s="222"/>
      <c r="I23" s="223"/>
      <c r="J23" s="223"/>
      <c r="K23" s="223"/>
      <c r="L23" s="443">
        <f t="shared" si="0"/>
        <v>0</v>
      </c>
      <c r="M23" s="223"/>
      <c r="N23" s="224"/>
      <c r="O23" s="142"/>
    </row>
    <row r="24" spans="2:15" s="21" customFormat="1" x14ac:dyDescent="0.2">
      <c r="B24" s="141"/>
      <c r="C24" s="219"/>
      <c r="D24" s="220"/>
      <c r="E24" s="220"/>
      <c r="F24" s="221"/>
      <c r="G24" s="222"/>
      <c r="H24" s="222"/>
      <c r="I24" s="223"/>
      <c r="J24" s="223"/>
      <c r="K24" s="223"/>
      <c r="L24" s="443">
        <f t="shared" si="0"/>
        <v>0</v>
      </c>
      <c r="M24" s="223"/>
      <c r="N24" s="224"/>
      <c r="O24" s="142"/>
    </row>
    <row r="25" spans="2:15" s="21" customFormat="1" x14ac:dyDescent="0.2">
      <c r="B25" s="141"/>
      <c r="C25" s="219"/>
      <c r="D25" s="220"/>
      <c r="E25" s="220"/>
      <c r="F25" s="221"/>
      <c r="G25" s="222"/>
      <c r="H25" s="222"/>
      <c r="I25" s="223"/>
      <c r="J25" s="223"/>
      <c r="K25" s="223"/>
      <c r="L25" s="443">
        <f t="shared" si="0"/>
        <v>0</v>
      </c>
      <c r="M25" s="223"/>
      <c r="N25" s="224"/>
      <c r="O25" s="142"/>
    </row>
    <row r="26" spans="2:15" s="21" customFormat="1" x14ac:dyDescent="0.2">
      <c r="B26" s="141"/>
      <c r="C26" s="219"/>
      <c r="D26" s="220"/>
      <c r="E26" s="220"/>
      <c r="F26" s="221"/>
      <c r="G26" s="222"/>
      <c r="H26" s="222"/>
      <c r="I26" s="223"/>
      <c r="J26" s="223"/>
      <c r="K26" s="223"/>
      <c r="L26" s="443">
        <f t="shared" si="0"/>
        <v>0</v>
      </c>
      <c r="M26" s="223"/>
      <c r="N26" s="224"/>
      <c r="O26" s="142"/>
    </row>
    <row r="27" spans="2:15" s="21" customFormat="1" x14ac:dyDescent="0.2">
      <c r="B27" s="141"/>
      <c r="C27" s="219"/>
      <c r="D27" s="220"/>
      <c r="E27" s="220"/>
      <c r="F27" s="221"/>
      <c r="G27" s="222"/>
      <c r="H27" s="222"/>
      <c r="I27" s="223"/>
      <c r="J27" s="223"/>
      <c r="K27" s="223"/>
      <c r="L27" s="443">
        <f t="shared" si="0"/>
        <v>0</v>
      </c>
      <c r="M27" s="223"/>
      <c r="N27" s="224"/>
      <c r="O27" s="142"/>
    </row>
    <row r="28" spans="2:15" s="21" customFormat="1" x14ac:dyDescent="0.2">
      <c r="B28" s="141"/>
      <c r="C28" s="219"/>
      <c r="D28" s="220"/>
      <c r="E28" s="220"/>
      <c r="F28" s="221"/>
      <c r="G28" s="222"/>
      <c r="H28" s="222"/>
      <c r="I28" s="223"/>
      <c r="J28" s="223"/>
      <c r="K28" s="223"/>
      <c r="L28" s="443">
        <f t="shared" si="0"/>
        <v>0</v>
      </c>
      <c r="M28" s="223"/>
      <c r="N28" s="224"/>
      <c r="O28" s="142"/>
    </row>
    <row r="29" spans="2:15" s="21" customFormat="1" x14ac:dyDescent="0.2">
      <c r="B29" s="141"/>
      <c r="C29" s="219"/>
      <c r="D29" s="220"/>
      <c r="E29" s="220"/>
      <c r="F29" s="221"/>
      <c r="G29" s="222"/>
      <c r="H29" s="222"/>
      <c r="I29" s="223"/>
      <c r="J29" s="223"/>
      <c r="K29" s="223"/>
      <c r="L29" s="443">
        <f t="shared" si="0"/>
        <v>0</v>
      </c>
      <c r="M29" s="223"/>
      <c r="N29" s="224"/>
      <c r="O29" s="142"/>
    </row>
    <row r="30" spans="2:15" s="21" customFormat="1" x14ac:dyDescent="0.2">
      <c r="B30" s="141"/>
      <c r="C30" s="219"/>
      <c r="D30" s="220"/>
      <c r="E30" s="220"/>
      <c r="F30" s="221"/>
      <c r="G30" s="222"/>
      <c r="H30" s="222"/>
      <c r="I30" s="223"/>
      <c r="J30" s="223"/>
      <c r="K30" s="223"/>
      <c r="L30" s="443">
        <f t="shared" si="0"/>
        <v>0</v>
      </c>
      <c r="M30" s="223"/>
      <c r="N30" s="224"/>
      <c r="O30" s="142"/>
    </row>
    <row r="31" spans="2:15" s="21" customFormat="1" x14ac:dyDescent="0.2">
      <c r="B31" s="141"/>
      <c r="C31" s="219"/>
      <c r="D31" s="220"/>
      <c r="E31" s="220"/>
      <c r="F31" s="221"/>
      <c r="G31" s="222"/>
      <c r="H31" s="222"/>
      <c r="I31" s="223"/>
      <c r="J31" s="223"/>
      <c r="K31" s="223"/>
      <c r="L31" s="443">
        <f t="shared" si="0"/>
        <v>0</v>
      </c>
      <c r="M31" s="223"/>
      <c r="N31" s="224"/>
      <c r="O31" s="142"/>
    </row>
    <row r="32" spans="2:15" s="21" customFormat="1" x14ac:dyDescent="0.2">
      <c r="B32" s="141"/>
      <c r="C32" s="219"/>
      <c r="D32" s="220"/>
      <c r="E32" s="220"/>
      <c r="F32" s="221"/>
      <c r="G32" s="222"/>
      <c r="H32" s="222"/>
      <c r="I32" s="223"/>
      <c r="J32" s="223"/>
      <c r="K32" s="223"/>
      <c r="L32" s="443">
        <f t="shared" si="0"/>
        <v>0</v>
      </c>
      <c r="M32" s="223"/>
      <c r="N32" s="224"/>
      <c r="O32" s="142"/>
    </row>
    <row r="33" spans="2:15" s="21" customFormat="1" x14ac:dyDescent="0.2">
      <c r="B33" s="141"/>
      <c r="C33" s="219"/>
      <c r="D33" s="220"/>
      <c r="E33" s="220"/>
      <c r="F33" s="221"/>
      <c r="G33" s="222"/>
      <c r="H33" s="222"/>
      <c r="I33" s="223"/>
      <c r="J33" s="223"/>
      <c r="K33" s="223"/>
      <c r="L33" s="443">
        <f t="shared" si="0"/>
        <v>0</v>
      </c>
      <c r="M33" s="223"/>
      <c r="N33" s="224"/>
      <c r="O33" s="142"/>
    </row>
    <row r="34" spans="2:15" s="21" customFormat="1" x14ac:dyDescent="0.2">
      <c r="B34" s="141"/>
      <c r="C34" s="219"/>
      <c r="D34" s="220"/>
      <c r="E34" s="220"/>
      <c r="F34" s="221"/>
      <c r="G34" s="222"/>
      <c r="H34" s="222"/>
      <c r="I34" s="223"/>
      <c r="J34" s="223"/>
      <c r="K34" s="223"/>
      <c r="L34" s="443">
        <f t="shared" si="0"/>
        <v>0</v>
      </c>
      <c r="M34" s="223"/>
      <c r="N34" s="224"/>
      <c r="O34" s="142"/>
    </row>
    <row r="35" spans="2:15" s="21" customFormat="1" x14ac:dyDescent="0.2">
      <c r="B35" s="141"/>
      <c r="C35" s="219"/>
      <c r="D35" s="220"/>
      <c r="E35" s="220"/>
      <c r="F35" s="221"/>
      <c r="G35" s="222"/>
      <c r="H35" s="222"/>
      <c r="I35" s="223"/>
      <c r="J35" s="223"/>
      <c r="K35" s="223"/>
      <c r="L35" s="443">
        <f t="shared" si="0"/>
        <v>0</v>
      </c>
      <c r="M35" s="223"/>
      <c r="N35" s="224"/>
      <c r="O35" s="142"/>
    </row>
    <row r="36" spans="2:15" s="21" customFormat="1" x14ac:dyDescent="0.2">
      <c r="B36" s="141"/>
      <c r="C36" s="219"/>
      <c r="D36" s="220"/>
      <c r="E36" s="220"/>
      <c r="F36" s="221"/>
      <c r="G36" s="222"/>
      <c r="H36" s="222"/>
      <c r="I36" s="223"/>
      <c r="J36" s="223"/>
      <c r="K36" s="223"/>
      <c r="L36" s="443">
        <f t="shared" si="0"/>
        <v>0</v>
      </c>
      <c r="M36" s="223"/>
      <c r="N36" s="224"/>
      <c r="O36" s="142"/>
    </row>
    <row r="37" spans="2:15" s="21" customFormat="1" x14ac:dyDescent="0.2">
      <c r="B37" s="141"/>
      <c r="C37" s="219"/>
      <c r="D37" s="220"/>
      <c r="E37" s="220"/>
      <c r="F37" s="221"/>
      <c r="G37" s="222"/>
      <c r="H37" s="222"/>
      <c r="I37" s="223"/>
      <c r="J37" s="223"/>
      <c r="K37" s="223"/>
      <c r="L37" s="443">
        <f t="shared" si="0"/>
        <v>0</v>
      </c>
      <c r="M37" s="223"/>
      <c r="N37" s="224"/>
      <c r="O37" s="142"/>
    </row>
    <row r="38" spans="2:15" s="21" customFormat="1" x14ac:dyDescent="0.2">
      <c r="B38" s="141"/>
      <c r="C38" s="219"/>
      <c r="D38" s="220"/>
      <c r="E38" s="220"/>
      <c r="F38" s="221"/>
      <c r="G38" s="222"/>
      <c r="H38" s="222"/>
      <c r="I38" s="223"/>
      <c r="J38" s="223"/>
      <c r="K38" s="223"/>
      <c r="L38" s="443">
        <f t="shared" si="0"/>
        <v>0</v>
      </c>
      <c r="M38" s="223"/>
      <c r="N38" s="224"/>
      <c r="O38" s="142"/>
    </row>
    <row r="39" spans="2:15" s="21" customFormat="1" x14ac:dyDescent="0.2">
      <c r="B39" s="141"/>
      <c r="C39" s="219"/>
      <c r="D39" s="220"/>
      <c r="E39" s="220"/>
      <c r="F39" s="221"/>
      <c r="G39" s="222"/>
      <c r="H39" s="222"/>
      <c r="I39" s="223"/>
      <c r="J39" s="223"/>
      <c r="K39" s="223"/>
      <c r="L39" s="443">
        <f t="shared" si="0"/>
        <v>0</v>
      </c>
      <c r="M39" s="223"/>
      <c r="N39" s="224"/>
      <c r="O39" s="142"/>
    </row>
    <row r="40" spans="2:15" s="21" customFormat="1" x14ac:dyDescent="0.2">
      <c r="B40" s="141"/>
      <c r="C40" s="219"/>
      <c r="D40" s="220"/>
      <c r="E40" s="220"/>
      <c r="F40" s="221"/>
      <c r="G40" s="222"/>
      <c r="H40" s="222"/>
      <c r="I40" s="223"/>
      <c r="J40" s="223"/>
      <c r="K40" s="223"/>
      <c r="L40" s="443">
        <f t="shared" si="0"/>
        <v>0</v>
      </c>
      <c r="M40" s="223"/>
      <c r="N40" s="224"/>
      <c r="O40" s="142"/>
    </row>
    <row r="41" spans="2:15" s="21" customFormat="1" x14ac:dyDescent="0.2">
      <c r="B41" s="141"/>
      <c r="C41" s="219"/>
      <c r="D41" s="220"/>
      <c r="E41" s="220"/>
      <c r="F41" s="221"/>
      <c r="G41" s="222"/>
      <c r="H41" s="222"/>
      <c r="I41" s="223"/>
      <c r="J41" s="223"/>
      <c r="K41" s="223"/>
      <c r="L41" s="443">
        <f t="shared" si="0"/>
        <v>0</v>
      </c>
      <c r="M41" s="223"/>
      <c r="N41" s="224"/>
      <c r="O41" s="142"/>
    </row>
    <row r="42" spans="2:15" s="21" customFormat="1" x14ac:dyDescent="0.2">
      <c r="B42" s="141"/>
      <c r="C42" s="219"/>
      <c r="D42" s="220"/>
      <c r="E42" s="220"/>
      <c r="F42" s="221"/>
      <c r="G42" s="222"/>
      <c r="H42" s="222"/>
      <c r="I42" s="223"/>
      <c r="J42" s="223"/>
      <c r="K42" s="223"/>
      <c r="L42" s="443">
        <f t="shared" si="0"/>
        <v>0</v>
      </c>
      <c r="M42" s="223"/>
      <c r="N42" s="224"/>
      <c r="O42" s="142"/>
    </row>
    <row r="43" spans="2:15" s="21" customFormat="1" x14ac:dyDescent="0.2">
      <c r="B43" s="141"/>
      <c r="C43" s="219"/>
      <c r="D43" s="220"/>
      <c r="E43" s="220"/>
      <c r="F43" s="221"/>
      <c r="G43" s="222"/>
      <c r="H43" s="222"/>
      <c r="I43" s="223"/>
      <c r="J43" s="223"/>
      <c r="K43" s="223"/>
      <c r="L43" s="443">
        <f t="shared" si="0"/>
        <v>0</v>
      </c>
      <c r="M43" s="223"/>
      <c r="N43" s="224"/>
      <c r="O43" s="142"/>
    </row>
    <row r="44" spans="2:15" s="21" customFormat="1" x14ac:dyDescent="0.2">
      <c r="B44" s="141"/>
      <c r="C44" s="219"/>
      <c r="D44" s="220"/>
      <c r="E44" s="220"/>
      <c r="F44" s="221"/>
      <c r="G44" s="222"/>
      <c r="H44" s="222"/>
      <c r="I44" s="223"/>
      <c r="J44" s="223"/>
      <c r="K44" s="223"/>
      <c r="L44" s="443">
        <f t="shared" si="0"/>
        <v>0</v>
      </c>
      <c r="M44" s="223"/>
      <c r="N44" s="224"/>
      <c r="O44" s="142"/>
    </row>
    <row r="45" spans="2:15" s="21" customFormat="1" x14ac:dyDescent="0.2">
      <c r="B45" s="141"/>
      <c r="C45" s="219"/>
      <c r="D45" s="220"/>
      <c r="E45" s="220"/>
      <c r="F45" s="221"/>
      <c r="G45" s="222"/>
      <c r="H45" s="222"/>
      <c r="I45" s="223"/>
      <c r="J45" s="223"/>
      <c r="K45" s="223"/>
      <c r="L45" s="443">
        <f t="shared" si="0"/>
        <v>0</v>
      </c>
      <c r="M45" s="223"/>
      <c r="N45" s="224"/>
      <c r="O45" s="142"/>
    </row>
    <row r="46" spans="2:15" s="21" customFormat="1" x14ac:dyDescent="0.2">
      <c r="B46" s="141"/>
      <c r="C46" s="219"/>
      <c r="D46" s="220"/>
      <c r="E46" s="220"/>
      <c r="F46" s="221"/>
      <c r="G46" s="222"/>
      <c r="H46" s="222"/>
      <c r="I46" s="223"/>
      <c r="J46" s="223"/>
      <c r="K46" s="223"/>
      <c r="L46" s="443">
        <f t="shared" si="0"/>
        <v>0</v>
      </c>
      <c r="M46" s="223"/>
      <c r="N46" s="224"/>
      <c r="O46" s="142"/>
    </row>
    <row r="47" spans="2:15" s="21" customFormat="1" x14ac:dyDescent="0.2">
      <c r="B47" s="141"/>
      <c r="C47" s="219"/>
      <c r="D47" s="220"/>
      <c r="E47" s="220"/>
      <c r="F47" s="221"/>
      <c r="G47" s="222"/>
      <c r="H47" s="222"/>
      <c r="I47" s="223"/>
      <c r="J47" s="223"/>
      <c r="K47" s="223"/>
      <c r="L47" s="443">
        <f t="shared" si="0"/>
        <v>0</v>
      </c>
      <c r="M47" s="223"/>
      <c r="N47" s="224"/>
      <c r="O47" s="142"/>
    </row>
    <row r="48" spans="2:15" s="21" customFormat="1" x14ac:dyDescent="0.2">
      <c r="B48" s="141"/>
      <c r="C48" s="219"/>
      <c r="D48" s="220"/>
      <c r="E48" s="220"/>
      <c r="F48" s="221"/>
      <c r="G48" s="222"/>
      <c r="H48" s="222"/>
      <c r="I48" s="223"/>
      <c r="J48" s="223"/>
      <c r="K48" s="223"/>
      <c r="L48" s="443">
        <f t="shared" si="0"/>
        <v>0</v>
      </c>
      <c r="M48" s="223"/>
      <c r="N48" s="224"/>
      <c r="O48" s="142"/>
    </row>
    <row r="49" spans="2:15" s="21" customFormat="1" x14ac:dyDescent="0.2">
      <c r="B49" s="141"/>
      <c r="C49" s="219"/>
      <c r="D49" s="220"/>
      <c r="E49" s="220"/>
      <c r="F49" s="221"/>
      <c r="G49" s="222"/>
      <c r="H49" s="222"/>
      <c r="I49" s="223"/>
      <c r="J49" s="223"/>
      <c r="K49" s="223"/>
      <c r="L49" s="443">
        <f t="shared" si="0"/>
        <v>0</v>
      </c>
      <c r="M49" s="223"/>
      <c r="N49" s="224"/>
      <c r="O49" s="142"/>
    </row>
    <row r="50" spans="2:15" s="21" customFormat="1" x14ac:dyDescent="0.2">
      <c r="B50" s="141"/>
      <c r="C50" s="219"/>
      <c r="D50" s="220"/>
      <c r="E50" s="220"/>
      <c r="F50" s="221"/>
      <c r="G50" s="222"/>
      <c r="H50" s="222"/>
      <c r="I50" s="223"/>
      <c r="J50" s="223"/>
      <c r="K50" s="223"/>
      <c r="L50" s="443">
        <f t="shared" si="0"/>
        <v>0</v>
      </c>
      <c r="M50" s="223"/>
      <c r="N50" s="224"/>
      <c r="O50" s="142"/>
    </row>
    <row r="51" spans="2:15" s="21" customFormat="1" x14ac:dyDescent="0.2">
      <c r="B51" s="141"/>
      <c r="C51" s="219"/>
      <c r="D51" s="220"/>
      <c r="E51" s="220"/>
      <c r="F51" s="221"/>
      <c r="G51" s="222"/>
      <c r="H51" s="222"/>
      <c r="I51" s="223"/>
      <c r="J51" s="223"/>
      <c r="K51" s="223"/>
      <c r="L51" s="443">
        <f t="shared" si="0"/>
        <v>0</v>
      </c>
      <c r="M51" s="223"/>
      <c r="N51" s="224"/>
      <c r="O51" s="142"/>
    </row>
    <row r="52" spans="2:15" s="21" customFormat="1" x14ac:dyDescent="0.2">
      <c r="B52" s="141"/>
      <c r="C52" s="219"/>
      <c r="D52" s="220"/>
      <c r="E52" s="220"/>
      <c r="F52" s="221"/>
      <c r="G52" s="222"/>
      <c r="H52" s="222"/>
      <c r="I52" s="223"/>
      <c r="J52" s="223"/>
      <c r="K52" s="223"/>
      <c r="L52" s="443">
        <f t="shared" si="0"/>
        <v>0</v>
      </c>
      <c r="M52" s="223"/>
      <c r="N52" s="224"/>
      <c r="O52" s="142"/>
    </row>
    <row r="53" spans="2:15" s="21" customFormat="1" x14ac:dyDescent="0.2">
      <c r="B53" s="141"/>
      <c r="C53" s="219"/>
      <c r="D53" s="220"/>
      <c r="E53" s="220"/>
      <c r="F53" s="221"/>
      <c r="G53" s="222"/>
      <c r="H53" s="222"/>
      <c r="I53" s="223"/>
      <c r="J53" s="223"/>
      <c r="K53" s="223"/>
      <c r="L53" s="443">
        <f t="shared" si="0"/>
        <v>0</v>
      </c>
      <c r="M53" s="223"/>
      <c r="N53" s="224"/>
      <c r="O53" s="142"/>
    </row>
    <row r="54" spans="2:15" s="21" customFormat="1" x14ac:dyDescent="0.2">
      <c r="B54" s="141"/>
      <c r="C54" s="219"/>
      <c r="D54" s="220"/>
      <c r="E54" s="220"/>
      <c r="F54" s="221"/>
      <c r="G54" s="222"/>
      <c r="H54" s="222"/>
      <c r="I54" s="223"/>
      <c r="J54" s="223"/>
      <c r="K54" s="223"/>
      <c r="L54" s="443">
        <f t="shared" si="0"/>
        <v>0</v>
      </c>
      <c r="M54" s="223"/>
      <c r="N54" s="224"/>
      <c r="O54" s="142"/>
    </row>
    <row r="55" spans="2:15" s="21" customFormat="1" x14ac:dyDescent="0.2">
      <c r="B55" s="141"/>
      <c r="C55" s="219"/>
      <c r="D55" s="220"/>
      <c r="E55" s="220"/>
      <c r="F55" s="221"/>
      <c r="G55" s="222"/>
      <c r="H55" s="222"/>
      <c r="I55" s="223"/>
      <c r="J55" s="223"/>
      <c r="K55" s="223"/>
      <c r="L55" s="443">
        <f t="shared" si="0"/>
        <v>0</v>
      </c>
      <c r="M55" s="223"/>
      <c r="N55" s="224"/>
      <c r="O55" s="142"/>
    </row>
    <row r="56" spans="2:15" s="21" customFormat="1" x14ac:dyDescent="0.2">
      <c r="B56" s="141"/>
      <c r="C56" s="219"/>
      <c r="D56" s="220"/>
      <c r="E56" s="220"/>
      <c r="F56" s="221"/>
      <c r="G56" s="222"/>
      <c r="H56" s="222"/>
      <c r="I56" s="223"/>
      <c r="J56" s="223"/>
      <c r="K56" s="223"/>
      <c r="L56" s="443">
        <f t="shared" si="0"/>
        <v>0</v>
      </c>
      <c r="M56" s="223"/>
      <c r="N56" s="224"/>
      <c r="O56" s="142"/>
    </row>
    <row r="57" spans="2:15" s="21" customFormat="1" x14ac:dyDescent="0.2">
      <c r="B57" s="141"/>
      <c r="C57" s="219"/>
      <c r="D57" s="220"/>
      <c r="E57" s="220"/>
      <c r="F57" s="221"/>
      <c r="G57" s="222"/>
      <c r="H57" s="222"/>
      <c r="I57" s="223"/>
      <c r="J57" s="223"/>
      <c r="K57" s="223"/>
      <c r="L57" s="443">
        <f t="shared" si="0"/>
        <v>0</v>
      </c>
      <c r="M57" s="223"/>
      <c r="N57" s="224"/>
      <c r="O57" s="142"/>
    </row>
    <row r="58" spans="2:15" s="21" customFormat="1" x14ac:dyDescent="0.2">
      <c r="B58" s="141"/>
      <c r="C58" s="219"/>
      <c r="D58" s="220"/>
      <c r="E58" s="220"/>
      <c r="F58" s="221"/>
      <c r="G58" s="222"/>
      <c r="H58" s="222"/>
      <c r="I58" s="223"/>
      <c r="J58" s="223"/>
      <c r="K58" s="223"/>
      <c r="L58" s="443">
        <f t="shared" si="0"/>
        <v>0</v>
      </c>
      <c r="M58" s="223"/>
      <c r="N58" s="224"/>
      <c r="O58" s="142"/>
    </row>
    <row r="59" spans="2:15" s="21" customFormat="1" x14ac:dyDescent="0.2">
      <c r="B59" s="141"/>
      <c r="C59" s="219"/>
      <c r="D59" s="220"/>
      <c r="E59" s="220"/>
      <c r="F59" s="221"/>
      <c r="G59" s="222"/>
      <c r="H59" s="222"/>
      <c r="I59" s="223"/>
      <c r="J59" s="223"/>
      <c r="K59" s="223"/>
      <c r="L59" s="443">
        <f t="shared" si="0"/>
        <v>0</v>
      </c>
      <c r="M59" s="223"/>
      <c r="N59" s="224"/>
      <c r="O59" s="142"/>
    </row>
    <row r="60" spans="2:15" s="21" customFormat="1" x14ac:dyDescent="0.2">
      <c r="B60" s="141"/>
      <c r="C60" s="219"/>
      <c r="D60" s="220"/>
      <c r="E60" s="220"/>
      <c r="F60" s="221"/>
      <c r="G60" s="222"/>
      <c r="H60" s="222"/>
      <c r="I60" s="223"/>
      <c r="J60" s="223"/>
      <c r="K60" s="223"/>
      <c r="L60" s="443">
        <f t="shared" si="0"/>
        <v>0</v>
      </c>
      <c r="M60" s="223"/>
      <c r="N60" s="224"/>
      <c r="O60" s="142"/>
    </row>
    <row r="61" spans="2:15" s="21" customFormat="1" x14ac:dyDescent="0.2">
      <c r="B61" s="141"/>
      <c r="C61" s="219"/>
      <c r="D61" s="220"/>
      <c r="E61" s="220"/>
      <c r="F61" s="221"/>
      <c r="G61" s="222"/>
      <c r="H61" s="222"/>
      <c r="I61" s="223"/>
      <c r="J61" s="223"/>
      <c r="K61" s="223"/>
      <c r="L61" s="443">
        <f t="shared" si="0"/>
        <v>0</v>
      </c>
      <c r="M61" s="223"/>
      <c r="N61" s="224"/>
      <c r="O61" s="142"/>
    </row>
    <row r="62" spans="2:15" s="21" customFormat="1" x14ac:dyDescent="0.2">
      <c r="B62" s="141"/>
      <c r="C62" s="219"/>
      <c r="D62" s="220"/>
      <c r="E62" s="220"/>
      <c r="F62" s="221"/>
      <c r="G62" s="222"/>
      <c r="H62" s="222"/>
      <c r="I62" s="223"/>
      <c r="J62" s="223"/>
      <c r="K62" s="223"/>
      <c r="L62" s="443">
        <f t="shared" si="0"/>
        <v>0</v>
      </c>
      <c r="M62" s="223"/>
      <c r="N62" s="224"/>
      <c r="O62" s="142"/>
    </row>
    <row r="63" spans="2:15" s="21" customFormat="1" x14ac:dyDescent="0.2">
      <c r="B63" s="141"/>
      <c r="C63" s="219"/>
      <c r="D63" s="220"/>
      <c r="E63" s="220"/>
      <c r="F63" s="221"/>
      <c r="G63" s="222"/>
      <c r="H63" s="222"/>
      <c r="I63" s="223"/>
      <c r="J63" s="223"/>
      <c r="K63" s="223"/>
      <c r="L63" s="443">
        <f t="shared" si="0"/>
        <v>0</v>
      </c>
      <c r="M63" s="223"/>
      <c r="N63" s="224"/>
      <c r="O63" s="142"/>
    </row>
    <row r="64" spans="2:15" s="21" customFormat="1" x14ac:dyDescent="0.2">
      <c r="B64" s="141"/>
      <c r="C64" s="219"/>
      <c r="D64" s="220"/>
      <c r="E64" s="220"/>
      <c r="F64" s="221"/>
      <c r="G64" s="222"/>
      <c r="H64" s="222"/>
      <c r="I64" s="223"/>
      <c r="J64" s="223"/>
      <c r="K64" s="223"/>
      <c r="L64" s="443">
        <f t="shared" si="0"/>
        <v>0</v>
      </c>
      <c r="M64" s="223"/>
      <c r="N64" s="224"/>
      <c r="O64" s="142"/>
    </row>
    <row r="65" spans="2:15" s="21" customFormat="1" x14ac:dyDescent="0.2">
      <c r="B65" s="141"/>
      <c r="C65" s="219"/>
      <c r="D65" s="220"/>
      <c r="E65" s="220"/>
      <c r="F65" s="221"/>
      <c r="G65" s="222"/>
      <c r="H65" s="222"/>
      <c r="I65" s="223"/>
      <c r="J65" s="223"/>
      <c r="K65" s="223"/>
      <c r="L65" s="443">
        <f t="shared" si="0"/>
        <v>0</v>
      </c>
      <c r="M65" s="223"/>
      <c r="N65" s="224"/>
      <c r="O65" s="142"/>
    </row>
    <row r="66" spans="2:15" s="21" customFormat="1" x14ac:dyDescent="0.2">
      <c r="B66" s="141"/>
      <c r="C66" s="219"/>
      <c r="D66" s="220"/>
      <c r="E66" s="220"/>
      <c r="F66" s="221"/>
      <c r="G66" s="222"/>
      <c r="H66" s="222"/>
      <c r="I66" s="223"/>
      <c r="J66" s="223"/>
      <c r="K66" s="223"/>
      <c r="L66" s="443">
        <f t="shared" si="0"/>
        <v>0</v>
      </c>
      <c r="M66" s="223"/>
      <c r="N66" s="224"/>
      <c r="O66" s="142"/>
    </row>
    <row r="67" spans="2:15" s="21" customFormat="1" x14ac:dyDescent="0.2">
      <c r="B67" s="141"/>
      <c r="C67" s="219"/>
      <c r="D67" s="220"/>
      <c r="E67" s="220"/>
      <c r="F67" s="221"/>
      <c r="G67" s="222"/>
      <c r="H67" s="222"/>
      <c r="I67" s="223"/>
      <c r="J67" s="223"/>
      <c r="K67" s="223"/>
      <c r="L67" s="443">
        <f t="shared" si="0"/>
        <v>0</v>
      </c>
      <c r="M67" s="223"/>
      <c r="N67" s="224"/>
      <c r="O67" s="142"/>
    </row>
    <row r="68" spans="2:15" s="21" customFormat="1" x14ac:dyDescent="0.2">
      <c r="B68" s="141"/>
      <c r="C68" s="219"/>
      <c r="D68" s="220"/>
      <c r="E68" s="220"/>
      <c r="F68" s="221"/>
      <c r="G68" s="222"/>
      <c r="H68" s="222"/>
      <c r="I68" s="223"/>
      <c r="J68" s="223"/>
      <c r="K68" s="223"/>
      <c r="L68" s="443">
        <f t="shared" si="0"/>
        <v>0</v>
      </c>
      <c r="M68" s="223"/>
      <c r="N68" s="224"/>
      <c r="O68" s="142"/>
    </row>
    <row r="69" spans="2:15" s="21" customFormat="1" x14ac:dyDescent="0.2">
      <c r="B69" s="141"/>
      <c r="C69" s="219"/>
      <c r="D69" s="220"/>
      <c r="E69" s="220"/>
      <c r="F69" s="221"/>
      <c r="G69" s="222"/>
      <c r="H69" s="222"/>
      <c r="I69" s="223"/>
      <c r="J69" s="223"/>
      <c r="K69" s="223"/>
      <c r="L69" s="443">
        <f t="shared" si="0"/>
        <v>0</v>
      </c>
      <c r="M69" s="223"/>
      <c r="N69" s="224"/>
      <c r="O69" s="142"/>
    </row>
    <row r="70" spans="2:15" s="21" customFormat="1" x14ac:dyDescent="0.2">
      <c r="B70" s="141"/>
      <c r="C70" s="219"/>
      <c r="D70" s="220"/>
      <c r="E70" s="220"/>
      <c r="F70" s="221"/>
      <c r="G70" s="222"/>
      <c r="H70" s="222"/>
      <c r="I70" s="223"/>
      <c r="J70" s="223"/>
      <c r="K70" s="223"/>
      <c r="L70" s="443">
        <f t="shared" si="0"/>
        <v>0</v>
      </c>
      <c r="M70" s="223"/>
      <c r="N70" s="224"/>
      <c r="O70" s="142"/>
    </row>
    <row r="71" spans="2:15" s="21" customFormat="1" x14ac:dyDescent="0.2">
      <c r="B71" s="141"/>
      <c r="C71" s="219"/>
      <c r="D71" s="220"/>
      <c r="E71" s="220"/>
      <c r="F71" s="221"/>
      <c r="G71" s="222"/>
      <c r="H71" s="222"/>
      <c r="I71" s="223"/>
      <c r="J71" s="223"/>
      <c r="K71" s="223"/>
      <c r="L71" s="443">
        <f t="shared" si="0"/>
        <v>0</v>
      </c>
      <c r="M71" s="223"/>
      <c r="N71" s="224"/>
      <c r="O71" s="142"/>
    </row>
    <row r="72" spans="2:15" s="21" customFormat="1" x14ac:dyDescent="0.2">
      <c r="B72" s="141"/>
      <c r="C72" s="219"/>
      <c r="D72" s="220"/>
      <c r="E72" s="220"/>
      <c r="F72" s="221"/>
      <c r="G72" s="222"/>
      <c r="H72" s="222"/>
      <c r="I72" s="223"/>
      <c r="J72" s="223"/>
      <c r="K72" s="223"/>
      <c r="L72" s="443">
        <f t="shared" si="0"/>
        <v>0</v>
      </c>
      <c r="M72" s="223"/>
      <c r="N72" s="224"/>
      <c r="O72" s="142"/>
    </row>
    <row r="73" spans="2:15" s="21" customFormat="1" x14ac:dyDescent="0.2">
      <c r="B73" s="141"/>
      <c r="C73" s="219"/>
      <c r="D73" s="220"/>
      <c r="E73" s="220"/>
      <c r="F73" s="221"/>
      <c r="G73" s="222"/>
      <c r="H73" s="222"/>
      <c r="I73" s="223"/>
      <c r="J73" s="223"/>
      <c r="K73" s="223"/>
      <c r="L73" s="443">
        <f t="shared" si="0"/>
        <v>0</v>
      </c>
      <c r="M73" s="223"/>
      <c r="N73" s="224"/>
      <c r="O73" s="142"/>
    </row>
    <row r="74" spans="2:15" s="21" customFormat="1" x14ac:dyDescent="0.2">
      <c r="B74" s="141"/>
      <c r="C74" s="219"/>
      <c r="D74" s="220"/>
      <c r="E74" s="220"/>
      <c r="F74" s="221"/>
      <c r="G74" s="222"/>
      <c r="H74" s="222"/>
      <c r="I74" s="223"/>
      <c r="J74" s="223"/>
      <c r="K74" s="223"/>
      <c r="L74" s="443">
        <f t="shared" si="0"/>
        <v>0</v>
      </c>
      <c r="M74" s="223"/>
      <c r="N74" s="224"/>
      <c r="O74" s="142"/>
    </row>
    <row r="75" spans="2:15" s="21" customFormat="1" x14ac:dyDescent="0.2">
      <c r="B75" s="141"/>
      <c r="C75" s="219"/>
      <c r="D75" s="220"/>
      <c r="E75" s="220"/>
      <c r="F75" s="221"/>
      <c r="G75" s="222"/>
      <c r="H75" s="222"/>
      <c r="I75" s="223"/>
      <c r="J75" s="223"/>
      <c r="K75" s="223"/>
      <c r="L75" s="443">
        <f t="shared" si="0"/>
        <v>0</v>
      </c>
      <c r="M75" s="223"/>
      <c r="N75" s="224"/>
      <c r="O75" s="142"/>
    </row>
    <row r="76" spans="2:15" s="21" customFormat="1" x14ac:dyDescent="0.2">
      <c r="B76" s="141"/>
      <c r="C76" s="219"/>
      <c r="D76" s="220"/>
      <c r="E76" s="220"/>
      <c r="F76" s="221"/>
      <c r="G76" s="222"/>
      <c r="H76" s="222"/>
      <c r="I76" s="223"/>
      <c r="J76" s="223"/>
      <c r="K76" s="223"/>
      <c r="L76" s="443">
        <f t="shared" si="0"/>
        <v>0</v>
      </c>
      <c r="M76" s="223"/>
      <c r="N76" s="224"/>
      <c r="O76" s="142"/>
    </row>
    <row r="77" spans="2:15" s="21" customFormat="1" x14ac:dyDescent="0.2">
      <c r="B77" s="141"/>
      <c r="C77" s="219"/>
      <c r="D77" s="220"/>
      <c r="E77" s="220"/>
      <c r="F77" s="221"/>
      <c r="G77" s="222"/>
      <c r="H77" s="222"/>
      <c r="I77" s="223"/>
      <c r="J77" s="223"/>
      <c r="K77" s="223"/>
      <c r="L77" s="443">
        <f t="shared" si="0"/>
        <v>0</v>
      </c>
      <c r="M77" s="223"/>
      <c r="N77" s="224"/>
      <c r="O77" s="142"/>
    </row>
    <row r="78" spans="2:15" s="21" customFormat="1" x14ac:dyDescent="0.2">
      <c r="B78" s="141"/>
      <c r="C78" s="219"/>
      <c r="D78" s="220"/>
      <c r="E78" s="220"/>
      <c r="F78" s="221"/>
      <c r="G78" s="222"/>
      <c r="H78" s="222"/>
      <c r="I78" s="223"/>
      <c r="J78" s="223"/>
      <c r="K78" s="223"/>
      <c r="L78" s="443">
        <f t="shared" si="0"/>
        <v>0</v>
      </c>
      <c r="M78" s="223"/>
      <c r="N78" s="224"/>
      <c r="O78" s="142"/>
    </row>
    <row r="79" spans="2:15" s="21" customFormat="1" x14ac:dyDescent="0.2">
      <c r="B79" s="141"/>
      <c r="C79" s="219"/>
      <c r="D79" s="220"/>
      <c r="E79" s="220"/>
      <c r="F79" s="221"/>
      <c r="G79" s="222"/>
      <c r="H79" s="222"/>
      <c r="I79" s="223"/>
      <c r="J79" s="223"/>
      <c r="K79" s="223"/>
      <c r="L79" s="443">
        <f t="shared" si="0"/>
        <v>0</v>
      </c>
      <c r="M79" s="223"/>
      <c r="N79" s="224"/>
      <c r="O79" s="142"/>
    </row>
    <row r="80" spans="2:15" s="21" customFormat="1" x14ac:dyDescent="0.2">
      <c r="B80" s="141"/>
      <c r="C80" s="219"/>
      <c r="D80" s="220"/>
      <c r="E80" s="220"/>
      <c r="F80" s="221"/>
      <c r="G80" s="222"/>
      <c r="H80" s="222"/>
      <c r="I80" s="223"/>
      <c r="J80" s="223"/>
      <c r="K80" s="223"/>
      <c r="L80" s="443">
        <f t="shared" si="0"/>
        <v>0</v>
      </c>
      <c r="M80" s="223"/>
      <c r="N80" s="224"/>
      <c r="O80" s="142"/>
    </row>
    <row r="81" spans="2:15" s="21" customFormat="1" x14ac:dyDescent="0.2">
      <c r="B81" s="141"/>
      <c r="C81" s="219"/>
      <c r="D81" s="220"/>
      <c r="E81" s="220"/>
      <c r="F81" s="221"/>
      <c r="G81" s="222"/>
      <c r="H81" s="222"/>
      <c r="I81" s="223"/>
      <c r="J81" s="223"/>
      <c r="K81" s="223"/>
      <c r="L81" s="443">
        <f t="shared" ref="L81:L101" si="1">G81+I81+J81-K81</f>
        <v>0</v>
      </c>
      <c r="M81" s="223"/>
      <c r="N81" s="224"/>
      <c r="O81" s="142"/>
    </row>
    <row r="82" spans="2:15" s="21" customFormat="1" x14ac:dyDescent="0.2">
      <c r="B82" s="141"/>
      <c r="C82" s="219"/>
      <c r="D82" s="220"/>
      <c r="E82" s="220"/>
      <c r="F82" s="221"/>
      <c r="G82" s="222"/>
      <c r="H82" s="222"/>
      <c r="I82" s="223"/>
      <c r="J82" s="223"/>
      <c r="K82" s="223"/>
      <c r="L82" s="443">
        <f t="shared" si="1"/>
        <v>0</v>
      </c>
      <c r="M82" s="223"/>
      <c r="N82" s="224"/>
      <c r="O82" s="142"/>
    </row>
    <row r="83" spans="2:15" s="21" customFormat="1" x14ac:dyDescent="0.2">
      <c r="B83" s="141"/>
      <c r="C83" s="219"/>
      <c r="D83" s="220"/>
      <c r="E83" s="220"/>
      <c r="F83" s="221"/>
      <c r="G83" s="222"/>
      <c r="H83" s="222"/>
      <c r="I83" s="223"/>
      <c r="J83" s="223"/>
      <c r="K83" s="223"/>
      <c r="L83" s="443">
        <f t="shared" si="1"/>
        <v>0</v>
      </c>
      <c r="M83" s="223"/>
      <c r="N83" s="224"/>
      <c r="O83" s="142"/>
    </row>
    <row r="84" spans="2:15" s="21" customFormat="1" x14ac:dyDescent="0.2">
      <c r="B84" s="141"/>
      <c r="C84" s="219"/>
      <c r="D84" s="220"/>
      <c r="E84" s="220"/>
      <c r="F84" s="221"/>
      <c r="G84" s="222"/>
      <c r="H84" s="222"/>
      <c r="I84" s="223"/>
      <c r="J84" s="223"/>
      <c r="K84" s="223"/>
      <c r="L84" s="443">
        <f t="shared" si="1"/>
        <v>0</v>
      </c>
      <c r="M84" s="223"/>
      <c r="N84" s="224"/>
      <c r="O84" s="142"/>
    </row>
    <row r="85" spans="2:15" s="21" customFormat="1" x14ac:dyDescent="0.2">
      <c r="B85" s="141"/>
      <c r="C85" s="219"/>
      <c r="D85" s="220"/>
      <c r="E85" s="220"/>
      <c r="F85" s="221"/>
      <c r="G85" s="222"/>
      <c r="H85" s="222"/>
      <c r="I85" s="223"/>
      <c r="J85" s="223"/>
      <c r="K85" s="223"/>
      <c r="L85" s="443">
        <f t="shared" si="1"/>
        <v>0</v>
      </c>
      <c r="M85" s="223"/>
      <c r="N85" s="224"/>
      <c r="O85" s="142"/>
    </row>
    <row r="86" spans="2:15" s="21" customFormat="1" x14ac:dyDescent="0.2">
      <c r="B86" s="141"/>
      <c r="C86" s="219"/>
      <c r="D86" s="220"/>
      <c r="E86" s="220"/>
      <c r="F86" s="221"/>
      <c r="G86" s="222"/>
      <c r="H86" s="222"/>
      <c r="I86" s="223"/>
      <c r="J86" s="223"/>
      <c r="K86" s="223"/>
      <c r="L86" s="443">
        <f t="shared" si="1"/>
        <v>0</v>
      </c>
      <c r="M86" s="223"/>
      <c r="N86" s="224"/>
      <c r="O86" s="142"/>
    </row>
    <row r="87" spans="2:15" s="21" customFormat="1" x14ac:dyDescent="0.2">
      <c r="B87" s="141"/>
      <c r="C87" s="219"/>
      <c r="D87" s="220"/>
      <c r="E87" s="220"/>
      <c r="F87" s="221"/>
      <c r="G87" s="222"/>
      <c r="H87" s="222"/>
      <c r="I87" s="223"/>
      <c r="J87" s="223"/>
      <c r="K87" s="223"/>
      <c r="L87" s="443">
        <f t="shared" si="1"/>
        <v>0</v>
      </c>
      <c r="M87" s="223"/>
      <c r="N87" s="224"/>
      <c r="O87" s="142"/>
    </row>
    <row r="88" spans="2:15" s="21" customFormat="1" x14ac:dyDescent="0.2">
      <c r="B88" s="141"/>
      <c r="C88" s="219"/>
      <c r="D88" s="220"/>
      <c r="E88" s="220"/>
      <c r="F88" s="221"/>
      <c r="G88" s="222"/>
      <c r="H88" s="222"/>
      <c r="I88" s="223"/>
      <c r="J88" s="223"/>
      <c r="K88" s="223"/>
      <c r="L88" s="443">
        <f t="shared" si="1"/>
        <v>0</v>
      </c>
      <c r="M88" s="223"/>
      <c r="N88" s="224"/>
      <c r="O88" s="142"/>
    </row>
    <row r="89" spans="2:15" s="21" customFormat="1" x14ac:dyDescent="0.2">
      <c r="B89" s="141"/>
      <c r="C89" s="219"/>
      <c r="D89" s="220"/>
      <c r="E89" s="220"/>
      <c r="F89" s="221"/>
      <c r="G89" s="222"/>
      <c r="H89" s="222"/>
      <c r="I89" s="223"/>
      <c r="J89" s="223"/>
      <c r="K89" s="223"/>
      <c r="L89" s="443">
        <f t="shared" si="1"/>
        <v>0</v>
      </c>
      <c r="M89" s="223"/>
      <c r="N89" s="224"/>
      <c r="O89" s="142"/>
    </row>
    <row r="90" spans="2:15" s="21" customFormat="1" x14ac:dyDescent="0.2">
      <c r="B90" s="141"/>
      <c r="C90" s="219"/>
      <c r="D90" s="220"/>
      <c r="E90" s="220"/>
      <c r="F90" s="221"/>
      <c r="G90" s="222"/>
      <c r="H90" s="222"/>
      <c r="I90" s="223"/>
      <c r="J90" s="223"/>
      <c r="K90" s="223"/>
      <c r="L90" s="443">
        <f t="shared" si="1"/>
        <v>0</v>
      </c>
      <c r="M90" s="223"/>
      <c r="N90" s="224"/>
      <c r="O90" s="142"/>
    </row>
    <row r="91" spans="2:15" s="21" customFormat="1" x14ac:dyDescent="0.2">
      <c r="B91" s="141"/>
      <c r="C91" s="219"/>
      <c r="D91" s="220"/>
      <c r="E91" s="220"/>
      <c r="F91" s="221"/>
      <c r="G91" s="222"/>
      <c r="H91" s="222"/>
      <c r="I91" s="223"/>
      <c r="J91" s="223"/>
      <c r="K91" s="223"/>
      <c r="L91" s="443">
        <f t="shared" si="1"/>
        <v>0</v>
      </c>
      <c r="M91" s="223"/>
      <c r="N91" s="224"/>
      <c r="O91" s="142"/>
    </row>
    <row r="92" spans="2:15" s="21" customFormat="1" x14ac:dyDescent="0.2">
      <c r="B92" s="141"/>
      <c r="C92" s="219"/>
      <c r="D92" s="220"/>
      <c r="E92" s="220"/>
      <c r="F92" s="221"/>
      <c r="G92" s="222"/>
      <c r="H92" s="222"/>
      <c r="I92" s="223"/>
      <c r="J92" s="223"/>
      <c r="K92" s="223"/>
      <c r="L92" s="443">
        <f t="shared" si="1"/>
        <v>0</v>
      </c>
      <c r="M92" s="223"/>
      <c r="N92" s="224"/>
      <c r="O92" s="142"/>
    </row>
    <row r="93" spans="2:15" s="21" customFormat="1" x14ac:dyDescent="0.2">
      <c r="B93" s="141"/>
      <c r="C93" s="219"/>
      <c r="D93" s="220"/>
      <c r="E93" s="220"/>
      <c r="F93" s="221"/>
      <c r="G93" s="222"/>
      <c r="H93" s="222"/>
      <c r="I93" s="223"/>
      <c r="J93" s="223"/>
      <c r="K93" s="223"/>
      <c r="L93" s="443">
        <f t="shared" si="1"/>
        <v>0</v>
      </c>
      <c r="M93" s="223"/>
      <c r="N93" s="224"/>
      <c r="O93" s="142"/>
    </row>
    <row r="94" spans="2:15" s="21" customFormat="1" x14ac:dyDescent="0.2">
      <c r="B94" s="141"/>
      <c r="C94" s="219"/>
      <c r="D94" s="220"/>
      <c r="E94" s="220"/>
      <c r="F94" s="221"/>
      <c r="G94" s="222"/>
      <c r="H94" s="222"/>
      <c r="I94" s="223"/>
      <c r="J94" s="223"/>
      <c r="K94" s="223"/>
      <c r="L94" s="443">
        <f t="shared" si="1"/>
        <v>0</v>
      </c>
      <c r="M94" s="223"/>
      <c r="N94" s="224"/>
      <c r="O94" s="142"/>
    </row>
    <row r="95" spans="2:15" s="21" customFormat="1" x14ac:dyDescent="0.2">
      <c r="B95" s="141"/>
      <c r="C95" s="219"/>
      <c r="D95" s="220"/>
      <c r="E95" s="220"/>
      <c r="F95" s="221"/>
      <c r="G95" s="222"/>
      <c r="H95" s="222"/>
      <c r="I95" s="223"/>
      <c r="J95" s="223"/>
      <c r="K95" s="223"/>
      <c r="L95" s="443">
        <f t="shared" si="1"/>
        <v>0</v>
      </c>
      <c r="M95" s="223"/>
      <c r="N95" s="224"/>
      <c r="O95" s="142"/>
    </row>
    <row r="96" spans="2:15" s="21" customFormat="1" x14ac:dyDescent="0.2">
      <c r="B96" s="141"/>
      <c r="C96" s="219"/>
      <c r="D96" s="220"/>
      <c r="E96" s="220"/>
      <c r="F96" s="221"/>
      <c r="G96" s="222"/>
      <c r="H96" s="222"/>
      <c r="I96" s="223"/>
      <c r="J96" s="223"/>
      <c r="K96" s="223"/>
      <c r="L96" s="443">
        <f t="shared" si="1"/>
        <v>0</v>
      </c>
      <c r="M96" s="223"/>
      <c r="N96" s="224"/>
      <c r="O96" s="142"/>
    </row>
    <row r="97" spans="2:19" s="21" customFormat="1" x14ac:dyDescent="0.2">
      <c r="B97" s="141"/>
      <c r="C97" s="219"/>
      <c r="D97" s="220"/>
      <c r="E97" s="220"/>
      <c r="F97" s="221"/>
      <c r="G97" s="222"/>
      <c r="H97" s="222"/>
      <c r="I97" s="223"/>
      <c r="J97" s="223"/>
      <c r="K97" s="223"/>
      <c r="L97" s="443">
        <f t="shared" si="1"/>
        <v>0</v>
      </c>
      <c r="M97" s="223"/>
      <c r="N97" s="224"/>
      <c r="O97" s="142"/>
    </row>
    <row r="98" spans="2:19" s="21" customFormat="1" x14ac:dyDescent="0.2">
      <c r="B98" s="141"/>
      <c r="C98" s="219"/>
      <c r="D98" s="220"/>
      <c r="E98" s="220"/>
      <c r="F98" s="221"/>
      <c r="G98" s="222"/>
      <c r="H98" s="222"/>
      <c r="I98" s="223"/>
      <c r="J98" s="223"/>
      <c r="K98" s="223"/>
      <c r="L98" s="443">
        <f t="shared" si="1"/>
        <v>0</v>
      </c>
      <c r="M98" s="223"/>
      <c r="N98" s="224"/>
      <c r="O98" s="142"/>
    </row>
    <row r="99" spans="2:19" s="21" customFormat="1" x14ac:dyDescent="0.2">
      <c r="B99" s="141"/>
      <c r="C99" s="219"/>
      <c r="D99" s="220"/>
      <c r="E99" s="220"/>
      <c r="F99" s="221"/>
      <c r="G99" s="222"/>
      <c r="H99" s="222"/>
      <c r="I99" s="223"/>
      <c r="J99" s="223"/>
      <c r="K99" s="223"/>
      <c r="L99" s="443">
        <f t="shared" si="1"/>
        <v>0</v>
      </c>
      <c r="M99" s="223"/>
      <c r="N99" s="224"/>
      <c r="O99" s="142"/>
    </row>
    <row r="100" spans="2:19" s="21" customFormat="1" x14ac:dyDescent="0.2">
      <c r="B100" s="141"/>
      <c r="C100" s="219"/>
      <c r="D100" s="220"/>
      <c r="E100" s="220"/>
      <c r="F100" s="221"/>
      <c r="G100" s="222"/>
      <c r="H100" s="222"/>
      <c r="I100" s="223"/>
      <c r="J100" s="223"/>
      <c r="K100" s="223"/>
      <c r="L100" s="443">
        <f t="shared" si="1"/>
        <v>0</v>
      </c>
      <c r="M100" s="223"/>
      <c r="N100" s="224"/>
      <c r="O100" s="142"/>
    </row>
    <row r="101" spans="2:19" s="21" customFormat="1" x14ac:dyDescent="0.2">
      <c r="B101" s="141"/>
      <c r="C101" s="225"/>
      <c r="D101" s="226"/>
      <c r="E101" s="226"/>
      <c r="F101" s="227"/>
      <c r="G101" s="222"/>
      <c r="H101" s="222"/>
      <c r="I101" s="223"/>
      <c r="J101" s="223"/>
      <c r="K101" s="223"/>
      <c r="L101" s="443">
        <f t="shared" si="1"/>
        <v>0</v>
      </c>
      <c r="M101" s="223"/>
      <c r="N101" s="224"/>
      <c r="O101" s="142"/>
    </row>
    <row r="102" spans="2:19" s="21" customFormat="1" x14ac:dyDescent="0.2">
      <c r="B102" s="141"/>
      <c r="C102" s="2252" t="s">
        <v>26</v>
      </c>
      <c r="D102" s="2252"/>
      <c r="E102" s="2252"/>
      <c r="F102" s="2252"/>
      <c r="G102" s="228">
        <f>SUM(G16:G101)</f>
        <v>0</v>
      </c>
      <c r="H102" s="228"/>
      <c r="I102" s="228">
        <f>SUM(I16:I101)</f>
        <v>0</v>
      </c>
      <c r="J102" s="228"/>
      <c r="K102" s="228">
        <f>SUM(K16:K101)</f>
        <v>0</v>
      </c>
      <c r="L102" s="228">
        <f>SUM(L16:L101)</f>
        <v>0</v>
      </c>
      <c r="M102" s="228">
        <f>SUM(M16:M101)</f>
        <v>0</v>
      </c>
      <c r="N102" s="224"/>
      <c r="O102" s="142"/>
    </row>
    <row r="103" spans="2:19" s="21" customFormat="1" x14ac:dyDescent="0.2">
      <c r="B103" s="141"/>
      <c r="C103" s="91"/>
      <c r="D103" s="91"/>
      <c r="E103" s="91"/>
      <c r="F103" s="49"/>
      <c r="G103" s="92"/>
      <c r="H103" s="92"/>
      <c r="I103" s="92"/>
      <c r="J103" s="92"/>
      <c r="K103" s="92"/>
      <c r="L103" s="92"/>
      <c r="M103" s="92"/>
      <c r="N103" s="230" t="s">
        <v>183</v>
      </c>
      <c r="O103" s="142"/>
    </row>
    <row r="104" spans="2:19" s="60" customFormat="1" ht="19.5" customHeight="1" x14ac:dyDescent="0.2">
      <c r="B104" s="232"/>
      <c r="C104" s="337"/>
      <c r="D104" s="388"/>
      <c r="E104" s="388"/>
      <c r="F104" s="337"/>
      <c r="G104" s="363"/>
      <c r="H104" s="363"/>
      <c r="I104" s="387"/>
      <c r="J104" s="363"/>
      <c r="K104" s="363"/>
      <c r="L104" s="387"/>
      <c r="M104" s="387"/>
      <c r="N104" s="337"/>
      <c r="O104" s="233"/>
    </row>
    <row r="105" spans="2:19" s="37" customFormat="1" ht="15" x14ac:dyDescent="0.25">
      <c r="B105" s="234"/>
      <c r="C105" s="363"/>
      <c r="D105" s="2258" t="str">
        <f>'Datos Generales'!C16</f>
        <v>Preparado por</v>
      </c>
      <c r="E105" s="2258"/>
      <c r="F105" s="363"/>
      <c r="G105" s="2048" t="str">
        <f>'Datos Generales'!D16</f>
        <v>Revisado por</v>
      </c>
      <c r="H105" s="2048"/>
      <c r="I105" s="2048"/>
      <c r="J105" s="420"/>
      <c r="K105" s="390"/>
      <c r="L105" s="2048" t="str">
        <f>'Datos Generales'!E16</f>
        <v>Autorizado por</v>
      </c>
      <c r="M105" s="2048"/>
      <c r="N105" s="363"/>
      <c r="O105" s="235"/>
      <c r="Q105" s="61"/>
      <c r="R105" s="61"/>
      <c r="S105" s="61"/>
    </row>
    <row r="106" spans="2:19" s="62" customFormat="1" ht="27" customHeight="1" x14ac:dyDescent="0.25">
      <c r="B106" s="236"/>
      <c r="C106" s="381"/>
      <c r="D106" s="389"/>
      <c r="E106" s="389"/>
      <c r="F106" s="381"/>
      <c r="G106" s="389"/>
      <c r="H106" s="389"/>
      <c r="I106" s="389"/>
      <c r="J106" s="381"/>
      <c r="K106" s="391"/>
      <c r="L106" s="389"/>
      <c r="M106" s="389"/>
      <c r="N106" s="381"/>
      <c r="O106" s="237"/>
    </row>
    <row r="107" spans="2:19" s="63" customFormat="1" ht="15" x14ac:dyDescent="0.25">
      <c r="B107" s="238"/>
      <c r="C107" s="382"/>
      <c r="D107" s="2242" t="str">
        <f>'Datos Generales'!C17</f>
        <v>Puesto que ocupa</v>
      </c>
      <c r="E107" s="2242"/>
      <c r="F107" s="362"/>
      <c r="G107" s="2242" t="str">
        <f>'Datos Generales'!D17</f>
        <v>Puesto que ocupa</v>
      </c>
      <c r="H107" s="2242"/>
      <c r="I107" s="2242"/>
      <c r="J107" s="380"/>
      <c r="K107" s="68"/>
      <c r="L107" s="2242" t="str">
        <f>'Datos Generales'!E17</f>
        <v>Puesto que ocupa</v>
      </c>
      <c r="M107" s="2242"/>
      <c r="N107" s="162"/>
      <c r="O107" s="239"/>
    </row>
    <row r="108" spans="2:19" s="63" customFormat="1" ht="24.75" customHeight="1" x14ac:dyDescent="0.25">
      <c r="B108" s="238"/>
      <c r="C108" s="382"/>
      <c r="D108" s="2241"/>
      <c r="E108" s="2241"/>
      <c r="F108" s="381"/>
      <c r="G108" s="2241"/>
      <c r="H108" s="2241"/>
      <c r="I108" s="2241"/>
      <c r="J108" s="381"/>
      <c r="K108" s="391"/>
      <c r="L108" s="2241"/>
      <c r="M108" s="2241"/>
      <c r="N108" s="162"/>
      <c r="O108" s="239"/>
    </row>
    <row r="109" spans="2:19" s="63" customFormat="1" ht="15" x14ac:dyDescent="0.25">
      <c r="B109" s="238"/>
      <c r="C109" s="382"/>
      <c r="D109" s="2242" t="s">
        <v>203</v>
      </c>
      <c r="E109" s="2242"/>
      <c r="F109" s="362"/>
      <c r="G109" s="2242" t="s">
        <v>204</v>
      </c>
      <c r="H109" s="2242"/>
      <c r="I109" s="2242"/>
      <c r="J109" s="380"/>
      <c r="K109" s="68"/>
      <c r="L109" s="2242" t="s">
        <v>211</v>
      </c>
      <c r="M109" s="2242"/>
      <c r="N109" s="162"/>
      <c r="O109" s="239"/>
    </row>
    <row r="110" spans="2:19" s="35" customFormat="1" ht="15" x14ac:dyDescent="0.25">
      <c r="B110" s="240"/>
      <c r="C110" s="241"/>
      <c r="D110" s="29"/>
      <c r="E110" s="29"/>
      <c r="F110" s="29"/>
      <c r="G110" s="29"/>
      <c r="H110" s="29"/>
      <c r="I110" s="29"/>
      <c r="J110" s="29"/>
      <c r="K110" s="29"/>
      <c r="L110" s="29"/>
      <c r="M110" s="29"/>
      <c r="N110" s="29"/>
      <c r="O110" s="242"/>
    </row>
    <row r="111" spans="2:19" s="35" customFormat="1" ht="15" x14ac:dyDescent="0.25"/>
    <row r="112" spans="2:19" s="35" customFormat="1" ht="15" x14ac:dyDescent="0.25"/>
    <row r="113" spans="3:19" s="35" customFormat="1" ht="15" x14ac:dyDescent="0.25"/>
    <row r="114" spans="3:19" s="35" customFormat="1" ht="15" x14ac:dyDescent="0.25"/>
    <row r="115" spans="3:19" s="35" customFormat="1" ht="15" x14ac:dyDescent="0.25">
      <c r="N115" s="30"/>
      <c r="O115" s="30"/>
      <c r="P115" s="30"/>
      <c r="Q115" s="30"/>
      <c r="R115" s="30"/>
      <c r="S115" s="30"/>
    </row>
    <row r="116" spans="3:19" s="35" customFormat="1" ht="15" x14ac:dyDescent="0.25">
      <c r="N116" s="30"/>
      <c r="O116" s="30"/>
      <c r="P116" s="30"/>
      <c r="Q116" s="30"/>
      <c r="R116" s="30"/>
      <c r="S116" s="30"/>
    </row>
    <row r="117" spans="3:19" s="35" customFormat="1" ht="15" x14ac:dyDescent="0.25">
      <c r="N117" s="30"/>
      <c r="O117" s="30"/>
      <c r="P117" s="30"/>
      <c r="Q117" s="30"/>
      <c r="R117" s="30"/>
      <c r="S117" s="30"/>
    </row>
    <row r="120" spans="3:19" x14ac:dyDescent="0.2">
      <c r="C120" s="31"/>
      <c r="D120" s="31"/>
      <c r="E120" s="70"/>
      <c r="F120" s="31"/>
      <c r="G120" s="31"/>
      <c r="H120" s="31"/>
      <c r="I120" s="31"/>
      <c r="J120" s="31"/>
      <c r="K120" s="67"/>
      <c r="L120" s="70"/>
      <c r="M120" s="70"/>
    </row>
    <row r="121" spans="3:19" x14ac:dyDescent="0.2">
      <c r="C121" s="31"/>
      <c r="D121" s="31"/>
      <c r="E121" s="70"/>
      <c r="F121" s="31"/>
      <c r="G121" s="31"/>
      <c r="H121" s="31"/>
      <c r="I121" s="31"/>
      <c r="J121" s="31"/>
      <c r="K121" s="67"/>
      <c r="L121" s="70"/>
      <c r="M121" s="70"/>
    </row>
  </sheetData>
  <mergeCells count="27">
    <mergeCell ref="F11:H11"/>
    <mergeCell ref="G14:G15"/>
    <mergeCell ref="K14:K15"/>
    <mergeCell ref="D109:E109"/>
    <mergeCell ref="D105:E105"/>
    <mergeCell ref="D107:E107"/>
    <mergeCell ref="G105:I105"/>
    <mergeCell ref="G107:I107"/>
    <mergeCell ref="G109:I109"/>
    <mergeCell ref="D108:E108"/>
    <mergeCell ref="G108:I108"/>
    <mergeCell ref="L108:M108"/>
    <mergeCell ref="L105:M105"/>
    <mergeCell ref="L107:M107"/>
    <mergeCell ref="L109:M109"/>
    <mergeCell ref="B6:O6"/>
    <mergeCell ref="B7:O7"/>
    <mergeCell ref="B8:O8"/>
    <mergeCell ref="B9:O9"/>
    <mergeCell ref="C102:F102"/>
    <mergeCell ref="C14:C15"/>
    <mergeCell ref="D14:D15"/>
    <mergeCell ref="M14:M15"/>
    <mergeCell ref="N14:N15"/>
    <mergeCell ref="I14:J14"/>
    <mergeCell ref="E14:E15"/>
    <mergeCell ref="F14:F15"/>
  </mergeCells>
  <dataValidations count="2">
    <dataValidation type="list" allowBlank="1" showInputMessage="1" showErrorMessage="1" sqref="L15">
      <formula1>$Q$10:$Q$14</formula1>
    </dataValidation>
    <dataValidation type="list" allowBlank="1" showInputMessage="1" showErrorMessage="1" sqref="H15">
      <formula1>$Q$4:$Q$9</formula1>
    </dataValidation>
  </dataValidations>
  <printOptions horizontalCentered="1"/>
  <pageMargins left="0" right="0" top="0.15748031496062992" bottom="0.19685039370078741" header="0.11811023622047245" footer="0.11811023622047245"/>
  <pageSetup scale="90" orientation="portrait" r:id="rId1"/>
  <headerFooter>
    <oddFooter>&amp;R&amp;P/&amp;N  &amp;D  &amp;T</oddFooter>
  </headerFooter>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topLeftCell="A73" workbookViewId="0">
      <selection activeCell="L101" sqref="L101"/>
    </sheetView>
  </sheetViews>
  <sheetFormatPr baseColWidth="10" defaultRowHeight="12.75" x14ac:dyDescent="0.2"/>
  <cols>
    <col min="1" max="1" width="2.85546875" style="395" customWidth="1"/>
    <col min="2" max="3" width="10.42578125" style="395" customWidth="1"/>
    <col min="4" max="4" width="9.42578125" style="1005" customWidth="1"/>
    <col min="5" max="5" width="10.85546875" style="395" customWidth="1"/>
    <col min="6" max="6" width="15" style="475" customWidth="1"/>
    <col min="7" max="7" width="9" style="395" customWidth="1"/>
    <col min="8" max="8" width="12.28515625" style="395" customWidth="1"/>
    <col min="9" max="9" width="13" style="395" customWidth="1"/>
    <col min="10" max="10" width="9.5703125" style="395" customWidth="1"/>
    <col min="11" max="11" width="8.28515625" style="395" customWidth="1"/>
    <col min="12" max="12" width="15.5703125" style="1005" customWidth="1"/>
    <col min="13" max="13" width="10.28515625" style="475" customWidth="1"/>
    <col min="14" max="14" width="17.42578125" style="395" customWidth="1"/>
    <col min="15" max="15" width="11.140625" style="395" customWidth="1"/>
    <col min="16" max="16" width="6.7109375" style="395" customWidth="1"/>
    <col min="17" max="17" width="11.42578125" style="395"/>
    <col min="18" max="18" width="15.42578125" style="395" bestFit="1" customWidth="1"/>
    <col min="19" max="254" width="11.42578125" style="395"/>
    <col min="255" max="255" width="1.28515625" style="395" customWidth="1"/>
    <col min="256" max="256" width="2.140625" style="395" customWidth="1"/>
    <col min="257" max="257" width="18.85546875" style="395" customWidth="1"/>
    <col min="258" max="258" width="17.5703125" style="395" customWidth="1"/>
    <col min="259" max="259" width="15.28515625" style="395" bestFit="1" customWidth="1"/>
    <col min="260" max="260" width="13.42578125" style="395" customWidth="1"/>
    <col min="261" max="261" width="31.5703125" style="395" customWidth="1"/>
    <col min="262" max="262" width="11" style="395" customWidth="1"/>
    <col min="263" max="265" width="15.42578125" style="395" customWidth="1"/>
    <col min="266" max="266" width="13.140625" style="395" customWidth="1"/>
    <col min="267" max="267" width="12.5703125" style="395" customWidth="1"/>
    <col min="268" max="268" width="23" style="395" bestFit="1" customWidth="1"/>
    <col min="269" max="269" width="11.5703125" style="395" customWidth="1"/>
    <col min="270" max="270" width="20.140625" style="395" bestFit="1" customWidth="1"/>
    <col min="271" max="271" width="16.28515625" style="395" customWidth="1"/>
    <col min="272" max="272" width="2.28515625" style="395" customWidth="1"/>
    <col min="273" max="273" width="11.42578125" style="395"/>
    <col min="274" max="274" width="15.42578125" style="395" bestFit="1" customWidth="1"/>
    <col min="275" max="510" width="11.42578125" style="395"/>
    <col min="511" max="511" width="1.28515625" style="395" customWidth="1"/>
    <col min="512" max="512" width="2.140625" style="395" customWidth="1"/>
    <col min="513" max="513" width="18.85546875" style="395" customWidth="1"/>
    <col min="514" max="514" width="17.5703125" style="395" customWidth="1"/>
    <col min="515" max="515" width="15.28515625" style="395" bestFit="1" customWidth="1"/>
    <col min="516" max="516" width="13.42578125" style="395" customWidth="1"/>
    <col min="517" max="517" width="31.5703125" style="395" customWidth="1"/>
    <col min="518" max="518" width="11" style="395" customWidth="1"/>
    <col min="519" max="521" width="15.42578125" style="395" customWidth="1"/>
    <col min="522" max="522" width="13.140625" style="395" customWidth="1"/>
    <col min="523" max="523" width="12.5703125" style="395" customWidth="1"/>
    <col min="524" max="524" width="23" style="395" bestFit="1" customWidth="1"/>
    <col min="525" max="525" width="11.5703125" style="395" customWidth="1"/>
    <col min="526" max="526" width="20.140625" style="395" bestFit="1" customWidth="1"/>
    <col min="527" max="527" width="16.28515625" style="395" customWidth="1"/>
    <col min="528" max="528" width="2.28515625" style="395" customWidth="1"/>
    <col min="529" max="529" width="11.42578125" style="395"/>
    <col min="530" max="530" width="15.42578125" style="395" bestFit="1" customWidth="1"/>
    <col min="531" max="766" width="11.42578125" style="395"/>
    <col min="767" max="767" width="1.28515625" style="395" customWidth="1"/>
    <col min="768" max="768" width="2.140625" style="395" customWidth="1"/>
    <col min="769" max="769" width="18.85546875" style="395" customWidth="1"/>
    <col min="770" max="770" width="17.5703125" style="395" customWidth="1"/>
    <col min="771" max="771" width="15.28515625" style="395" bestFit="1" customWidth="1"/>
    <col min="772" max="772" width="13.42578125" style="395" customWidth="1"/>
    <col min="773" max="773" width="31.5703125" style="395" customWidth="1"/>
    <col min="774" max="774" width="11" style="395" customWidth="1"/>
    <col min="775" max="777" width="15.42578125" style="395" customWidth="1"/>
    <col min="778" max="778" width="13.140625" style="395" customWidth="1"/>
    <col min="779" max="779" width="12.5703125" style="395" customWidth="1"/>
    <col min="780" max="780" width="23" style="395" bestFit="1" customWidth="1"/>
    <col min="781" max="781" width="11.5703125" style="395" customWidth="1"/>
    <col min="782" max="782" width="20.140625" style="395" bestFit="1" customWidth="1"/>
    <col min="783" max="783" width="16.28515625" style="395" customWidth="1"/>
    <col min="784" max="784" width="2.28515625" style="395" customWidth="1"/>
    <col min="785" max="785" width="11.42578125" style="395"/>
    <col min="786" max="786" width="15.42578125" style="395" bestFit="1" customWidth="1"/>
    <col min="787" max="1022" width="11.42578125" style="395"/>
    <col min="1023" max="1023" width="1.28515625" style="395" customWidth="1"/>
    <col min="1024" max="1024" width="2.140625" style="395" customWidth="1"/>
    <col min="1025" max="1025" width="18.85546875" style="395" customWidth="1"/>
    <col min="1026" max="1026" width="17.5703125" style="395" customWidth="1"/>
    <col min="1027" max="1027" width="15.28515625" style="395" bestFit="1" customWidth="1"/>
    <col min="1028" max="1028" width="13.42578125" style="395" customWidth="1"/>
    <col min="1029" max="1029" width="31.5703125" style="395" customWidth="1"/>
    <col min="1030" max="1030" width="11" style="395" customWidth="1"/>
    <col min="1031" max="1033" width="15.42578125" style="395" customWidth="1"/>
    <col min="1034" max="1034" width="13.140625" style="395" customWidth="1"/>
    <col min="1035" max="1035" width="12.5703125" style="395" customWidth="1"/>
    <col min="1036" max="1036" width="23" style="395" bestFit="1" customWidth="1"/>
    <col min="1037" max="1037" width="11.5703125" style="395" customWidth="1"/>
    <col min="1038" max="1038" width="20.140625" style="395" bestFit="1" customWidth="1"/>
    <col min="1039" max="1039" width="16.28515625" style="395" customWidth="1"/>
    <col min="1040" max="1040" width="2.28515625" style="395" customWidth="1"/>
    <col min="1041" max="1041" width="11.42578125" style="395"/>
    <col min="1042" max="1042" width="15.42578125" style="395" bestFit="1" customWidth="1"/>
    <col min="1043" max="1278" width="11.42578125" style="395"/>
    <col min="1279" max="1279" width="1.28515625" style="395" customWidth="1"/>
    <col min="1280" max="1280" width="2.140625" style="395" customWidth="1"/>
    <col min="1281" max="1281" width="18.85546875" style="395" customWidth="1"/>
    <col min="1282" max="1282" width="17.5703125" style="395" customWidth="1"/>
    <col min="1283" max="1283" width="15.28515625" style="395" bestFit="1" customWidth="1"/>
    <col min="1284" max="1284" width="13.42578125" style="395" customWidth="1"/>
    <col min="1285" max="1285" width="31.5703125" style="395" customWidth="1"/>
    <col min="1286" max="1286" width="11" style="395" customWidth="1"/>
    <col min="1287" max="1289" width="15.42578125" style="395" customWidth="1"/>
    <col min="1290" max="1290" width="13.140625" style="395" customWidth="1"/>
    <col min="1291" max="1291" width="12.5703125" style="395" customWidth="1"/>
    <col min="1292" max="1292" width="23" style="395" bestFit="1" customWidth="1"/>
    <col min="1293" max="1293" width="11.5703125" style="395" customWidth="1"/>
    <col min="1294" max="1294" width="20.140625" style="395" bestFit="1" customWidth="1"/>
    <col min="1295" max="1295" width="16.28515625" style="395" customWidth="1"/>
    <col min="1296" max="1296" width="2.28515625" style="395" customWidth="1"/>
    <col min="1297" max="1297" width="11.42578125" style="395"/>
    <col min="1298" max="1298" width="15.42578125" style="395" bestFit="1" customWidth="1"/>
    <col min="1299" max="1534" width="11.42578125" style="395"/>
    <col min="1535" max="1535" width="1.28515625" style="395" customWidth="1"/>
    <col min="1536" max="1536" width="2.140625" style="395" customWidth="1"/>
    <col min="1537" max="1537" width="18.85546875" style="395" customWidth="1"/>
    <col min="1538" max="1538" width="17.5703125" style="395" customWidth="1"/>
    <col min="1539" max="1539" width="15.28515625" style="395" bestFit="1" customWidth="1"/>
    <col min="1540" max="1540" width="13.42578125" style="395" customWidth="1"/>
    <col min="1541" max="1541" width="31.5703125" style="395" customWidth="1"/>
    <col min="1542" max="1542" width="11" style="395" customWidth="1"/>
    <col min="1543" max="1545" width="15.42578125" style="395" customWidth="1"/>
    <col min="1546" max="1546" width="13.140625" style="395" customWidth="1"/>
    <col min="1547" max="1547" width="12.5703125" style="395" customWidth="1"/>
    <col min="1548" max="1548" width="23" style="395" bestFit="1" customWidth="1"/>
    <col min="1549" max="1549" width="11.5703125" style="395" customWidth="1"/>
    <col min="1550" max="1550" width="20.140625" style="395" bestFit="1" customWidth="1"/>
    <col min="1551" max="1551" width="16.28515625" style="395" customWidth="1"/>
    <col min="1552" max="1552" width="2.28515625" style="395" customWidth="1"/>
    <col min="1553" max="1553" width="11.42578125" style="395"/>
    <col min="1554" max="1554" width="15.42578125" style="395" bestFit="1" customWidth="1"/>
    <col min="1555" max="1790" width="11.42578125" style="395"/>
    <col min="1791" max="1791" width="1.28515625" style="395" customWidth="1"/>
    <col min="1792" max="1792" width="2.140625" style="395" customWidth="1"/>
    <col min="1793" max="1793" width="18.85546875" style="395" customWidth="1"/>
    <col min="1794" max="1794" width="17.5703125" style="395" customWidth="1"/>
    <col min="1795" max="1795" width="15.28515625" style="395" bestFit="1" customWidth="1"/>
    <col min="1796" max="1796" width="13.42578125" style="395" customWidth="1"/>
    <col min="1797" max="1797" width="31.5703125" style="395" customWidth="1"/>
    <col min="1798" max="1798" width="11" style="395" customWidth="1"/>
    <col min="1799" max="1801" width="15.42578125" style="395" customWidth="1"/>
    <col min="1802" max="1802" width="13.140625" style="395" customWidth="1"/>
    <col min="1803" max="1803" width="12.5703125" style="395" customWidth="1"/>
    <col min="1804" max="1804" width="23" style="395" bestFit="1" customWidth="1"/>
    <col min="1805" max="1805" width="11.5703125" style="395" customWidth="1"/>
    <col min="1806" max="1806" width="20.140625" style="395" bestFit="1" customWidth="1"/>
    <col min="1807" max="1807" width="16.28515625" style="395" customWidth="1"/>
    <col min="1808" max="1808" width="2.28515625" style="395" customWidth="1"/>
    <col min="1809" max="1809" width="11.42578125" style="395"/>
    <col min="1810" max="1810" width="15.42578125" style="395" bestFit="1" customWidth="1"/>
    <col min="1811" max="2046" width="11.42578125" style="395"/>
    <col min="2047" max="2047" width="1.28515625" style="395" customWidth="1"/>
    <col min="2048" max="2048" width="2.140625" style="395" customWidth="1"/>
    <col min="2049" max="2049" width="18.85546875" style="395" customWidth="1"/>
    <col min="2050" max="2050" width="17.5703125" style="395" customWidth="1"/>
    <col min="2051" max="2051" width="15.28515625" style="395" bestFit="1" customWidth="1"/>
    <col min="2052" max="2052" width="13.42578125" style="395" customWidth="1"/>
    <col min="2053" max="2053" width="31.5703125" style="395" customWidth="1"/>
    <col min="2054" max="2054" width="11" style="395" customWidth="1"/>
    <col min="2055" max="2057" width="15.42578125" style="395" customWidth="1"/>
    <col min="2058" max="2058" width="13.140625" style="395" customWidth="1"/>
    <col min="2059" max="2059" width="12.5703125" style="395" customWidth="1"/>
    <col min="2060" max="2060" width="23" style="395" bestFit="1" customWidth="1"/>
    <col min="2061" max="2061" width="11.5703125" style="395" customWidth="1"/>
    <col min="2062" max="2062" width="20.140625" style="395" bestFit="1" customWidth="1"/>
    <col min="2063" max="2063" width="16.28515625" style="395" customWidth="1"/>
    <col min="2064" max="2064" width="2.28515625" style="395" customWidth="1"/>
    <col min="2065" max="2065" width="11.42578125" style="395"/>
    <col min="2066" max="2066" width="15.42578125" style="395" bestFit="1" customWidth="1"/>
    <col min="2067" max="2302" width="11.42578125" style="395"/>
    <col min="2303" max="2303" width="1.28515625" style="395" customWidth="1"/>
    <col min="2304" max="2304" width="2.140625" style="395" customWidth="1"/>
    <col min="2305" max="2305" width="18.85546875" style="395" customWidth="1"/>
    <col min="2306" max="2306" width="17.5703125" style="395" customWidth="1"/>
    <col min="2307" max="2307" width="15.28515625" style="395" bestFit="1" customWidth="1"/>
    <col min="2308" max="2308" width="13.42578125" style="395" customWidth="1"/>
    <col min="2309" max="2309" width="31.5703125" style="395" customWidth="1"/>
    <col min="2310" max="2310" width="11" style="395" customWidth="1"/>
    <col min="2311" max="2313" width="15.42578125" style="395" customWidth="1"/>
    <col min="2314" max="2314" width="13.140625" style="395" customWidth="1"/>
    <col min="2315" max="2315" width="12.5703125" style="395" customWidth="1"/>
    <col min="2316" max="2316" width="23" style="395" bestFit="1" customWidth="1"/>
    <col min="2317" max="2317" width="11.5703125" style="395" customWidth="1"/>
    <col min="2318" max="2318" width="20.140625" style="395" bestFit="1" customWidth="1"/>
    <col min="2319" max="2319" width="16.28515625" style="395" customWidth="1"/>
    <col min="2320" max="2320" width="2.28515625" style="395" customWidth="1"/>
    <col min="2321" max="2321" width="11.42578125" style="395"/>
    <col min="2322" max="2322" width="15.42578125" style="395" bestFit="1" customWidth="1"/>
    <col min="2323" max="2558" width="11.42578125" style="395"/>
    <col min="2559" max="2559" width="1.28515625" style="395" customWidth="1"/>
    <col min="2560" max="2560" width="2.140625" style="395" customWidth="1"/>
    <col min="2561" max="2561" width="18.85546875" style="395" customWidth="1"/>
    <col min="2562" max="2562" width="17.5703125" style="395" customWidth="1"/>
    <col min="2563" max="2563" width="15.28515625" style="395" bestFit="1" customWidth="1"/>
    <col min="2564" max="2564" width="13.42578125" style="395" customWidth="1"/>
    <col min="2565" max="2565" width="31.5703125" style="395" customWidth="1"/>
    <col min="2566" max="2566" width="11" style="395" customWidth="1"/>
    <col min="2567" max="2569" width="15.42578125" style="395" customWidth="1"/>
    <col min="2570" max="2570" width="13.140625" style="395" customWidth="1"/>
    <col min="2571" max="2571" width="12.5703125" style="395" customWidth="1"/>
    <col min="2572" max="2572" width="23" style="395" bestFit="1" customWidth="1"/>
    <col min="2573" max="2573" width="11.5703125" style="395" customWidth="1"/>
    <col min="2574" max="2574" width="20.140625" style="395" bestFit="1" customWidth="1"/>
    <col min="2575" max="2575" width="16.28515625" style="395" customWidth="1"/>
    <col min="2576" max="2576" width="2.28515625" style="395" customWidth="1"/>
    <col min="2577" max="2577" width="11.42578125" style="395"/>
    <col min="2578" max="2578" width="15.42578125" style="395" bestFit="1" customWidth="1"/>
    <col min="2579" max="2814" width="11.42578125" style="395"/>
    <col min="2815" max="2815" width="1.28515625" style="395" customWidth="1"/>
    <col min="2816" max="2816" width="2.140625" style="395" customWidth="1"/>
    <col min="2817" max="2817" width="18.85546875" style="395" customWidth="1"/>
    <col min="2818" max="2818" width="17.5703125" style="395" customWidth="1"/>
    <col min="2819" max="2819" width="15.28515625" style="395" bestFit="1" customWidth="1"/>
    <col min="2820" max="2820" width="13.42578125" style="395" customWidth="1"/>
    <col min="2821" max="2821" width="31.5703125" style="395" customWidth="1"/>
    <col min="2822" max="2822" width="11" style="395" customWidth="1"/>
    <col min="2823" max="2825" width="15.42578125" style="395" customWidth="1"/>
    <col min="2826" max="2826" width="13.140625" style="395" customWidth="1"/>
    <col min="2827" max="2827" width="12.5703125" style="395" customWidth="1"/>
    <col min="2828" max="2828" width="23" style="395" bestFit="1" customWidth="1"/>
    <col min="2829" max="2829" width="11.5703125" style="395" customWidth="1"/>
    <col min="2830" max="2830" width="20.140625" style="395" bestFit="1" customWidth="1"/>
    <col min="2831" max="2831" width="16.28515625" style="395" customWidth="1"/>
    <col min="2832" max="2832" width="2.28515625" style="395" customWidth="1"/>
    <col min="2833" max="2833" width="11.42578125" style="395"/>
    <col min="2834" max="2834" width="15.42578125" style="395" bestFit="1" customWidth="1"/>
    <col min="2835" max="3070" width="11.42578125" style="395"/>
    <col min="3071" max="3071" width="1.28515625" style="395" customWidth="1"/>
    <col min="3072" max="3072" width="2.140625" style="395" customWidth="1"/>
    <col min="3073" max="3073" width="18.85546875" style="395" customWidth="1"/>
    <col min="3074" max="3074" width="17.5703125" style="395" customWidth="1"/>
    <col min="3075" max="3075" width="15.28515625" style="395" bestFit="1" customWidth="1"/>
    <col min="3076" max="3076" width="13.42578125" style="395" customWidth="1"/>
    <col min="3077" max="3077" width="31.5703125" style="395" customWidth="1"/>
    <col min="3078" max="3078" width="11" style="395" customWidth="1"/>
    <col min="3079" max="3081" width="15.42578125" style="395" customWidth="1"/>
    <col min="3082" max="3082" width="13.140625" style="395" customWidth="1"/>
    <col min="3083" max="3083" width="12.5703125" style="395" customWidth="1"/>
    <col min="3084" max="3084" width="23" style="395" bestFit="1" customWidth="1"/>
    <col min="3085" max="3085" width="11.5703125" style="395" customWidth="1"/>
    <col min="3086" max="3086" width="20.140625" style="395" bestFit="1" customWidth="1"/>
    <col min="3087" max="3087" width="16.28515625" style="395" customWidth="1"/>
    <col min="3088" max="3088" width="2.28515625" style="395" customWidth="1"/>
    <col min="3089" max="3089" width="11.42578125" style="395"/>
    <col min="3090" max="3090" width="15.42578125" style="395" bestFit="1" customWidth="1"/>
    <col min="3091" max="3326" width="11.42578125" style="395"/>
    <col min="3327" max="3327" width="1.28515625" style="395" customWidth="1"/>
    <col min="3328" max="3328" width="2.140625" style="395" customWidth="1"/>
    <col min="3329" max="3329" width="18.85546875" style="395" customWidth="1"/>
    <col min="3330" max="3330" width="17.5703125" style="395" customWidth="1"/>
    <col min="3331" max="3331" width="15.28515625" style="395" bestFit="1" customWidth="1"/>
    <col min="3332" max="3332" width="13.42578125" style="395" customWidth="1"/>
    <col min="3333" max="3333" width="31.5703125" style="395" customWidth="1"/>
    <col min="3334" max="3334" width="11" style="395" customWidth="1"/>
    <col min="3335" max="3337" width="15.42578125" style="395" customWidth="1"/>
    <col min="3338" max="3338" width="13.140625" style="395" customWidth="1"/>
    <col min="3339" max="3339" width="12.5703125" style="395" customWidth="1"/>
    <col min="3340" max="3340" width="23" style="395" bestFit="1" customWidth="1"/>
    <col min="3341" max="3341" width="11.5703125" style="395" customWidth="1"/>
    <col min="3342" max="3342" width="20.140625" style="395" bestFit="1" customWidth="1"/>
    <col min="3343" max="3343" width="16.28515625" style="395" customWidth="1"/>
    <col min="3344" max="3344" width="2.28515625" style="395" customWidth="1"/>
    <col min="3345" max="3345" width="11.42578125" style="395"/>
    <col min="3346" max="3346" width="15.42578125" style="395" bestFit="1" customWidth="1"/>
    <col min="3347" max="3582" width="11.42578125" style="395"/>
    <col min="3583" max="3583" width="1.28515625" style="395" customWidth="1"/>
    <col min="3584" max="3584" width="2.140625" style="395" customWidth="1"/>
    <col min="3585" max="3585" width="18.85546875" style="395" customWidth="1"/>
    <col min="3586" max="3586" width="17.5703125" style="395" customWidth="1"/>
    <col min="3587" max="3587" width="15.28515625" style="395" bestFit="1" customWidth="1"/>
    <col min="3588" max="3588" width="13.42578125" style="395" customWidth="1"/>
    <col min="3589" max="3589" width="31.5703125" style="395" customWidth="1"/>
    <col min="3590" max="3590" width="11" style="395" customWidth="1"/>
    <col min="3591" max="3593" width="15.42578125" style="395" customWidth="1"/>
    <col min="3594" max="3594" width="13.140625" style="395" customWidth="1"/>
    <col min="3595" max="3595" width="12.5703125" style="395" customWidth="1"/>
    <col min="3596" max="3596" width="23" style="395" bestFit="1" customWidth="1"/>
    <col min="3597" max="3597" width="11.5703125" style="395" customWidth="1"/>
    <col min="3598" max="3598" width="20.140625" style="395" bestFit="1" customWidth="1"/>
    <col min="3599" max="3599" width="16.28515625" style="395" customWidth="1"/>
    <col min="3600" max="3600" width="2.28515625" style="395" customWidth="1"/>
    <col min="3601" max="3601" width="11.42578125" style="395"/>
    <col min="3602" max="3602" width="15.42578125" style="395" bestFit="1" customWidth="1"/>
    <col min="3603" max="3838" width="11.42578125" style="395"/>
    <col min="3839" max="3839" width="1.28515625" style="395" customWidth="1"/>
    <col min="3840" max="3840" width="2.140625" style="395" customWidth="1"/>
    <col min="3841" max="3841" width="18.85546875" style="395" customWidth="1"/>
    <col min="3842" max="3842" width="17.5703125" style="395" customWidth="1"/>
    <col min="3843" max="3843" width="15.28515625" style="395" bestFit="1" customWidth="1"/>
    <col min="3844" max="3844" width="13.42578125" style="395" customWidth="1"/>
    <col min="3845" max="3845" width="31.5703125" style="395" customWidth="1"/>
    <col min="3846" max="3846" width="11" style="395" customWidth="1"/>
    <col min="3847" max="3849" width="15.42578125" style="395" customWidth="1"/>
    <col min="3850" max="3850" width="13.140625" style="395" customWidth="1"/>
    <col min="3851" max="3851" width="12.5703125" style="395" customWidth="1"/>
    <col min="3852" max="3852" width="23" style="395" bestFit="1" customWidth="1"/>
    <col min="3853" max="3853" width="11.5703125" style="395" customWidth="1"/>
    <col min="3854" max="3854" width="20.140625" style="395" bestFit="1" customWidth="1"/>
    <col min="3855" max="3855" width="16.28515625" style="395" customWidth="1"/>
    <col min="3856" max="3856" width="2.28515625" style="395" customWidth="1"/>
    <col min="3857" max="3857" width="11.42578125" style="395"/>
    <col min="3858" max="3858" width="15.42578125" style="395" bestFit="1" customWidth="1"/>
    <col min="3859" max="4094" width="11.42578125" style="395"/>
    <col min="4095" max="4095" width="1.28515625" style="395" customWidth="1"/>
    <col min="4096" max="4096" width="2.140625" style="395" customWidth="1"/>
    <col min="4097" max="4097" width="18.85546875" style="395" customWidth="1"/>
    <col min="4098" max="4098" width="17.5703125" style="395" customWidth="1"/>
    <col min="4099" max="4099" width="15.28515625" style="395" bestFit="1" customWidth="1"/>
    <col min="4100" max="4100" width="13.42578125" style="395" customWidth="1"/>
    <col min="4101" max="4101" width="31.5703125" style="395" customWidth="1"/>
    <col min="4102" max="4102" width="11" style="395" customWidth="1"/>
    <col min="4103" max="4105" width="15.42578125" style="395" customWidth="1"/>
    <col min="4106" max="4106" width="13.140625" style="395" customWidth="1"/>
    <col min="4107" max="4107" width="12.5703125" style="395" customWidth="1"/>
    <col min="4108" max="4108" width="23" style="395" bestFit="1" customWidth="1"/>
    <col min="4109" max="4109" width="11.5703125" style="395" customWidth="1"/>
    <col min="4110" max="4110" width="20.140625" style="395" bestFit="1" customWidth="1"/>
    <col min="4111" max="4111" width="16.28515625" style="395" customWidth="1"/>
    <col min="4112" max="4112" width="2.28515625" style="395" customWidth="1"/>
    <col min="4113" max="4113" width="11.42578125" style="395"/>
    <col min="4114" max="4114" width="15.42578125" style="395" bestFit="1" customWidth="1"/>
    <col min="4115" max="4350" width="11.42578125" style="395"/>
    <col min="4351" max="4351" width="1.28515625" style="395" customWidth="1"/>
    <col min="4352" max="4352" width="2.140625" style="395" customWidth="1"/>
    <col min="4353" max="4353" width="18.85546875" style="395" customWidth="1"/>
    <col min="4354" max="4354" width="17.5703125" style="395" customWidth="1"/>
    <col min="4355" max="4355" width="15.28515625" style="395" bestFit="1" customWidth="1"/>
    <col min="4356" max="4356" width="13.42578125" style="395" customWidth="1"/>
    <col min="4357" max="4357" width="31.5703125" style="395" customWidth="1"/>
    <col min="4358" max="4358" width="11" style="395" customWidth="1"/>
    <col min="4359" max="4361" width="15.42578125" style="395" customWidth="1"/>
    <col min="4362" max="4362" width="13.140625" style="395" customWidth="1"/>
    <col min="4363" max="4363" width="12.5703125" style="395" customWidth="1"/>
    <col min="4364" max="4364" width="23" style="395" bestFit="1" customWidth="1"/>
    <col min="4365" max="4365" width="11.5703125" style="395" customWidth="1"/>
    <col min="4366" max="4366" width="20.140625" style="395" bestFit="1" customWidth="1"/>
    <col min="4367" max="4367" width="16.28515625" style="395" customWidth="1"/>
    <col min="4368" max="4368" width="2.28515625" style="395" customWidth="1"/>
    <col min="4369" max="4369" width="11.42578125" style="395"/>
    <col min="4370" max="4370" width="15.42578125" style="395" bestFit="1" customWidth="1"/>
    <col min="4371" max="4606" width="11.42578125" style="395"/>
    <col min="4607" max="4607" width="1.28515625" style="395" customWidth="1"/>
    <col min="4608" max="4608" width="2.140625" style="395" customWidth="1"/>
    <col min="4609" max="4609" width="18.85546875" style="395" customWidth="1"/>
    <col min="4610" max="4610" width="17.5703125" style="395" customWidth="1"/>
    <col min="4611" max="4611" width="15.28515625" style="395" bestFit="1" customWidth="1"/>
    <col min="4612" max="4612" width="13.42578125" style="395" customWidth="1"/>
    <col min="4613" max="4613" width="31.5703125" style="395" customWidth="1"/>
    <col min="4614" max="4614" width="11" style="395" customWidth="1"/>
    <col min="4615" max="4617" width="15.42578125" style="395" customWidth="1"/>
    <col min="4618" max="4618" width="13.140625" style="395" customWidth="1"/>
    <col min="4619" max="4619" width="12.5703125" style="395" customWidth="1"/>
    <col min="4620" max="4620" width="23" style="395" bestFit="1" customWidth="1"/>
    <col min="4621" max="4621" width="11.5703125" style="395" customWidth="1"/>
    <col min="4622" max="4622" width="20.140625" style="395" bestFit="1" customWidth="1"/>
    <col min="4623" max="4623" width="16.28515625" style="395" customWidth="1"/>
    <col min="4624" max="4624" width="2.28515625" style="395" customWidth="1"/>
    <col min="4625" max="4625" width="11.42578125" style="395"/>
    <col min="4626" max="4626" width="15.42578125" style="395" bestFit="1" customWidth="1"/>
    <col min="4627" max="4862" width="11.42578125" style="395"/>
    <col min="4863" max="4863" width="1.28515625" style="395" customWidth="1"/>
    <col min="4864" max="4864" width="2.140625" style="395" customWidth="1"/>
    <col min="4865" max="4865" width="18.85546875" style="395" customWidth="1"/>
    <col min="4866" max="4866" width="17.5703125" style="395" customWidth="1"/>
    <col min="4867" max="4867" width="15.28515625" style="395" bestFit="1" customWidth="1"/>
    <col min="4868" max="4868" width="13.42578125" style="395" customWidth="1"/>
    <col min="4869" max="4869" width="31.5703125" style="395" customWidth="1"/>
    <col min="4870" max="4870" width="11" style="395" customWidth="1"/>
    <col min="4871" max="4873" width="15.42578125" style="395" customWidth="1"/>
    <col min="4874" max="4874" width="13.140625" style="395" customWidth="1"/>
    <col min="4875" max="4875" width="12.5703125" style="395" customWidth="1"/>
    <col min="4876" max="4876" width="23" style="395" bestFit="1" customWidth="1"/>
    <col min="4877" max="4877" width="11.5703125" style="395" customWidth="1"/>
    <col min="4878" max="4878" width="20.140625" style="395" bestFit="1" customWidth="1"/>
    <col min="4879" max="4879" width="16.28515625" style="395" customWidth="1"/>
    <col min="4880" max="4880" width="2.28515625" style="395" customWidth="1"/>
    <col min="4881" max="4881" width="11.42578125" style="395"/>
    <col min="4882" max="4882" width="15.42578125" style="395" bestFit="1" customWidth="1"/>
    <col min="4883" max="5118" width="11.42578125" style="395"/>
    <col min="5119" max="5119" width="1.28515625" style="395" customWidth="1"/>
    <col min="5120" max="5120" width="2.140625" style="395" customWidth="1"/>
    <col min="5121" max="5121" width="18.85546875" style="395" customWidth="1"/>
    <col min="5122" max="5122" width="17.5703125" style="395" customWidth="1"/>
    <col min="5123" max="5123" width="15.28515625" style="395" bestFit="1" customWidth="1"/>
    <col min="5124" max="5124" width="13.42578125" style="395" customWidth="1"/>
    <col min="5125" max="5125" width="31.5703125" style="395" customWidth="1"/>
    <col min="5126" max="5126" width="11" style="395" customWidth="1"/>
    <col min="5127" max="5129" width="15.42578125" style="395" customWidth="1"/>
    <col min="5130" max="5130" width="13.140625" style="395" customWidth="1"/>
    <col min="5131" max="5131" width="12.5703125" style="395" customWidth="1"/>
    <col min="5132" max="5132" width="23" style="395" bestFit="1" customWidth="1"/>
    <col min="5133" max="5133" width="11.5703125" style="395" customWidth="1"/>
    <col min="5134" max="5134" width="20.140625" style="395" bestFit="1" customWidth="1"/>
    <col min="5135" max="5135" width="16.28515625" style="395" customWidth="1"/>
    <col min="5136" max="5136" width="2.28515625" style="395" customWidth="1"/>
    <col min="5137" max="5137" width="11.42578125" style="395"/>
    <col min="5138" max="5138" width="15.42578125" style="395" bestFit="1" customWidth="1"/>
    <col min="5139" max="5374" width="11.42578125" style="395"/>
    <col min="5375" max="5375" width="1.28515625" style="395" customWidth="1"/>
    <col min="5376" max="5376" width="2.140625" style="395" customWidth="1"/>
    <col min="5377" max="5377" width="18.85546875" style="395" customWidth="1"/>
    <col min="5378" max="5378" width="17.5703125" style="395" customWidth="1"/>
    <col min="5379" max="5379" width="15.28515625" style="395" bestFit="1" customWidth="1"/>
    <col min="5380" max="5380" width="13.42578125" style="395" customWidth="1"/>
    <col min="5381" max="5381" width="31.5703125" style="395" customWidth="1"/>
    <col min="5382" max="5382" width="11" style="395" customWidth="1"/>
    <col min="5383" max="5385" width="15.42578125" style="395" customWidth="1"/>
    <col min="5386" max="5386" width="13.140625" style="395" customWidth="1"/>
    <col min="5387" max="5387" width="12.5703125" style="395" customWidth="1"/>
    <col min="5388" max="5388" width="23" style="395" bestFit="1" customWidth="1"/>
    <col min="5389" max="5389" width="11.5703125" style="395" customWidth="1"/>
    <col min="5390" max="5390" width="20.140625" style="395" bestFit="1" customWidth="1"/>
    <col min="5391" max="5391" width="16.28515625" style="395" customWidth="1"/>
    <col min="5392" max="5392" width="2.28515625" style="395" customWidth="1"/>
    <col min="5393" max="5393" width="11.42578125" style="395"/>
    <col min="5394" max="5394" width="15.42578125" style="395" bestFit="1" customWidth="1"/>
    <col min="5395" max="5630" width="11.42578125" style="395"/>
    <col min="5631" max="5631" width="1.28515625" style="395" customWidth="1"/>
    <col min="5632" max="5632" width="2.140625" style="395" customWidth="1"/>
    <col min="5633" max="5633" width="18.85546875" style="395" customWidth="1"/>
    <col min="5634" max="5634" width="17.5703125" style="395" customWidth="1"/>
    <col min="5635" max="5635" width="15.28515625" style="395" bestFit="1" customWidth="1"/>
    <col min="5636" max="5636" width="13.42578125" style="395" customWidth="1"/>
    <col min="5637" max="5637" width="31.5703125" style="395" customWidth="1"/>
    <col min="5638" max="5638" width="11" style="395" customWidth="1"/>
    <col min="5639" max="5641" width="15.42578125" style="395" customWidth="1"/>
    <col min="5642" max="5642" width="13.140625" style="395" customWidth="1"/>
    <col min="5643" max="5643" width="12.5703125" style="395" customWidth="1"/>
    <col min="5644" max="5644" width="23" style="395" bestFit="1" customWidth="1"/>
    <col min="5645" max="5645" width="11.5703125" style="395" customWidth="1"/>
    <col min="5646" max="5646" width="20.140625" style="395" bestFit="1" customWidth="1"/>
    <col min="5647" max="5647" width="16.28515625" style="395" customWidth="1"/>
    <col min="5648" max="5648" width="2.28515625" style="395" customWidth="1"/>
    <col min="5649" max="5649" width="11.42578125" style="395"/>
    <col min="5650" max="5650" width="15.42578125" style="395" bestFit="1" customWidth="1"/>
    <col min="5651" max="5886" width="11.42578125" style="395"/>
    <col min="5887" max="5887" width="1.28515625" style="395" customWidth="1"/>
    <col min="5888" max="5888" width="2.140625" style="395" customWidth="1"/>
    <col min="5889" max="5889" width="18.85546875" style="395" customWidth="1"/>
    <col min="5890" max="5890" width="17.5703125" style="395" customWidth="1"/>
    <col min="5891" max="5891" width="15.28515625" style="395" bestFit="1" customWidth="1"/>
    <col min="5892" max="5892" width="13.42578125" style="395" customWidth="1"/>
    <col min="5893" max="5893" width="31.5703125" style="395" customWidth="1"/>
    <col min="5894" max="5894" width="11" style="395" customWidth="1"/>
    <col min="5895" max="5897" width="15.42578125" style="395" customWidth="1"/>
    <col min="5898" max="5898" width="13.140625" style="395" customWidth="1"/>
    <col min="5899" max="5899" width="12.5703125" style="395" customWidth="1"/>
    <col min="5900" max="5900" width="23" style="395" bestFit="1" customWidth="1"/>
    <col min="5901" max="5901" width="11.5703125" style="395" customWidth="1"/>
    <col min="5902" max="5902" width="20.140625" style="395" bestFit="1" customWidth="1"/>
    <col min="5903" max="5903" width="16.28515625" style="395" customWidth="1"/>
    <col min="5904" max="5904" width="2.28515625" style="395" customWidth="1"/>
    <col min="5905" max="5905" width="11.42578125" style="395"/>
    <col min="5906" max="5906" width="15.42578125" style="395" bestFit="1" customWidth="1"/>
    <col min="5907" max="6142" width="11.42578125" style="395"/>
    <col min="6143" max="6143" width="1.28515625" style="395" customWidth="1"/>
    <col min="6144" max="6144" width="2.140625" style="395" customWidth="1"/>
    <col min="6145" max="6145" width="18.85546875" style="395" customWidth="1"/>
    <col min="6146" max="6146" width="17.5703125" style="395" customWidth="1"/>
    <col min="6147" max="6147" width="15.28515625" style="395" bestFit="1" customWidth="1"/>
    <col min="6148" max="6148" width="13.42578125" style="395" customWidth="1"/>
    <col min="6149" max="6149" width="31.5703125" style="395" customWidth="1"/>
    <col min="6150" max="6150" width="11" style="395" customWidth="1"/>
    <col min="6151" max="6153" width="15.42578125" style="395" customWidth="1"/>
    <col min="6154" max="6154" width="13.140625" style="395" customWidth="1"/>
    <col min="6155" max="6155" width="12.5703125" style="395" customWidth="1"/>
    <col min="6156" max="6156" width="23" style="395" bestFit="1" customWidth="1"/>
    <col min="6157" max="6157" width="11.5703125" style="395" customWidth="1"/>
    <col min="6158" max="6158" width="20.140625" style="395" bestFit="1" customWidth="1"/>
    <col min="6159" max="6159" width="16.28515625" style="395" customWidth="1"/>
    <col min="6160" max="6160" width="2.28515625" style="395" customWidth="1"/>
    <col min="6161" max="6161" width="11.42578125" style="395"/>
    <col min="6162" max="6162" width="15.42578125" style="395" bestFit="1" customWidth="1"/>
    <col min="6163" max="6398" width="11.42578125" style="395"/>
    <col min="6399" max="6399" width="1.28515625" style="395" customWidth="1"/>
    <col min="6400" max="6400" width="2.140625" style="395" customWidth="1"/>
    <col min="6401" max="6401" width="18.85546875" style="395" customWidth="1"/>
    <col min="6402" max="6402" width="17.5703125" style="395" customWidth="1"/>
    <col min="6403" max="6403" width="15.28515625" style="395" bestFit="1" customWidth="1"/>
    <col min="6404" max="6404" width="13.42578125" style="395" customWidth="1"/>
    <col min="6405" max="6405" width="31.5703125" style="395" customWidth="1"/>
    <col min="6406" max="6406" width="11" style="395" customWidth="1"/>
    <col min="6407" max="6409" width="15.42578125" style="395" customWidth="1"/>
    <col min="6410" max="6410" width="13.140625" style="395" customWidth="1"/>
    <col min="6411" max="6411" width="12.5703125" style="395" customWidth="1"/>
    <col min="6412" max="6412" width="23" style="395" bestFit="1" customWidth="1"/>
    <col min="6413" max="6413" width="11.5703125" style="395" customWidth="1"/>
    <col min="6414" max="6414" width="20.140625" style="395" bestFit="1" customWidth="1"/>
    <col min="6415" max="6415" width="16.28515625" style="395" customWidth="1"/>
    <col min="6416" max="6416" width="2.28515625" style="395" customWidth="1"/>
    <col min="6417" max="6417" width="11.42578125" style="395"/>
    <col min="6418" max="6418" width="15.42578125" style="395" bestFit="1" customWidth="1"/>
    <col min="6419" max="6654" width="11.42578125" style="395"/>
    <col min="6655" max="6655" width="1.28515625" style="395" customWidth="1"/>
    <col min="6656" max="6656" width="2.140625" style="395" customWidth="1"/>
    <col min="6657" max="6657" width="18.85546875" style="395" customWidth="1"/>
    <col min="6658" max="6658" width="17.5703125" style="395" customWidth="1"/>
    <col min="6659" max="6659" width="15.28515625" style="395" bestFit="1" customWidth="1"/>
    <col min="6660" max="6660" width="13.42578125" style="395" customWidth="1"/>
    <col min="6661" max="6661" width="31.5703125" style="395" customWidth="1"/>
    <col min="6662" max="6662" width="11" style="395" customWidth="1"/>
    <col min="6663" max="6665" width="15.42578125" style="395" customWidth="1"/>
    <col min="6666" max="6666" width="13.140625" style="395" customWidth="1"/>
    <col min="6667" max="6667" width="12.5703125" style="395" customWidth="1"/>
    <col min="6668" max="6668" width="23" style="395" bestFit="1" customWidth="1"/>
    <col min="6669" max="6669" width="11.5703125" style="395" customWidth="1"/>
    <col min="6670" max="6670" width="20.140625" style="395" bestFit="1" customWidth="1"/>
    <col min="6671" max="6671" width="16.28515625" style="395" customWidth="1"/>
    <col min="6672" max="6672" width="2.28515625" style="395" customWidth="1"/>
    <col min="6673" max="6673" width="11.42578125" style="395"/>
    <col min="6674" max="6674" width="15.42578125" style="395" bestFit="1" customWidth="1"/>
    <col min="6675" max="6910" width="11.42578125" style="395"/>
    <col min="6911" max="6911" width="1.28515625" style="395" customWidth="1"/>
    <col min="6912" max="6912" width="2.140625" style="395" customWidth="1"/>
    <col min="6913" max="6913" width="18.85546875" style="395" customWidth="1"/>
    <col min="6914" max="6914" width="17.5703125" style="395" customWidth="1"/>
    <col min="6915" max="6915" width="15.28515625" style="395" bestFit="1" customWidth="1"/>
    <col min="6916" max="6916" width="13.42578125" style="395" customWidth="1"/>
    <col min="6917" max="6917" width="31.5703125" style="395" customWidth="1"/>
    <col min="6918" max="6918" width="11" style="395" customWidth="1"/>
    <col min="6919" max="6921" width="15.42578125" style="395" customWidth="1"/>
    <col min="6922" max="6922" width="13.140625" style="395" customWidth="1"/>
    <col min="6923" max="6923" width="12.5703125" style="395" customWidth="1"/>
    <col min="6924" max="6924" width="23" style="395" bestFit="1" customWidth="1"/>
    <col min="6925" max="6925" width="11.5703125" style="395" customWidth="1"/>
    <col min="6926" max="6926" width="20.140625" style="395" bestFit="1" customWidth="1"/>
    <col min="6927" max="6927" width="16.28515625" style="395" customWidth="1"/>
    <col min="6928" max="6928" width="2.28515625" style="395" customWidth="1"/>
    <col min="6929" max="6929" width="11.42578125" style="395"/>
    <col min="6930" max="6930" width="15.42578125" style="395" bestFit="1" customWidth="1"/>
    <col min="6931" max="7166" width="11.42578125" style="395"/>
    <col min="7167" max="7167" width="1.28515625" style="395" customWidth="1"/>
    <col min="7168" max="7168" width="2.140625" style="395" customWidth="1"/>
    <col min="7169" max="7169" width="18.85546875" style="395" customWidth="1"/>
    <col min="7170" max="7170" width="17.5703125" style="395" customWidth="1"/>
    <col min="7171" max="7171" width="15.28515625" style="395" bestFit="1" customWidth="1"/>
    <col min="7172" max="7172" width="13.42578125" style="395" customWidth="1"/>
    <col min="7173" max="7173" width="31.5703125" style="395" customWidth="1"/>
    <col min="7174" max="7174" width="11" style="395" customWidth="1"/>
    <col min="7175" max="7177" width="15.42578125" style="395" customWidth="1"/>
    <col min="7178" max="7178" width="13.140625" style="395" customWidth="1"/>
    <col min="7179" max="7179" width="12.5703125" style="395" customWidth="1"/>
    <col min="7180" max="7180" width="23" style="395" bestFit="1" customWidth="1"/>
    <col min="7181" max="7181" width="11.5703125" style="395" customWidth="1"/>
    <col min="7182" max="7182" width="20.140625" style="395" bestFit="1" customWidth="1"/>
    <col min="7183" max="7183" width="16.28515625" style="395" customWidth="1"/>
    <col min="7184" max="7184" width="2.28515625" style="395" customWidth="1"/>
    <col min="7185" max="7185" width="11.42578125" style="395"/>
    <col min="7186" max="7186" width="15.42578125" style="395" bestFit="1" customWidth="1"/>
    <col min="7187" max="7422" width="11.42578125" style="395"/>
    <col min="7423" max="7423" width="1.28515625" style="395" customWidth="1"/>
    <col min="7424" max="7424" width="2.140625" style="395" customWidth="1"/>
    <col min="7425" max="7425" width="18.85546875" style="395" customWidth="1"/>
    <col min="7426" max="7426" width="17.5703125" style="395" customWidth="1"/>
    <col min="7427" max="7427" width="15.28515625" style="395" bestFit="1" customWidth="1"/>
    <col min="7428" max="7428" width="13.42578125" style="395" customWidth="1"/>
    <col min="7429" max="7429" width="31.5703125" style="395" customWidth="1"/>
    <col min="7430" max="7430" width="11" style="395" customWidth="1"/>
    <col min="7431" max="7433" width="15.42578125" style="395" customWidth="1"/>
    <col min="7434" max="7434" width="13.140625" style="395" customWidth="1"/>
    <col min="7435" max="7435" width="12.5703125" style="395" customWidth="1"/>
    <col min="7436" max="7436" width="23" style="395" bestFit="1" customWidth="1"/>
    <col min="7437" max="7437" width="11.5703125" style="395" customWidth="1"/>
    <col min="7438" max="7438" width="20.140625" style="395" bestFit="1" customWidth="1"/>
    <col min="7439" max="7439" width="16.28515625" style="395" customWidth="1"/>
    <col min="7440" max="7440" width="2.28515625" style="395" customWidth="1"/>
    <col min="7441" max="7441" width="11.42578125" style="395"/>
    <col min="7442" max="7442" width="15.42578125" style="395" bestFit="1" customWidth="1"/>
    <col min="7443" max="7678" width="11.42578125" style="395"/>
    <col min="7679" max="7679" width="1.28515625" style="395" customWidth="1"/>
    <col min="7680" max="7680" width="2.140625" style="395" customWidth="1"/>
    <col min="7681" max="7681" width="18.85546875" style="395" customWidth="1"/>
    <col min="7682" max="7682" width="17.5703125" style="395" customWidth="1"/>
    <col min="7683" max="7683" width="15.28515625" style="395" bestFit="1" customWidth="1"/>
    <col min="7684" max="7684" width="13.42578125" style="395" customWidth="1"/>
    <col min="7685" max="7685" width="31.5703125" style="395" customWidth="1"/>
    <col min="7686" max="7686" width="11" style="395" customWidth="1"/>
    <col min="7687" max="7689" width="15.42578125" style="395" customWidth="1"/>
    <col min="7690" max="7690" width="13.140625" style="395" customWidth="1"/>
    <col min="7691" max="7691" width="12.5703125" style="395" customWidth="1"/>
    <col min="7692" max="7692" width="23" style="395" bestFit="1" customWidth="1"/>
    <col min="7693" max="7693" width="11.5703125" style="395" customWidth="1"/>
    <col min="7694" max="7694" width="20.140625" style="395" bestFit="1" customWidth="1"/>
    <col min="7695" max="7695" width="16.28515625" style="395" customWidth="1"/>
    <col min="7696" max="7696" width="2.28515625" style="395" customWidth="1"/>
    <col min="7697" max="7697" width="11.42578125" style="395"/>
    <col min="7698" max="7698" width="15.42578125" style="395" bestFit="1" customWidth="1"/>
    <col min="7699" max="7934" width="11.42578125" style="395"/>
    <col min="7935" max="7935" width="1.28515625" style="395" customWidth="1"/>
    <col min="7936" max="7936" width="2.140625" style="395" customWidth="1"/>
    <col min="7937" max="7937" width="18.85546875" style="395" customWidth="1"/>
    <col min="7938" max="7938" width="17.5703125" style="395" customWidth="1"/>
    <col min="7939" max="7939" width="15.28515625" style="395" bestFit="1" customWidth="1"/>
    <col min="7940" max="7940" width="13.42578125" style="395" customWidth="1"/>
    <col min="7941" max="7941" width="31.5703125" style="395" customWidth="1"/>
    <col min="7942" max="7942" width="11" style="395" customWidth="1"/>
    <col min="7943" max="7945" width="15.42578125" style="395" customWidth="1"/>
    <col min="7946" max="7946" width="13.140625" style="395" customWidth="1"/>
    <col min="7947" max="7947" width="12.5703125" style="395" customWidth="1"/>
    <col min="7948" max="7948" width="23" style="395" bestFit="1" customWidth="1"/>
    <col min="7949" max="7949" width="11.5703125" style="395" customWidth="1"/>
    <col min="7950" max="7950" width="20.140625" style="395" bestFit="1" customWidth="1"/>
    <col min="7951" max="7951" width="16.28515625" style="395" customWidth="1"/>
    <col min="7952" max="7952" width="2.28515625" style="395" customWidth="1"/>
    <col min="7953" max="7953" width="11.42578125" style="395"/>
    <col min="7954" max="7954" width="15.42578125" style="395" bestFit="1" customWidth="1"/>
    <col min="7955" max="8190" width="11.42578125" style="395"/>
    <col min="8191" max="8191" width="1.28515625" style="395" customWidth="1"/>
    <col min="8192" max="8192" width="2.140625" style="395" customWidth="1"/>
    <col min="8193" max="8193" width="18.85546875" style="395" customWidth="1"/>
    <col min="8194" max="8194" width="17.5703125" style="395" customWidth="1"/>
    <col min="8195" max="8195" width="15.28515625" style="395" bestFit="1" customWidth="1"/>
    <col min="8196" max="8196" width="13.42578125" style="395" customWidth="1"/>
    <col min="8197" max="8197" width="31.5703125" style="395" customWidth="1"/>
    <col min="8198" max="8198" width="11" style="395" customWidth="1"/>
    <col min="8199" max="8201" width="15.42578125" style="395" customWidth="1"/>
    <col min="8202" max="8202" width="13.140625" style="395" customWidth="1"/>
    <col min="8203" max="8203" width="12.5703125" style="395" customWidth="1"/>
    <col min="8204" max="8204" width="23" style="395" bestFit="1" customWidth="1"/>
    <col min="8205" max="8205" width="11.5703125" style="395" customWidth="1"/>
    <col min="8206" max="8206" width="20.140625" style="395" bestFit="1" customWidth="1"/>
    <col min="8207" max="8207" width="16.28515625" style="395" customWidth="1"/>
    <col min="8208" max="8208" width="2.28515625" style="395" customWidth="1"/>
    <col min="8209" max="8209" width="11.42578125" style="395"/>
    <col min="8210" max="8210" width="15.42578125" style="395" bestFit="1" customWidth="1"/>
    <col min="8211" max="8446" width="11.42578125" style="395"/>
    <col min="8447" max="8447" width="1.28515625" style="395" customWidth="1"/>
    <col min="8448" max="8448" width="2.140625" style="395" customWidth="1"/>
    <col min="8449" max="8449" width="18.85546875" style="395" customWidth="1"/>
    <col min="8450" max="8450" width="17.5703125" style="395" customWidth="1"/>
    <col min="8451" max="8451" width="15.28515625" style="395" bestFit="1" customWidth="1"/>
    <col min="8452" max="8452" width="13.42578125" style="395" customWidth="1"/>
    <col min="8453" max="8453" width="31.5703125" style="395" customWidth="1"/>
    <col min="8454" max="8454" width="11" style="395" customWidth="1"/>
    <col min="8455" max="8457" width="15.42578125" style="395" customWidth="1"/>
    <col min="8458" max="8458" width="13.140625" style="395" customWidth="1"/>
    <col min="8459" max="8459" width="12.5703125" style="395" customWidth="1"/>
    <col min="8460" max="8460" width="23" style="395" bestFit="1" customWidth="1"/>
    <col min="8461" max="8461" width="11.5703125" style="395" customWidth="1"/>
    <col min="8462" max="8462" width="20.140625" style="395" bestFit="1" customWidth="1"/>
    <col min="8463" max="8463" width="16.28515625" style="395" customWidth="1"/>
    <col min="8464" max="8464" width="2.28515625" style="395" customWidth="1"/>
    <col min="8465" max="8465" width="11.42578125" style="395"/>
    <col min="8466" max="8466" width="15.42578125" style="395" bestFit="1" customWidth="1"/>
    <col min="8467" max="8702" width="11.42578125" style="395"/>
    <col min="8703" max="8703" width="1.28515625" style="395" customWidth="1"/>
    <col min="8704" max="8704" width="2.140625" style="395" customWidth="1"/>
    <col min="8705" max="8705" width="18.85546875" style="395" customWidth="1"/>
    <col min="8706" max="8706" width="17.5703125" style="395" customWidth="1"/>
    <col min="8707" max="8707" width="15.28515625" style="395" bestFit="1" customWidth="1"/>
    <col min="8708" max="8708" width="13.42578125" style="395" customWidth="1"/>
    <col min="8709" max="8709" width="31.5703125" style="395" customWidth="1"/>
    <col min="8710" max="8710" width="11" style="395" customWidth="1"/>
    <col min="8711" max="8713" width="15.42578125" style="395" customWidth="1"/>
    <col min="8714" max="8714" width="13.140625" style="395" customWidth="1"/>
    <col min="8715" max="8715" width="12.5703125" style="395" customWidth="1"/>
    <col min="8716" max="8716" width="23" style="395" bestFit="1" customWidth="1"/>
    <col min="8717" max="8717" width="11.5703125" style="395" customWidth="1"/>
    <col min="8718" max="8718" width="20.140625" style="395" bestFit="1" customWidth="1"/>
    <col min="8719" max="8719" width="16.28515625" style="395" customWidth="1"/>
    <col min="8720" max="8720" width="2.28515625" style="395" customWidth="1"/>
    <col min="8721" max="8721" width="11.42578125" style="395"/>
    <col min="8722" max="8722" width="15.42578125" style="395" bestFit="1" customWidth="1"/>
    <col min="8723" max="8958" width="11.42578125" style="395"/>
    <col min="8959" max="8959" width="1.28515625" style="395" customWidth="1"/>
    <col min="8960" max="8960" width="2.140625" style="395" customWidth="1"/>
    <col min="8961" max="8961" width="18.85546875" style="395" customWidth="1"/>
    <col min="8962" max="8962" width="17.5703125" style="395" customWidth="1"/>
    <col min="8963" max="8963" width="15.28515625" style="395" bestFit="1" customWidth="1"/>
    <col min="8964" max="8964" width="13.42578125" style="395" customWidth="1"/>
    <col min="8965" max="8965" width="31.5703125" style="395" customWidth="1"/>
    <col min="8966" max="8966" width="11" style="395" customWidth="1"/>
    <col min="8967" max="8969" width="15.42578125" style="395" customWidth="1"/>
    <col min="8970" max="8970" width="13.140625" style="395" customWidth="1"/>
    <col min="8971" max="8971" width="12.5703125" style="395" customWidth="1"/>
    <col min="8972" max="8972" width="23" style="395" bestFit="1" customWidth="1"/>
    <col min="8973" max="8973" width="11.5703125" style="395" customWidth="1"/>
    <col min="8974" max="8974" width="20.140625" style="395" bestFit="1" customWidth="1"/>
    <col min="8975" max="8975" width="16.28515625" style="395" customWidth="1"/>
    <col min="8976" max="8976" width="2.28515625" style="395" customWidth="1"/>
    <col min="8977" max="8977" width="11.42578125" style="395"/>
    <col min="8978" max="8978" width="15.42578125" style="395" bestFit="1" customWidth="1"/>
    <col min="8979" max="9214" width="11.42578125" style="395"/>
    <col min="9215" max="9215" width="1.28515625" style="395" customWidth="1"/>
    <col min="9216" max="9216" width="2.140625" style="395" customWidth="1"/>
    <col min="9217" max="9217" width="18.85546875" style="395" customWidth="1"/>
    <col min="9218" max="9218" width="17.5703125" style="395" customWidth="1"/>
    <col min="9219" max="9219" width="15.28515625" style="395" bestFit="1" customWidth="1"/>
    <col min="9220" max="9220" width="13.42578125" style="395" customWidth="1"/>
    <col min="9221" max="9221" width="31.5703125" style="395" customWidth="1"/>
    <col min="9222" max="9222" width="11" style="395" customWidth="1"/>
    <col min="9223" max="9225" width="15.42578125" style="395" customWidth="1"/>
    <col min="9226" max="9226" width="13.140625" style="395" customWidth="1"/>
    <col min="9227" max="9227" width="12.5703125" style="395" customWidth="1"/>
    <col min="9228" max="9228" width="23" style="395" bestFit="1" customWidth="1"/>
    <col min="9229" max="9229" width="11.5703125" style="395" customWidth="1"/>
    <col min="9230" max="9230" width="20.140625" style="395" bestFit="1" customWidth="1"/>
    <col min="9231" max="9231" width="16.28515625" style="395" customWidth="1"/>
    <col min="9232" max="9232" width="2.28515625" style="395" customWidth="1"/>
    <col min="9233" max="9233" width="11.42578125" style="395"/>
    <col min="9234" max="9234" width="15.42578125" style="395" bestFit="1" customWidth="1"/>
    <col min="9235" max="9470" width="11.42578125" style="395"/>
    <col min="9471" max="9471" width="1.28515625" style="395" customWidth="1"/>
    <col min="9472" max="9472" width="2.140625" style="395" customWidth="1"/>
    <col min="9473" max="9473" width="18.85546875" style="395" customWidth="1"/>
    <col min="9474" max="9474" width="17.5703125" style="395" customWidth="1"/>
    <col min="9475" max="9475" width="15.28515625" style="395" bestFit="1" customWidth="1"/>
    <col min="9476" max="9476" width="13.42578125" style="395" customWidth="1"/>
    <col min="9477" max="9477" width="31.5703125" style="395" customWidth="1"/>
    <col min="9478" max="9478" width="11" style="395" customWidth="1"/>
    <col min="9479" max="9481" width="15.42578125" style="395" customWidth="1"/>
    <col min="9482" max="9482" width="13.140625" style="395" customWidth="1"/>
    <col min="9483" max="9483" width="12.5703125" style="395" customWidth="1"/>
    <col min="9484" max="9484" width="23" style="395" bestFit="1" customWidth="1"/>
    <col min="9485" max="9485" width="11.5703125" style="395" customWidth="1"/>
    <col min="9486" max="9486" width="20.140625" style="395" bestFit="1" customWidth="1"/>
    <col min="9487" max="9487" width="16.28515625" style="395" customWidth="1"/>
    <col min="9488" max="9488" width="2.28515625" style="395" customWidth="1"/>
    <col min="9489" max="9489" width="11.42578125" style="395"/>
    <col min="9490" max="9490" width="15.42578125" style="395" bestFit="1" customWidth="1"/>
    <col min="9491" max="9726" width="11.42578125" style="395"/>
    <col min="9727" max="9727" width="1.28515625" style="395" customWidth="1"/>
    <col min="9728" max="9728" width="2.140625" style="395" customWidth="1"/>
    <col min="9729" max="9729" width="18.85546875" style="395" customWidth="1"/>
    <col min="9730" max="9730" width="17.5703125" style="395" customWidth="1"/>
    <col min="9731" max="9731" width="15.28515625" style="395" bestFit="1" customWidth="1"/>
    <col min="9732" max="9732" width="13.42578125" style="395" customWidth="1"/>
    <col min="9733" max="9733" width="31.5703125" style="395" customWidth="1"/>
    <col min="9734" max="9734" width="11" style="395" customWidth="1"/>
    <col min="9735" max="9737" width="15.42578125" style="395" customWidth="1"/>
    <col min="9738" max="9738" width="13.140625" style="395" customWidth="1"/>
    <col min="9739" max="9739" width="12.5703125" style="395" customWidth="1"/>
    <col min="9740" max="9740" width="23" style="395" bestFit="1" customWidth="1"/>
    <col min="9741" max="9741" width="11.5703125" style="395" customWidth="1"/>
    <col min="9742" max="9742" width="20.140625" style="395" bestFit="1" customWidth="1"/>
    <col min="9743" max="9743" width="16.28515625" style="395" customWidth="1"/>
    <col min="9744" max="9744" width="2.28515625" style="395" customWidth="1"/>
    <col min="9745" max="9745" width="11.42578125" style="395"/>
    <col min="9746" max="9746" width="15.42578125" style="395" bestFit="1" customWidth="1"/>
    <col min="9747" max="9982" width="11.42578125" style="395"/>
    <col min="9983" max="9983" width="1.28515625" style="395" customWidth="1"/>
    <col min="9984" max="9984" width="2.140625" style="395" customWidth="1"/>
    <col min="9985" max="9985" width="18.85546875" style="395" customWidth="1"/>
    <col min="9986" max="9986" width="17.5703125" style="395" customWidth="1"/>
    <col min="9987" max="9987" width="15.28515625" style="395" bestFit="1" customWidth="1"/>
    <col min="9988" max="9988" width="13.42578125" style="395" customWidth="1"/>
    <col min="9989" max="9989" width="31.5703125" style="395" customWidth="1"/>
    <col min="9990" max="9990" width="11" style="395" customWidth="1"/>
    <col min="9991" max="9993" width="15.42578125" style="395" customWidth="1"/>
    <col min="9994" max="9994" width="13.140625" style="395" customWidth="1"/>
    <col min="9995" max="9995" width="12.5703125" style="395" customWidth="1"/>
    <col min="9996" max="9996" width="23" style="395" bestFit="1" customWidth="1"/>
    <col min="9997" max="9997" width="11.5703125" style="395" customWidth="1"/>
    <col min="9998" max="9998" width="20.140625" style="395" bestFit="1" customWidth="1"/>
    <col min="9999" max="9999" width="16.28515625" style="395" customWidth="1"/>
    <col min="10000" max="10000" width="2.28515625" style="395" customWidth="1"/>
    <col min="10001" max="10001" width="11.42578125" style="395"/>
    <col min="10002" max="10002" width="15.42578125" style="395" bestFit="1" customWidth="1"/>
    <col min="10003" max="10238" width="11.42578125" style="395"/>
    <col min="10239" max="10239" width="1.28515625" style="395" customWidth="1"/>
    <col min="10240" max="10240" width="2.140625" style="395" customWidth="1"/>
    <col min="10241" max="10241" width="18.85546875" style="395" customWidth="1"/>
    <col min="10242" max="10242" width="17.5703125" style="395" customWidth="1"/>
    <col min="10243" max="10243" width="15.28515625" style="395" bestFit="1" customWidth="1"/>
    <col min="10244" max="10244" width="13.42578125" style="395" customWidth="1"/>
    <col min="10245" max="10245" width="31.5703125" style="395" customWidth="1"/>
    <col min="10246" max="10246" width="11" style="395" customWidth="1"/>
    <col min="10247" max="10249" width="15.42578125" style="395" customWidth="1"/>
    <col min="10250" max="10250" width="13.140625" style="395" customWidth="1"/>
    <col min="10251" max="10251" width="12.5703125" style="395" customWidth="1"/>
    <col min="10252" max="10252" width="23" style="395" bestFit="1" customWidth="1"/>
    <col min="10253" max="10253" width="11.5703125" style="395" customWidth="1"/>
    <col min="10254" max="10254" width="20.140625" style="395" bestFit="1" customWidth="1"/>
    <col min="10255" max="10255" width="16.28515625" style="395" customWidth="1"/>
    <col min="10256" max="10256" width="2.28515625" style="395" customWidth="1"/>
    <col min="10257" max="10257" width="11.42578125" style="395"/>
    <col min="10258" max="10258" width="15.42578125" style="395" bestFit="1" customWidth="1"/>
    <col min="10259" max="10494" width="11.42578125" style="395"/>
    <col min="10495" max="10495" width="1.28515625" style="395" customWidth="1"/>
    <col min="10496" max="10496" width="2.140625" style="395" customWidth="1"/>
    <col min="10497" max="10497" width="18.85546875" style="395" customWidth="1"/>
    <col min="10498" max="10498" width="17.5703125" style="395" customWidth="1"/>
    <col min="10499" max="10499" width="15.28515625" style="395" bestFit="1" customWidth="1"/>
    <col min="10500" max="10500" width="13.42578125" style="395" customWidth="1"/>
    <col min="10501" max="10501" width="31.5703125" style="395" customWidth="1"/>
    <col min="10502" max="10502" width="11" style="395" customWidth="1"/>
    <col min="10503" max="10505" width="15.42578125" style="395" customWidth="1"/>
    <col min="10506" max="10506" width="13.140625" style="395" customWidth="1"/>
    <col min="10507" max="10507" width="12.5703125" style="395" customWidth="1"/>
    <col min="10508" max="10508" width="23" style="395" bestFit="1" customWidth="1"/>
    <col min="10509" max="10509" width="11.5703125" style="395" customWidth="1"/>
    <col min="10510" max="10510" width="20.140625" style="395" bestFit="1" customWidth="1"/>
    <col min="10511" max="10511" width="16.28515625" style="395" customWidth="1"/>
    <col min="10512" max="10512" width="2.28515625" style="395" customWidth="1"/>
    <col min="10513" max="10513" width="11.42578125" style="395"/>
    <col min="10514" max="10514" width="15.42578125" style="395" bestFit="1" customWidth="1"/>
    <col min="10515" max="10750" width="11.42578125" style="395"/>
    <col min="10751" max="10751" width="1.28515625" style="395" customWidth="1"/>
    <col min="10752" max="10752" width="2.140625" style="395" customWidth="1"/>
    <col min="10753" max="10753" width="18.85546875" style="395" customWidth="1"/>
    <col min="10754" max="10754" width="17.5703125" style="395" customWidth="1"/>
    <col min="10755" max="10755" width="15.28515625" style="395" bestFit="1" customWidth="1"/>
    <col min="10756" max="10756" width="13.42578125" style="395" customWidth="1"/>
    <col min="10757" max="10757" width="31.5703125" style="395" customWidth="1"/>
    <col min="10758" max="10758" width="11" style="395" customWidth="1"/>
    <col min="10759" max="10761" width="15.42578125" style="395" customWidth="1"/>
    <col min="10762" max="10762" width="13.140625" style="395" customWidth="1"/>
    <col min="10763" max="10763" width="12.5703125" style="395" customWidth="1"/>
    <col min="10764" max="10764" width="23" style="395" bestFit="1" customWidth="1"/>
    <col min="10765" max="10765" width="11.5703125" style="395" customWidth="1"/>
    <col min="10766" max="10766" width="20.140625" style="395" bestFit="1" customWidth="1"/>
    <col min="10767" max="10767" width="16.28515625" style="395" customWidth="1"/>
    <col min="10768" max="10768" width="2.28515625" style="395" customWidth="1"/>
    <col min="10769" max="10769" width="11.42578125" style="395"/>
    <col min="10770" max="10770" width="15.42578125" style="395" bestFit="1" customWidth="1"/>
    <col min="10771" max="11006" width="11.42578125" style="395"/>
    <col min="11007" max="11007" width="1.28515625" style="395" customWidth="1"/>
    <col min="11008" max="11008" width="2.140625" style="395" customWidth="1"/>
    <col min="11009" max="11009" width="18.85546875" style="395" customWidth="1"/>
    <col min="11010" max="11010" width="17.5703125" style="395" customWidth="1"/>
    <col min="11011" max="11011" width="15.28515625" style="395" bestFit="1" customWidth="1"/>
    <col min="11012" max="11012" width="13.42578125" style="395" customWidth="1"/>
    <col min="11013" max="11013" width="31.5703125" style="395" customWidth="1"/>
    <col min="11014" max="11014" width="11" style="395" customWidth="1"/>
    <col min="11015" max="11017" width="15.42578125" style="395" customWidth="1"/>
    <col min="11018" max="11018" width="13.140625" style="395" customWidth="1"/>
    <col min="11019" max="11019" width="12.5703125" style="395" customWidth="1"/>
    <col min="11020" max="11020" width="23" style="395" bestFit="1" customWidth="1"/>
    <col min="11021" max="11021" width="11.5703125" style="395" customWidth="1"/>
    <col min="11022" max="11022" width="20.140625" style="395" bestFit="1" customWidth="1"/>
    <col min="11023" max="11023" width="16.28515625" style="395" customWidth="1"/>
    <col min="11024" max="11024" width="2.28515625" style="395" customWidth="1"/>
    <col min="11025" max="11025" width="11.42578125" style="395"/>
    <col min="11026" max="11026" width="15.42578125" style="395" bestFit="1" customWidth="1"/>
    <col min="11027" max="11262" width="11.42578125" style="395"/>
    <col min="11263" max="11263" width="1.28515625" style="395" customWidth="1"/>
    <col min="11264" max="11264" width="2.140625" style="395" customWidth="1"/>
    <col min="11265" max="11265" width="18.85546875" style="395" customWidth="1"/>
    <col min="11266" max="11266" width="17.5703125" style="395" customWidth="1"/>
    <col min="11267" max="11267" width="15.28515625" style="395" bestFit="1" customWidth="1"/>
    <col min="11268" max="11268" width="13.42578125" style="395" customWidth="1"/>
    <col min="11269" max="11269" width="31.5703125" style="395" customWidth="1"/>
    <col min="11270" max="11270" width="11" style="395" customWidth="1"/>
    <col min="11271" max="11273" width="15.42578125" style="395" customWidth="1"/>
    <col min="11274" max="11274" width="13.140625" style="395" customWidth="1"/>
    <col min="11275" max="11275" width="12.5703125" style="395" customWidth="1"/>
    <col min="11276" max="11276" width="23" style="395" bestFit="1" customWidth="1"/>
    <col min="11277" max="11277" width="11.5703125" style="395" customWidth="1"/>
    <col min="11278" max="11278" width="20.140625" style="395" bestFit="1" customWidth="1"/>
    <col min="11279" max="11279" width="16.28515625" style="395" customWidth="1"/>
    <col min="11280" max="11280" width="2.28515625" style="395" customWidth="1"/>
    <col min="11281" max="11281" width="11.42578125" style="395"/>
    <col min="11282" max="11282" width="15.42578125" style="395" bestFit="1" customWidth="1"/>
    <col min="11283" max="11518" width="11.42578125" style="395"/>
    <col min="11519" max="11519" width="1.28515625" style="395" customWidth="1"/>
    <col min="11520" max="11520" width="2.140625" style="395" customWidth="1"/>
    <col min="11521" max="11521" width="18.85546875" style="395" customWidth="1"/>
    <col min="11522" max="11522" width="17.5703125" style="395" customWidth="1"/>
    <col min="11523" max="11523" width="15.28515625" style="395" bestFit="1" customWidth="1"/>
    <col min="11524" max="11524" width="13.42578125" style="395" customWidth="1"/>
    <col min="11525" max="11525" width="31.5703125" style="395" customWidth="1"/>
    <col min="11526" max="11526" width="11" style="395" customWidth="1"/>
    <col min="11527" max="11529" width="15.42578125" style="395" customWidth="1"/>
    <col min="11530" max="11530" width="13.140625" style="395" customWidth="1"/>
    <col min="11531" max="11531" width="12.5703125" style="395" customWidth="1"/>
    <col min="11532" max="11532" width="23" style="395" bestFit="1" customWidth="1"/>
    <col min="11533" max="11533" width="11.5703125" style="395" customWidth="1"/>
    <col min="11534" max="11534" width="20.140625" style="395" bestFit="1" customWidth="1"/>
    <col min="11535" max="11535" width="16.28515625" style="395" customWidth="1"/>
    <col min="11536" max="11536" width="2.28515625" style="395" customWidth="1"/>
    <col min="11537" max="11537" width="11.42578125" style="395"/>
    <col min="11538" max="11538" width="15.42578125" style="395" bestFit="1" customWidth="1"/>
    <col min="11539" max="11774" width="11.42578125" style="395"/>
    <col min="11775" max="11775" width="1.28515625" style="395" customWidth="1"/>
    <col min="11776" max="11776" width="2.140625" style="395" customWidth="1"/>
    <col min="11777" max="11777" width="18.85546875" style="395" customWidth="1"/>
    <col min="11778" max="11778" width="17.5703125" style="395" customWidth="1"/>
    <col min="11779" max="11779" width="15.28515625" style="395" bestFit="1" customWidth="1"/>
    <col min="11780" max="11780" width="13.42578125" style="395" customWidth="1"/>
    <col min="11781" max="11781" width="31.5703125" style="395" customWidth="1"/>
    <col min="11782" max="11782" width="11" style="395" customWidth="1"/>
    <col min="11783" max="11785" width="15.42578125" style="395" customWidth="1"/>
    <col min="11786" max="11786" width="13.140625" style="395" customWidth="1"/>
    <col min="11787" max="11787" width="12.5703125" style="395" customWidth="1"/>
    <col min="11788" max="11788" width="23" style="395" bestFit="1" customWidth="1"/>
    <col min="11789" max="11789" width="11.5703125" style="395" customWidth="1"/>
    <col min="11790" max="11790" width="20.140625" style="395" bestFit="1" customWidth="1"/>
    <col min="11791" max="11791" width="16.28515625" style="395" customWidth="1"/>
    <col min="11792" max="11792" width="2.28515625" style="395" customWidth="1"/>
    <col min="11793" max="11793" width="11.42578125" style="395"/>
    <col min="11794" max="11794" width="15.42578125" style="395" bestFit="1" customWidth="1"/>
    <col min="11795" max="12030" width="11.42578125" style="395"/>
    <col min="12031" max="12031" width="1.28515625" style="395" customWidth="1"/>
    <col min="12032" max="12032" width="2.140625" style="395" customWidth="1"/>
    <col min="12033" max="12033" width="18.85546875" style="395" customWidth="1"/>
    <col min="12034" max="12034" width="17.5703125" style="395" customWidth="1"/>
    <col min="12035" max="12035" width="15.28515625" style="395" bestFit="1" customWidth="1"/>
    <col min="12036" max="12036" width="13.42578125" style="395" customWidth="1"/>
    <col min="12037" max="12037" width="31.5703125" style="395" customWidth="1"/>
    <col min="12038" max="12038" width="11" style="395" customWidth="1"/>
    <col min="12039" max="12041" width="15.42578125" style="395" customWidth="1"/>
    <col min="12042" max="12042" width="13.140625" style="395" customWidth="1"/>
    <col min="12043" max="12043" width="12.5703125" style="395" customWidth="1"/>
    <col min="12044" max="12044" width="23" style="395" bestFit="1" customWidth="1"/>
    <col min="12045" max="12045" width="11.5703125" style="395" customWidth="1"/>
    <col min="12046" max="12046" width="20.140625" style="395" bestFit="1" customWidth="1"/>
    <col min="12047" max="12047" width="16.28515625" style="395" customWidth="1"/>
    <col min="12048" max="12048" width="2.28515625" style="395" customWidth="1"/>
    <col min="12049" max="12049" width="11.42578125" style="395"/>
    <col min="12050" max="12050" width="15.42578125" style="395" bestFit="1" customWidth="1"/>
    <col min="12051" max="12286" width="11.42578125" style="395"/>
    <col min="12287" max="12287" width="1.28515625" style="395" customWidth="1"/>
    <col min="12288" max="12288" width="2.140625" style="395" customWidth="1"/>
    <col min="12289" max="12289" width="18.85546875" style="395" customWidth="1"/>
    <col min="12290" max="12290" width="17.5703125" style="395" customWidth="1"/>
    <col min="12291" max="12291" width="15.28515625" style="395" bestFit="1" customWidth="1"/>
    <col min="12292" max="12292" width="13.42578125" style="395" customWidth="1"/>
    <col min="12293" max="12293" width="31.5703125" style="395" customWidth="1"/>
    <col min="12294" max="12294" width="11" style="395" customWidth="1"/>
    <col min="12295" max="12297" width="15.42578125" style="395" customWidth="1"/>
    <col min="12298" max="12298" width="13.140625" style="395" customWidth="1"/>
    <col min="12299" max="12299" width="12.5703125" style="395" customWidth="1"/>
    <col min="12300" max="12300" width="23" style="395" bestFit="1" customWidth="1"/>
    <col min="12301" max="12301" width="11.5703125" style="395" customWidth="1"/>
    <col min="12302" max="12302" width="20.140625" style="395" bestFit="1" customWidth="1"/>
    <col min="12303" max="12303" width="16.28515625" style="395" customWidth="1"/>
    <col min="12304" max="12304" width="2.28515625" style="395" customWidth="1"/>
    <col min="12305" max="12305" width="11.42578125" style="395"/>
    <col min="12306" max="12306" width="15.42578125" style="395" bestFit="1" customWidth="1"/>
    <col min="12307" max="12542" width="11.42578125" style="395"/>
    <col min="12543" max="12543" width="1.28515625" style="395" customWidth="1"/>
    <col min="12544" max="12544" width="2.140625" style="395" customWidth="1"/>
    <col min="12545" max="12545" width="18.85546875" style="395" customWidth="1"/>
    <col min="12546" max="12546" width="17.5703125" style="395" customWidth="1"/>
    <col min="12547" max="12547" width="15.28515625" style="395" bestFit="1" customWidth="1"/>
    <col min="12548" max="12548" width="13.42578125" style="395" customWidth="1"/>
    <col min="12549" max="12549" width="31.5703125" style="395" customWidth="1"/>
    <col min="12550" max="12550" width="11" style="395" customWidth="1"/>
    <col min="12551" max="12553" width="15.42578125" style="395" customWidth="1"/>
    <col min="12554" max="12554" width="13.140625" style="395" customWidth="1"/>
    <col min="12555" max="12555" width="12.5703125" style="395" customWidth="1"/>
    <col min="12556" max="12556" width="23" style="395" bestFit="1" customWidth="1"/>
    <col min="12557" max="12557" width="11.5703125" style="395" customWidth="1"/>
    <col min="12558" max="12558" width="20.140625" style="395" bestFit="1" customWidth="1"/>
    <col min="12559" max="12559" width="16.28515625" style="395" customWidth="1"/>
    <col min="12560" max="12560" width="2.28515625" style="395" customWidth="1"/>
    <col min="12561" max="12561" width="11.42578125" style="395"/>
    <col min="12562" max="12562" width="15.42578125" style="395" bestFit="1" customWidth="1"/>
    <col min="12563" max="12798" width="11.42578125" style="395"/>
    <col min="12799" max="12799" width="1.28515625" style="395" customWidth="1"/>
    <col min="12800" max="12800" width="2.140625" style="395" customWidth="1"/>
    <col min="12801" max="12801" width="18.85546875" style="395" customWidth="1"/>
    <col min="12802" max="12802" width="17.5703125" style="395" customWidth="1"/>
    <col min="12803" max="12803" width="15.28515625" style="395" bestFit="1" customWidth="1"/>
    <col min="12804" max="12804" width="13.42578125" style="395" customWidth="1"/>
    <col min="12805" max="12805" width="31.5703125" style="395" customWidth="1"/>
    <col min="12806" max="12806" width="11" style="395" customWidth="1"/>
    <col min="12807" max="12809" width="15.42578125" style="395" customWidth="1"/>
    <col min="12810" max="12810" width="13.140625" style="395" customWidth="1"/>
    <col min="12811" max="12811" width="12.5703125" style="395" customWidth="1"/>
    <col min="12812" max="12812" width="23" style="395" bestFit="1" customWidth="1"/>
    <col min="12813" max="12813" width="11.5703125" style="395" customWidth="1"/>
    <col min="12814" max="12814" width="20.140625" style="395" bestFit="1" customWidth="1"/>
    <col min="12815" max="12815" width="16.28515625" style="395" customWidth="1"/>
    <col min="12816" max="12816" width="2.28515625" style="395" customWidth="1"/>
    <col min="12817" max="12817" width="11.42578125" style="395"/>
    <col min="12818" max="12818" width="15.42578125" style="395" bestFit="1" customWidth="1"/>
    <col min="12819" max="13054" width="11.42578125" style="395"/>
    <col min="13055" max="13055" width="1.28515625" style="395" customWidth="1"/>
    <col min="13056" max="13056" width="2.140625" style="395" customWidth="1"/>
    <col min="13057" max="13057" width="18.85546875" style="395" customWidth="1"/>
    <col min="13058" max="13058" width="17.5703125" style="395" customWidth="1"/>
    <col min="13059" max="13059" width="15.28515625" style="395" bestFit="1" customWidth="1"/>
    <col min="13060" max="13060" width="13.42578125" style="395" customWidth="1"/>
    <col min="13061" max="13061" width="31.5703125" style="395" customWidth="1"/>
    <col min="13062" max="13062" width="11" style="395" customWidth="1"/>
    <col min="13063" max="13065" width="15.42578125" style="395" customWidth="1"/>
    <col min="13066" max="13066" width="13.140625" style="395" customWidth="1"/>
    <col min="13067" max="13067" width="12.5703125" style="395" customWidth="1"/>
    <col min="13068" max="13068" width="23" style="395" bestFit="1" customWidth="1"/>
    <col min="13069" max="13069" width="11.5703125" style="395" customWidth="1"/>
    <col min="13070" max="13070" width="20.140625" style="395" bestFit="1" customWidth="1"/>
    <col min="13071" max="13071" width="16.28515625" style="395" customWidth="1"/>
    <col min="13072" max="13072" width="2.28515625" style="395" customWidth="1"/>
    <col min="13073" max="13073" width="11.42578125" style="395"/>
    <col min="13074" max="13074" width="15.42578125" style="395" bestFit="1" customWidth="1"/>
    <col min="13075" max="13310" width="11.42578125" style="395"/>
    <col min="13311" max="13311" width="1.28515625" style="395" customWidth="1"/>
    <col min="13312" max="13312" width="2.140625" style="395" customWidth="1"/>
    <col min="13313" max="13313" width="18.85546875" style="395" customWidth="1"/>
    <col min="13314" max="13314" width="17.5703125" style="395" customWidth="1"/>
    <col min="13315" max="13315" width="15.28515625" style="395" bestFit="1" customWidth="1"/>
    <col min="13316" max="13316" width="13.42578125" style="395" customWidth="1"/>
    <col min="13317" max="13317" width="31.5703125" style="395" customWidth="1"/>
    <col min="13318" max="13318" width="11" style="395" customWidth="1"/>
    <col min="13319" max="13321" width="15.42578125" style="395" customWidth="1"/>
    <col min="13322" max="13322" width="13.140625" style="395" customWidth="1"/>
    <col min="13323" max="13323" width="12.5703125" style="395" customWidth="1"/>
    <col min="13324" max="13324" width="23" style="395" bestFit="1" customWidth="1"/>
    <col min="13325" max="13325" width="11.5703125" style="395" customWidth="1"/>
    <col min="13326" max="13326" width="20.140625" style="395" bestFit="1" customWidth="1"/>
    <col min="13327" max="13327" width="16.28515625" style="395" customWidth="1"/>
    <col min="13328" max="13328" width="2.28515625" style="395" customWidth="1"/>
    <col min="13329" max="13329" width="11.42578125" style="395"/>
    <col min="13330" max="13330" width="15.42578125" style="395" bestFit="1" customWidth="1"/>
    <col min="13331" max="13566" width="11.42578125" style="395"/>
    <col min="13567" max="13567" width="1.28515625" style="395" customWidth="1"/>
    <col min="13568" max="13568" width="2.140625" style="395" customWidth="1"/>
    <col min="13569" max="13569" width="18.85546875" style="395" customWidth="1"/>
    <col min="13570" max="13570" width="17.5703125" style="395" customWidth="1"/>
    <col min="13571" max="13571" width="15.28515625" style="395" bestFit="1" customWidth="1"/>
    <col min="13572" max="13572" width="13.42578125" style="395" customWidth="1"/>
    <col min="13573" max="13573" width="31.5703125" style="395" customWidth="1"/>
    <col min="13574" max="13574" width="11" style="395" customWidth="1"/>
    <col min="13575" max="13577" width="15.42578125" style="395" customWidth="1"/>
    <col min="13578" max="13578" width="13.140625" style="395" customWidth="1"/>
    <col min="13579" max="13579" width="12.5703125" style="395" customWidth="1"/>
    <col min="13580" max="13580" width="23" style="395" bestFit="1" customWidth="1"/>
    <col min="13581" max="13581" width="11.5703125" style="395" customWidth="1"/>
    <col min="13582" max="13582" width="20.140625" style="395" bestFit="1" customWidth="1"/>
    <col min="13583" max="13583" width="16.28515625" style="395" customWidth="1"/>
    <col min="13584" max="13584" width="2.28515625" style="395" customWidth="1"/>
    <col min="13585" max="13585" width="11.42578125" style="395"/>
    <col min="13586" max="13586" width="15.42578125" style="395" bestFit="1" customWidth="1"/>
    <col min="13587" max="13822" width="11.42578125" style="395"/>
    <col min="13823" max="13823" width="1.28515625" style="395" customWidth="1"/>
    <col min="13824" max="13824" width="2.140625" style="395" customWidth="1"/>
    <col min="13825" max="13825" width="18.85546875" style="395" customWidth="1"/>
    <col min="13826" max="13826" width="17.5703125" style="395" customWidth="1"/>
    <col min="13827" max="13827" width="15.28515625" style="395" bestFit="1" customWidth="1"/>
    <col min="13828" max="13828" width="13.42578125" style="395" customWidth="1"/>
    <col min="13829" max="13829" width="31.5703125" style="395" customWidth="1"/>
    <col min="13830" max="13830" width="11" style="395" customWidth="1"/>
    <col min="13831" max="13833" width="15.42578125" style="395" customWidth="1"/>
    <col min="13834" max="13834" width="13.140625" style="395" customWidth="1"/>
    <col min="13835" max="13835" width="12.5703125" style="395" customWidth="1"/>
    <col min="13836" max="13836" width="23" style="395" bestFit="1" customWidth="1"/>
    <col min="13837" max="13837" width="11.5703125" style="395" customWidth="1"/>
    <col min="13838" max="13838" width="20.140625" style="395" bestFit="1" customWidth="1"/>
    <col min="13839" max="13839" width="16.28515625" style="395" customWidth="1"/>
    <col min="13840" max="13840" width="2.28515625" style="395" customWidth="1"/>
    <col min="13841" max="13841" width="11.42578125" style="395"/>
    <col min="13842" max="13842" width="15.42578125" style="395" bestFit="1" customWidth="1"/>
    <col min="13843" max="14078" width="11.42578125" style="395"/>
    <col min="14079" max="14079" width="1.28515625" style="395" customWidth="1"/>
    <col min="14080" max="14080" width="2.140625" style="395" customWidth="1"/>
    <col min="14081" max="14081" width="18.85546875" style="395" customWidth="1"/>
    <col min="14082" max="14082" width="17.5703125" style="395" customWidth="1"/>
    <col min="14083" max="14083" width="15.28515625" style="395" bestFit="1" customWidth="1"/>
    <col min="14084" max="14084" width="13.42578125" style="395" customWidth="1"/>
    <col min="14085" max="14085" width="31.5703125" style="395" customWidth="1"/>
    <col min="14086" max="14086" width="11" style="395" customWidth="1"/>
    <col min="14087" max="14089" width="15.42578125" style="395" customWidth="1"/>
    <col min="14090" max="14090" width="13.140625" style="395" customWidth="1"/>
    <col min="14091" max="14091" width="12.5703125" style="395" customWidth="1"/>
    <col min="14092" max="14092" width="23" style="395" bestFit="1" customWidth="1"/>
    <col min="14093" max="14093" width="11.5703125" style="395" customWidth="1"/>
    <col min="14094" max="14094" width="20.140625" style="395" bestFit="1" customWidth="1"/>
    <col min="14095" max="14095" width="16.28515625" style="395" customWidth="1"/>
    <col min="14096" max="14096" width="2.28515625" style="395" customWidth="1"/>
    <col min="14097" max="14097" width="11.42578125" style="395"/>
    <col min="14098" max="14098" width="15.42578125" style="395" bestFit="1" customWidth="1"/>
    <col min="14099" max="14334" width="11.42578125" style="395"/>
    <col min="14335" max="14335" width="1.28515625" style="395" customWidth="1"/>
    <col min="14336" max="14336" width="2.140625" style="395" customWidth="1"/>
    <col min="14337" max="14337" width="18.85546875" style="395" customWidth="1"/>
    <col min="14338" max="14338" width="17.5703125" style="395" customWidth="1"/>
    <col min="14339" max="14339" width="15.28515625" style="395" bestFit="1" customWidth="1"/>
    <col min="14340" max="14340" width="13.42578125" style="395" customWidth="1"/>
    <col min="14341" max="14341" width="31.5703125" style="395" customWidth="1"/>
    <col min="14342" max="14342" width="11" style="395" customWidth="1"/>
    <col min="14343" max="14345" width="15.42578125" style="395" customWidth="1"/>
    <col min="14346" max="14346" width="13.140625" style="395" customWidth="1"/>
    <col min="14347" max="14347" width="12.5703125" style="395" customWidth="1"/>
    <col min="14348" max="14348" width="23" style="395" bestFit="1" customWidth="1"/>
    <col min="14349" max="14349" width="11.5703125" style="395" customWidth="1"/>
    <col min="14350" max="14350" width="20.140625" style="395" bestFit="1" customWidth="1"/>
    <col min="14351" max="14351" width="16.28515625" style="395" customWidth="1"/>
    <col min="14352" max="14352" width="2.28515625" style="395" customWidth="1"/>
    <col min="14353" max="14353" width="11.42578125" style="395"/>
    <col min="14354" max="14354" width="15.42578125" style="395" bestFit="1" customWidth="1"/>
    <col min="14355" max="14590" width="11.42578125" style="395"/>
    <col min="14591" max="14591" width="1.28515625" style="395" customWidth="1"/>
    <col min="14592" max="14592" width="2.140625" style="395" customWidth="1"/>
    <col min="14593" max="14593" width="18.85546875" style="395" customWidth="1"/>
    <col min="14594" max="14594" width="17.5703125" style="395" customWidth="1"/>
    <col min="14595" max="14595" width="15.28515625" style="395" bestFit="1" customWidth="1"/>
    <col min="14596" max="14596" width="13.42578125" style="395" customWidth="1"/>
    <col min="14597" max="14597" width="31.5703125" style="395" customWidth="1"/>
    <col min="14598" max="14598" width="11" style="395" customWidth="1"/>
    <col min="14599" max="14601" width="15.42578125" style="395" customWidth="1"/>
    <col min="14602" max="14602" width="13.140625" style="395" customWidth="1"/>
    <col min="14603" max="14603" width="12.5703125" style="395" customWidth="1"/>
    <col min="14604" max="14604" width="23" style="395" bestFit="1" customWidth="1"/>
    <col min="14605" max="14605" width="11.5703125" style="395" customWidth="1"/>
    <col min="14606" max="14606" width="20.140625" style="395" bestFit="1" customWidth="1"/>
    <col min="14607" max="14607" width="16.28515625" style="395" customWidth="1"/>
    <col min="14608" max="14608" width="2.28515625" style="395" customWidth="1"/>
    <col min="14609" max="14609" width="11.42578125" style="395"/>
    <col min="14610" max="14610" width="15.42578125" style="395" bestFit="1" customWidth="1"/>
    <col min="14611" max="14846" width="11.42578125" style="395"/>
    <col min="14847" max="14847" width="1.28515625" style="395" customWidth="1"/>
    <col min="14848" max="14848" width="2.140625" style="395" customWidth="1"/>
    <col min="14849" max="14849" width="18.85546875" style="395" customWidth="1"/>
    <col min="14850" max="14850" width="17.5703125" style="395" customWidth="1"/>
    <col min="14851" max="14851" width="15.28515625" style="395" bestFit="1" customWidth="1"/>
    <col min="14852" max="14852" width="13.42578125" style="395" customWidth="1"/>
    <col min="14853" max="14853" width="31.5703125" style="395" customWidth="1"/>
    <col min="14854" max="14854" width="11" style="395" customWidth="1"/>
    <col min="14855" max="14857" width="15.42578125" style="395" customWidth="1"/>
    <col min="14858" max="14858" width="13.140625" style="395" customWidth="1"/>
    <col min="14859" max="14859" width="12.5703125" style="395" customWidth="1"/>
    <col min="14860" max="14860" width="23" style="395" bestFit="1" customWidth="1"/>
    <col min="14861" max="14861" width="11.5703125" style="395" customWidth="1"/>
    <col min="14862" max="14862" width="20.140625" style="395" bestFit="1" customWidth="1"/>
    <col min="14863" max="14863" width="16.28515625" style="395" customWidth="1"/>
    <col min="14864" max="14864" width="2.28515625" style="395" customWidth="1"/>
    <col min="14865" max="14865" width="11.42578125" style="395"/>
    <col min="14866" max="14866" width="15.42578125" style="395" bestFit="1" customWidth="1"/>
    <col min="14867" max="15102" width="11.42578125" style="395"/>
    <col min="15103" max="15103" width="1.28515625" style="395" customWidth="1"/>
    <col min="15104" max="15104" width="2.140625" style="395" customWidth="1"/>
    <col min="15105" max="15105" width="18.85546875" style="395" customWidth="1"/>
    <col min="15106" max="15106" width="17.5703125" style="395" customWidth="1"/>
    <col min="15107" max="15107" width="15.28515625" style="395" bestFit="1" customWidth="1"/>
    <col min="15108" max="15108" width="13.42578125" style="395" customWidth="1"/>
    <col min="15109" max="15109" width="31.5703125" style="395" customWidth="1"/>
    <col min="15110" max="15110" width="11" style="395" customWidth="1"/>
    <col min="15111" max="15113" width="15.42578125" style="395" customWidth="1"/>
    <col min="15114" max="15114" width="13.140625" style="395" customWidth="1"/>
    <col min="15115" max="15115" width="12.5703125" style="395" customWidth="1"/>
    <col min="15116" max="15116" width="23" style="395" bestFit="1" customWidth="1"/>
    <col min="15117" max="15117" width="11.5703125" style="395" customWidth="1"/>
    <col min="15118" max="15118" width="20.140625" style="395" bestFit="1" customWidth="1"/>
    <col min="15119" max="15119" width="16.28515625" style="395" customWidth="1"/>
    <col min="15120" max="15120" width="2.28515625" style="395" customWidth="1"/>
    <col min="15121" max="15121" width="11.42578125" style="395"/>
    <col min="15122" max="15122" width="15.42578125" style="395" bestFit="1" customWidth="1"/>
    <col min="15123" max="15358" width="11.42578125" style="395"/>
    <col min="15359" max="15359" width="1.28515625" style="395" customWidth="1"/>
    <col min="15360" max="15360" width="2.140625" style="395" customWidth="1"/>
    <col min="15361" max="15361" width="18.85546875" style="395" customWidth="1"/>
    <col min="15362" max="15362" width="17.5703125" style="395" customWidth="1"/>
    <col min="15363" max="15363" width="15.28515625" style="395" bestFit="1" customWidth="1"/>
    <col min="15364" max="15364" width="13.42578125" style="395" customWidth="1"/>
    <col min="15365" max="15365" width="31.5703125" style="395" customWidth="1"/>
    <col min="15366" max="15366" width="11" style="395" customWidth="1"/>
    <col min="15367" max="15369" width="15.42578125" style="395" customWidth="1"/>
    <col min="15370" max="15370" width="13.140625" style="395" customWidth="1"/>
    <col min="15371" max="15371" width="12.5703125" style="395" customWidth="1"/>
    <col min="15372" max="15372" width="23" style="395" bestFit="1" customWidth="1"/>
    <col min="15373" max="15373" width="11.5703125" style="395" customWidth="1"/>
    <col min="15374" max="15374" width="20.140625" style="395" bestFit="1" customWidth="1"/>
    <col min="15375" max="15375" width="16.28515625" style="395" customWidth="1"/>
    <col min="15376" max="15376" width="2.28515625" style="395" customWidth="1"/>
    <col min="15377" max="15377" width="11.42578125" style="395"/>
    <col min="15378" max="15378" width="15.42578125" style="395" bestFit="1" customWidth="1"/>
    <col min="15379" max="15614" width="11.42578125" style="395"/>
    <col min="15615" max="15615" width="1.28515625" style="395" customWidth="1"/>
    <col min="15616" max="15616" width="2.140625" style="395" customWidth="1"/>
    <col min="15617" max="15617" width="18.85546875" style="395" customWidth="1"/>
    <col min="15618" max="15618" width="17.5703125" style="395" customWidth="1"/>
    <col min="15619" max="15619" width="15.28515625" style="395" bestFit="1" customWidth="1"/>
    <col min="15620" max="15620" width="13.42578125" style="395" customWidth="1"/>
    <col min="15621" max="15621" width="31.5703125" style="395" customWidth="1"/>
    <col min="15622" max="15622" width="11" style="395" customWidth="1"/>
    <col min="15623" max="15625" width="15.42578125" style="395" customWidth="1"/>
    <col min="15626" max="15626" width="13.140625" style="395" customWidth="1"/>
    <col min="15627" max="15627" width="12.5703125" style="395" customWidth="1"/>
    <col min="15628" max="15628" width="23" style="395" bestFit="1" customWidth="1"/>
    <col min="15629" max="15629" width="11.5703125" style="395" customWidth="1"/>
    <col min="15630" max="15630" width="20.140625" style="395" bestFit="1" customWidth="1"/>
    <col min="15631" max="15631" width="16.28515625" style="395" customWidth="1"/>
    <col min="15632" max="15632" width="2.28515625" style="395" customWidth="1"/>
    <col min="15633" max="15633" width="11.42578125" style="395"/>
    <col min="15634" max="15634" width="15.42578125" style="395" bestFit="1" customWidth="1"/>
    <col min="15635" max="15870" width="11.42578125" style="395"/>
    <col min="15871" max="15871" width="1.28515625" style="395" customWidth="1"/>
    <col min="15872" max="15872" width="2.140625" style="395" customWidth="1"/>
    <col min="15873" max="15873" width="18.85546875" style="395" customWidth="1"/>
    <col min="15874" max="15874" width="17.5703125" style="395" customWidth="1"/>
    <col min="15875" max="15875" width="15.28515625" style="395" bestFit="1" customWidth="1"/>
    <col min="15876" max="15876" width="13.42578125" style="395" customWidth="1"/>
    <col min="15877" max="15877" width="31.5703125" style="395" customWidth="1"/>
    <col min="15878" max="15878" width="11" style="395" customWidth="1"/>
    <col min="15879" max="15881" width="15.42578125" style="395" customWidth="1"/>
    <col min="15882" max="15882" width="13.140625" style="395" customWidth="1"/>
    <col min="15883" max="15883" width="12.5703125" style="395" customWidth="1"/>
    <col min="15884" max="15884" width="23" style="395" bestFit="1" customWidth="1"/>
    <col min="15885" max="15885" width="11.5703125" style="395" customWidth="1"/>
    <col min="15886" max="15886" width="20.140625" style="395" bestFit="1" customWidth="1"/>
    <col min="15887" max="15887" width="16.28515625" style="395" customWidth="1"/>
    <col min="15888" max="15888" width="2.28515625" style="395" customWidth="1"/>
    <col min="15889" max="15889" width="11.42578125" style="395"/>
    <col min="15890" max="15890" width="15.42578125" style="395" bestFit="1" customWidth="1"/>
    <col min="15891" max="16126" width="11.42578125" style="395"/>
    <col min="16127" max="16127" width="1.28515625" style="395" customWidth="1"/>
    <col min="16128" max="16128" width="2.140625" style="395" customWidth="1"/>
    <col min="16129" max="16129" width="18.85546875" style="395" customWidth="1"/>
    <col min="16130" max="16130" width="17.5703125" style="395" customWidth="1"/>
    <col min="16131" max="16131" width="15.28515625" style="395" bestFit="1" customWidth="1"/>
    <col min="16132" max="16132" width="13.42578125" style="395" customWidth="1"/>
    <col min="16133" max="16133" width="31.5703125" style="395" customWidth="1"/>
    <col min="16134" max="16134" width="11" style="395" customWidth="1"/>
    <col min="16135" max="16137" width="15.42578125" style="395" customWidth="1"/>
    <col min="16138" max="16138" width="13.140625" style="395" customWidth="1"/>
    <col min="16139" max="16139" width="12.5703125" style="395" customWidth="1"/>
    <col min="16140" max="16140" width="23" style="395" bestFit="1" customWidth="1"/>
    <col min="16141" max="16141" width="11.5703125" style="395" customWidth="1"/>
    <col min="16142" max="16142" width="20.140625" style="395" bestFit="1" customWidth="1"/>
    <col min="16143" max="16143" width="16.28515625" style="395" customWidth="1"/>
    <col min="16144" max="16144" width="2.28515625" style="395" customWidth="1"/>
    <col min="16145" max="16145" width="11.42578125" style="395"/>
    <col min="16146" max="16146" width="15.42578125" style="395" bestFit="1" customWidth="1"/>
    <col min="16147" max="16384" width="11.42578125" style="395"/>
  </cols>
  <sheetData>
    <row r="1" spans="1:18" x14ac:dyDescent="0.2">
      <c r="A1" s="1004" t="s">
        <v>13</v>
      </c>
      <c r="B1" s="1004"/>
      <c r="C1" s="1004"/>
      <c r="E1" s="1004"/>
      <c r="F1" s="1006"/>
      <c r="G1" s="1004"/>
      <c r="H1" s="1004"/>
      <c r="I1" s="1004"/>
      <c r="J1" s="1004"/>
      <c r="K1" s="1004"/>
      <c r="M1" s="1006"/>
      <c r="N1" s="1004"/>
      <c r="O1" s="1004"/>
      <c r="P1" s="1004"/>
    </row>
    <row r="2" spans="1:18" x14ac:dyDescent="0.2">
      <c r="A2" s="1004"/>
      <c r="B2" s="1004"/>
      <c r="C2" s="1004"/>
      <c r="E2" s="1004"/>
      <c r="F2" s="1006"/>
      <c r="G2" s="1004"/>
      <c r="H2" s="1004"/>
      <c r="I2" s="1004"/>
      <c r="J2" s="1004"/>
      <c r="K2" s="1004"/>
      <c r="M2" s="1006"/>
      <c r="N2" s="1004"/>
      <c r="O2" s="1004"/>
      <c r="P2" s="1004"/>
    </row>
    <row r="3" spans="1:18" ht="15.75" x14ac:dyDescent="0.25">
      <c r="A3" s="1004"/>
      <c r="B3" s="1004"/>
      <c r="C3" s="1854" t="s">
        <v>3330</v>
      </c>
      <c r="E3" s="1004"/>
      <c r="F3" s="1006"/>
      <c r="G3" s="1004"/>
      <c r="H3" s="1004"/>
      <c r="I3" s="1004"/>
      <c r="J3" s="1004"/>
      <c r="K3" s="1004"/>
      <c r="M3" s="1006"/>
      <c r="N3" s="1004"/>
      <c r="O3" s="1004"/>
      <c r="P3" s="1004"/>
    </row>
    <row r="4" spans="1:18" x14ac:dyDescent="0.2">
      <c r="A4" s="1004"/>
      <c r="B4" s="1004"/>
      <c r="C4" s="1004"/>
      <c r="E4" s="1004"/>
      <c r="F4" s="1006"/>
      <c r="G4" s="1004"/>
      <c r="H4" s="1004"/>
      <c r="I4" s="1004"/>
      <c r="J4" s="1004"/>
      <c r="K4" s="1004"/>
      <c r="M4" s="1006"/>
      <c r="N4" s="1004"/>
      <c r="O4" s="1004"/>
      <c r="P4" s="1004"/>
    </row>
    <row r="5" spans="1:18" ht="16.5" customHeight="1" x14ac:dyDescent="0.2">
      <c r="A5" s="2265" t="s">
        <v>20</v>
      </c>
      <c r="B5" s="2265"/>
      <c r="C5" s="2265"/>
      <c r="D5" s="2265"/>
      <c r="E5" s="2265"/>
      <c r="F5" s="2265"/>
      <c r="G5" s="2265"/>
      <c r="H5" s="2265"/>
      <c r="I5" s="2265"/>
      <c r="J5" s="2265"/>
      <c r="K5" s="2265"/>
      <c r="L5" s="2265"/>
      <c r="M5" s="2265"/>
      <c r="N5" s="2265"/>
      <c r="O5" s="2265"/>
      <c r="P5" s="2265"/>
    </row>
    <row r="6" spans="1:18" ht="13.5" customHeight="1" x14ac:dyDescent="0.2">
      <c r="A6" s="2266" t="s">
        <v>276</v>
      </c>
      <c r="B6" s="2266"/>
      <c r="C6" s="2266"/>
      <c r="D6" s="2266"/>
      <c r="E6" s="2266"/>
      <c r="F6" s="2266"/>
      <c r="G6" s="2266"/>
      <c r="H6" s="2266"/>
      <c r="I6" s="2266"/>
      <c r="J6" s="2266"/>
      <c r="K6" s="2266"/>
      <c r="L6" s="2266"/>
      <c r="M6" s="2266"/>
      <c r="N6" s="2266"/>
      <c r="O6" s="2266"/>
      <c r="P6" s="2266"/>
    </row>
    <row r="7" spans="1:18" ht="15" customHeight="1" x14ac:dyDescent="0.2">
      <c r="A7" s="2265" t="s">
        <v>122</v>
      </c>
      <c r="B7" s="2265"/>
      <c r="C7" s="2265"/>
      <c r="D7" s="2265"/>
      <c r="E7" s="2265"/>
      <c r="F7" s="2265"/>
      <c r="G7" s="2265"/>
      <c r="H7" s="2265"/>
      <c r="I7" s="2265"/>
      <c r="J7" s="2265"/>
      <c r="K7" s="2265"/>
      <c r="L7" s="2265"/>
      <c r="M7" s="2265"/>
      <c r="N7" s="2265"/>
      <c r="O7" s="2265"/>
      <c r="P7" s="2265"/>
    </row>
    <row r="8" spans="1:18" ht="21.95" customHeight="1" x14ac:dyDescent="0.2">
      <c r="A8" s="1004"/>
      <c r="B8" s="1007"/>
      <c r="C8" s="1008" t="s">
        <v>177</v>
      </c>
      <c r="D8" s="1009">
        <v>45473</v>
      </c>
      <c r="E8" s="1008" t="s">
        <v>25</v>
      </c>
      <c r="F8" s="2267" t="s">
        <v>371</v>
      </c>
      <c r="G8" s="2267"/>
      <c r="H8" s="1010" t="s">
        <v>15</v>
      </c>
      <c r="I8" s="1011" t="s">
        <v>372</v>
      </c>
      <c r="J8" s="1369" t="s">
        <v>21</v>
      </c>
      <c r="K8" s="1012" t="s">
        <v>373</v>
      </c>
      <c r="L8" s="1010" t="s">
        <v>16</v>
      </c>
      <c r="M8" s="1012" t="s">
        <v>374</v>
      </c>
      <c r="N8" s="1010" t="s">
        <v>17</v>
      </c>
      <c r="O8" s="1012" t="s">
        <v>375</v>
      </c>
      <c r="P8" s="1013"/>
    </row>
    <row r="9" spans="1:18" ht="21.75" x14ac:dyDescent="0.2">
      <c r="A9" s="1004"/>
      <c r="B9" s="1007"/>
      <c r="C9" s="1007"/>
      <c r="D9" s="1007"/>
      <c r="E9" s="1007"/>
      <c r="F9" s="1007"/>
      <c r="G9" s="1007"/>
      <c r="H9" s="1014" t="s">
        <v>332</v>
      </c>
      <c r="I9" s="1370">
        <v>6700381.7800000003</v>
      </c>
      <c r="J9" s="1016"/>
      <c r="K9" s="1016" t="s">
        <v>7</v>
      </c>
      <c r="L9" s="1017"/>
      <c r="M9" s="1018"/>
      <c r="N9" s="1019"/>
      <c r="O9" s="1017"/>
      <c r="P9" s="1004"/>
    </row>
    <row r="10" spans="1:18" ht="27.95" customHeight="1" x14ac:dyDescent="0.2">
      <c r="A10" s="1004"/>
      <c r="B10" s="2268" t="s">
        <v>424</v>
      </c>
      <c r="C10" s="2268"/>
      <c r="D10" s="2268"/>
      <c r="E10" s="2268"/>
      <c r="F10" s="2268"/>
      <c r="G10" s="2268"/>
      <c r="H10" s="2269" t="s">
        <v>331</v>
      </c>
      <c r="I10" s="2270" t="s">
        <v>337</v>
      </c>
      <c r="J10" s="2271" t="s">
        <v>360</v>
      </c>
      <c r="K10" s="2268"/>
      <c r="L10" s="2268"/>
      <c r="M10" s="2268"/>
      <c r="N10" s="2268"/>
      <c r="O10" s="2269" t="s">
        <v>338</v>
      </c>
      <c r="P10" s="1004"/>
      <c r="Q10" s="1004"/>
      <c r="R10" s="1004"/>
    </row>
    <row r="11" spans="1:18" s="687" customFormat="1" ht="73.5" x14ac:dyDescent="0.25">
      <c r="A11" s="1020"/>
      <c r="B11" s="1021" t="s">
        <v>333</v>
      </c>
      <c r="C11" s="1021" t="s">
        <v>334</v>
      </c>
      <c r="D11" s="1021" t="s">
        <v>349</v>
      </c>
      <c r="E11" s="1021" t="s">
        <v>336</v>
      </c>
      <c r="F11" s="1021" t="s">
        <v>223</v>
      </c>
      <c r="G11" s="1844" t="s">
        <v>330</v>
      </c>
      <c r="H11" s="2269"/>
      <c r="I11" s="2269"/>
      <c r="J11" s="1022" t="s">
        <v>335</v>
      </c>
      <c r="K11" s="1023" t="s">
        <v>22</v>
      </c>
      <c r="L11" s="1021" t="s">
        <v>23</v>
      </c>
      <c r="M11" s="1021" t="s">
        <v>71</v>
      </c>
      <c r="N11" s="1844" t="s">
        <v>162</v>
      </c>
      <c r="O11" s="2269"/>
      <c r="P11" s="1020"/>
    </row>
    <row r="12" spans="1:18" s="687" customFormat="1" ht="15" x14ac:dyDescent="0.25">
      <c r="A12" s="1004"/>
      <c r="B12" s="1024"/>
      <c r="C12" s="1024"/>
      <c r="D12" s="1025"/>
      <c r="E12" s="1024"/>
      <c r="F12" s="1026"/>
      <c r="G12" s="1027"/>
      <c r="H12" s="1370">
        <v>6700381.7800000003</v>
      </c>
      <c r="I12" s="1024"/>
      <c r="J12" s="1029"/>
      <c r="K12" s="1025"/>
      <c r="L12" s="1030"/>
      <c r="M12" s="1024"/>
      <c r="N12" s="1031"/>
      <c r="O12" s="1848">
        <f>H12</f>
        <v>6700381.7800000003</v>
      </c>
      <c r="P12" s="1004"/>
    </row>
    <row r="13" spans="1:18" s="687" customFormat="1" ht="33.75" x14ac:dyDescent="0.25">
      <c r="A13" s="1004"/>
      <c r="B13" s="1024" t="s">
        <v>1089</v>
      </c>
      <c r="C13" s="1024">
        <v>102522898</v>
      </c>
      <c r="D13" s="1025">
        <v>45429</v>
      </c>
      <c r="E13" s="1024" t="s">
        <v>1090</v>
      </c>
      <c r="F13" s="1026" t="s">
        <v>1091</v>
      </c>
      <c r="G13" s="1027">
        <v>200000</v>
      </c>
      <c r="H13" s="1015"/>
      <c r="I13" s="1024"/>
      <c r="J13" s="1029"/>
      <c r="K13" s="1025"/>
      <c r="L13" s="1030"/>
      <c r="M13" s="1024"/>
      <c r="N13" s="1031"/>
      <c r="O13" s="1031"/>
      <c r="P13" s="1004"/>
    </row>
    <row r="14" spans="1:18" s="687" customFormat="1" ht="15" x14ac:dyDescent="0.25">
      <c r="A14" s="1004"/>
      <c r="B14" s="1024"/>
      <c r="C14" s="1024"/>
      <c r="D14" s="1025"/>
      <c r="E14" s="1024"/>
      <c r="F14" s="1026"/>
      <c r="G14" s="1027"/>
      <c r="H14" s="1028">
        <v>2785000</v>
      </c>
      <c r="I14" s="1024" t="s">
        <v>383</v>
      </c>
      <c r="J14" s="1033" t="s">
        <v>1092</v>
      </c>
      <c r="K14" s="1025">
        <v>45399</v>
      </c>
      <c r="L14" s="1030"/>
      <c r="M14" s="1024"/>
      <c r="N14" s="1031"/>
      <c r="O14" s="1031"/>
      <c r="P14" s="1004"/>
    </row>
    <row r="15" spans="1:18" s="687" customFormat="1" ht="26.25" x14ac:dyDescent="0.25">
      <c r="A15" s="1004"/>
      <c r="B15" s="1024"/>
      <c r="C15" s="1024"/>
      <c r="D15" s="1025"/>
      <c r="E15" s="1024"/>
      <c r="F15" s="1026"/>
      <c r="G15" s="1027"/>
      <c r="H15" s="1028"/>
      <c r="I15" s="1024"/>
      <c r="J15" s="1024"/>
      <c r="K15" s="1025"/>
      <c r="L15" s="1371" t="s">
        <v>1094</v>
      </c>
      <c r="M15" s="1372" t="s">
        <v>1095</v>
      </c>
      <c r="N15" s="1373">
        <v>201101.7</v>
      </c>
      <c r="O15" s="1373">
        <v>201101.7</v>
      </c>
      <c r="P15" s="1004"/>
    </row>
    <row r="16" spans="1:18" s="687" customFormat="1" ht="26.25" x14ac:dyDescent="0.25">
      <c r="A16" s="1004"/>
      <c r="B16" s="1024"/>
      <c r="C16" s="1024"/>
      <c r="D16" s="1025"/>
      <c r="E16" s="1024"/>
      <c r="F16" s="1026"/>
      <c r="G16" s="1027"/>
      <c r="H16" s="1028"/>
      <c r="I16" s="1024"/>
      <c r="J16" s="1029"/>
      <c r="K16" s="1025"/>
      <c r="L16" s="1374" t="s">
        <v>1096</v>
      </c>
      <c r="M16" s="1372" t="s">
        <v>3308</v>
      </c>
      <c r="N16" s="1373">
        <v>5000</v>
      </c>
      <c r="O16" s="1373">
        <v>5000</v>
      </c>
      <c r="P16" s="1004"/>
    </row>
    <row r="17" spans="1:16" s="687" customFormat="1" ht="26.25" x14ac:dyDescent="0.25">
      <c r="A17" s="1004"/>
      <c r="B17" s="1024"/>
      <c r="C17" s="1033"/>
      <c r="D17" s="1025"/>
      <c r="E17" s="1034"/>
      <c r="F17" s="1035"/>
      <c r="G17" s="1027"/>
      <c r="H17" s="1028"/>
      <c r="I17" s="1024"/>
      <c r="J17" s="1024"/>
      <c r="K17" s="1375"/>
      <c r="L17" s="1374" t="s">
        <v>1097</v>
      </c>
      <c r="M17" s="1372"/>
      <c r="N17" s="1373">
        <v>2764.82</v>
      </c>
      <c r="O17" s="1373">
        <v>2764.82</v>
      </c>
      <c r="P17" s="1004"/>
    </row>
    <row r="18" spans="1:16" s="687" customFormat="1" ht="26.25" x14ac:dyDescent="0.25">
      <c r="A18" s="1004"/>
      <c r="B18" s="1024"/>
      <c r="C18" s="1024"/>
      <c r="D18" s="1025"/>
      <c r="E18" s="1024"/>
      <c r="F18" s="1025"/>
      <c r="G18" s="1027"/>
      <c r="H18" s="1028"/>
      <c r="I18" s="1024"/>
      <c r="J18" s="1024"/>
      <c r="K18" s="1375"/>
      <c r="L18" s="1374" t="s">
        <v>1098</v>
      </c>
      <c r="M18" s="1377" t="s">
        <v>1099</v>
      </c>
      <c r="N18" s="1378">
        <v>11507.36</v>
      </c>
      <c r="O18" s="1376"/>
      <c r="P18" s="1004"/>
    </row>
    <row r="19" spans="1:16" s="687" customFormat="1" ht="15" x14ac:dyDescent="0.25">
      <c r="A19" s="1004"/>
      <c r="B19" s="1024"/>
      <c r="C19" s="1024"/>
      <c r="D19" s="1025"/>
      <c r="E19" s="1024"/>
      <c r="F19" s="1025"/>
      <c r="G19" s="1027"/>
      <c r="H19" s="1028"/>
      <c r="I19" s="1024"/>
      <c r="J19" s="1024"/>
      <c r="K19" s="1375"/>
      <c r="L19" s="1374"/>
      <c r="M19" s="1379" t="s">
        <v>1100</v>
      </c>
      <c r="N19" s="1373">
        <v>18000</v>
      </c>
      <c r="O19" s="1376"/>
      <c r="P19" s="1004"/>
    </row>
    <row r="20" spans="1:16" s="687" customFormat="1" ht="15" x14ac:dyDescent="0.25">
      <c r="A20" s="1004"/>
      <c r="B20" s="1024"/>
      <c r="C20" s="1024"/>
      <c r="D20" s="1025"/>
      <c r="E20" s="1024"/>
      <c r="F20" s="1025"/>
      <c r="G20" s="1027"/>
      <c r="H20" s="1028"/>
      <c r="I20" s="1024"/>
      <c r="J20" s="1024"/>
      <c r="K20" s="1375"/>
      <c r="L20" s="1374"/>
      <c r="M20" s="1379" t="s">
        <v>1101</v>
      </c>
      <c r="N20" s="1373">
        <v>7552</v>
      </c>
      <c r="O20" s="1376"/>
      <c r="P20" s="1004"/>
    </row>
    <row r="21" spans="1:16" s="687" customFormat="1" ht="15" x14ac:dyDescent="0.25">
      <c r="A21" s="1004"/>
      <c r="B21" s="1024"/>
      <c r="C21" s="1024"/>
      <c r="D21" s="1025"/>
      <c r="E21" s="1024"/>
      <c r="F21" s="1025"/>
      <c r="G21" s="1027"/>
      <c r="H21" s="1028"/>
      <c r="I21" s="1024"/>
      <c r="J21" s="1024"/>
      <c r="K21" s="1375"/>
      <c r="L21" s="1374"/>
      <c r="M21" s="1379" t="s">
        <v>1102</v>
      </c>
      <c r="N21" s="1373">
        <v>1593</v>
      </c>
      <c r="O21" s="1376"/>
      <c r="P21" s="1004"/>
    </row>
    <row r="22" spans="1:16" s="687" customFormat="1" ht="15" x14ac:dyDescent="0.25">
      <c r="A22" s="1004"/>
      <c r="B22" s="1024"/>
      <c r="C22" s="1024"/>
      <c r="D22" s="1025"/>
      <c r="E22" s="1024"/>
      <c r="F22" s="1025"/>
      <c r="G22" s="1027"/>
      <c r="H22" s="1028"/>
      <c r="I22" s="1024"/>
      <c r="J22" s="1024"/>
      <c r="K22" s="1375"/>
      <c r="L22" s="1374"/>
      <c r="M22" s="1379" t="s">
        <v>1093</v>
      </c>
      <c r="N22" s="1373">
        <v>300</v>
      </c>
      <c r="O22" s="1376"/>
      <c r="P22" s="1004"/>
    </row>
    <row r="23" spans="1:16" s="687" customFormat="1" ht="15" x14ac:dyDescent="0.25">
      <c r="A23" s="1004"/>
      <c r="B23" s="1024"/>
      <c r="C23" s="1024"/>
      <c r="D23" s="1025"/>
      <c r="E23" s="1024"/>
      <c r="F23" s="1025"/>
      <c r="G23" s="1027"/>
      <c r="H23" s="1028"/>
      <c r="I23" s="1024"/>
      <c r="J23" s="1024"/>
      <c r="K23" s="1375"/>
      <c r="L23" s="1374"/>
      <c r="M23" s="1379" t="s">
        <v>430</v>
      </c>
      <c r="N23" s="1373">
        <v>32510.16</v>
      </c>
      <c r="O23" s="1376"/>
      <c r="P23" s="1004"/>
    </row>
    <row r="24" spans="1:16" s="687" customFormat="1" ht="15" x14ac:dyDescent="0.25">
      <c r="A24" s="1004"/>
      <c r="B24" s="1024"/>
      <c r="C24" s="1024"/>
      <c r="D24" s="1025"/>
      <c r="E24" s="1024"/>
      <c r="F24" s="1025"/>
      <c r="G24" s="1027"/>
      <c r="H24" s="1028"/>
      <c r="I24" s="1024"/>
      <c r="J24" s="1024"/>
      <c r="K24" s="1372"/>
      <c r="L24" s="1374"/>
      <c r="M24" s="1379" t="s">
        <v>1103</v>
      </c>
      <c r="N24" s="1373">
        <v>30680</v>
      </c>
      <c r="O24" s="1376"/>
      <c r="P24" s="1004"/>
    </row>
    <row r="25" spans="1:16" s="687" customFormat="1" ht="15" x14ac:dyDescent="0.25">
      <c r="A25" s="1004"/>
      <c r="B25" s="1024"/>
      <c r="C25" s="1024"/>
      <c r="D25" s="1025"/>
      <c r="E25" s="1024"/>
      <c r="F25" s="1025"/>
      <c r="G25" s="1027"/>
      <c r="H25" s="1028"/>
      <c r="I25" s="1024"/>
      <c r="J25" s="1024"/>
      <c r="K25" s="1372"/>
      <c r="L25" s="1374"/>
      <c r="M25" s="1379" t="s">
        <v>438</v>
      </c>
      <c r="N25" s="1373">
        <v>758</v>
      </c>
      <c r="O25" s="1376"/>
      <c r="P25" s="1004"/>
    </row>
    <row r="26" spans="1:16" s="687" customFormat="1" ht="15" x14ac:dyDescent="0.25">
      <c r="A26" s="1004"/>
      <c r="B26" s="1024"/>
      <c r="C26" s="1024"/>
      <c r="D26" s="1025"/>
      <c r="E26" s="1024"/>
      <c r="F26" s="1025"/>
      <c r="G26" s="1027"/>
      <c r="H26" s="1028"/>
      <c r="I26" s="1024"/>
      <c r="J26" s="1024"/>
      <c r="K26" s="1375"/>
      <c r="L26" s="1374"/>
      <c r="M26" s="1379" t="s">
        <v>432</v>
      </c>
      <c r="N26" s="1373">
        <v>11604.88</v>
      </c>
      <c r="O26" s="1376"/>
      <c r="P26" s="1004"/>
    </row>
    <row r="27" spans="1:16" s="687" customFormat="1" ht="15" x14ac:dyDescent="0.25">
      <c r="A27" s="1004"/>
      <c r="B27" s="1024"/>
      <c r="C27" s="1024"/>
      <c r="D27" s="1025"/>
      <c r="E27" s="1024"/>
      <c r="F27" s="1025"/>
      <c r="G27" s="1027"/>
      <c r="H27" s="1028"/>
      <c r="I27" s="1024"/>
      <c r="J27" s="1024"/>
      <c r="K27" s="1375"/>
      <c r="L27" s="1374"/>
      <c r="M27" s="1379" t="s">
        <v>429</v>
      </c>
      <c r="N27" s="1373">
        <v>10170.5</v>
      </c>
      <c r="O27" s="1376"/>
      <c r="P27" s="1004"/>
    </row>
    <row r="28" spans="1:16" s="687" customFormat="1" ht="15.75" customHeight="1" x14ac:dyDescent="0.25">
      <c r="A28" s="1004"/>
      <c r="B28" s="1024"/>
      <c r="C28" s="1024"/>
      <c r="D28" s="1025"/>
      <c r="E28" s="1024"/>
      <c r="F28" s="1025"/>
      <c r="G28" s="1027"/>
      <c r="H28" s="1028"/>
      <c r="I28" s="1024"/>
      <c r="J28" s="1024"/>
      <c r="K28" s="1025"/>
      <c r="L28" s="1374"/>
      <c r="M28" s="1379" t="s">
        <v>433</v>
      </c>
      <c r="N28" s="1373">
        <v>6820</v>
      </c>
      <c r="O28" s="1031"/>
      <c r="P28" s="1004"/>
    </row>
    <row r="29" spans="1:16" s="687" customFormat="1" ht="15.75" customHeight="1" x14ac:dyDescent="0.25">
      <c r="A29" s="1004"/>
      <c r="B29" s="1024"/>
      <c r="C29" s="1024"/>
      <c r="D29" s="1025"/>
      <c r="E29" s="1024"/>
      <c r="F29" s="1380"/>
      <c r="G29" s="1027"/>
      <c r="H29" s="1028"/>
      <c r="I29" s="1024"/>
      <c r="J29" s="1024"/>
      <c r="K29" s="1025"/>
      <c r="L29" s="1374"/>
      <c r="M29" s="1379" t="s">
        <v>434</v>
      </c>
      <c r="N29" s="1373">
        <v>39336.39</v>
      </c>
      <c r="O29" s="1031"/>
      <c r="P29" s="1004"/>
    </row>
    <row r="30" spans="1:16" s="687" customFormat="1" ht="15.75" customHeight="1" x14ac:dyDescent="0.25">
      <c r="A30" s="1004"/>
      <c r="B30" s="1024"/>
      <c r="C30" s="1024"/>
      <c r="D30" s="1025"/>
      <c r="E30" s="1024"/>
      <c r="F30" s="1380"/>
      <c r="G30" s="1027"/>
      <c r="H30" s="1028"/>
      <c r="I30" s="1024"/>
      <c r="J30" s="1024"/>
      <c r="K30" s="1025"/>
      <c r="L30" s="1374"/>
      <c r="M30" s="1379"/>
      <c r="N30" s="1373"/>
      <c r="O30" s="1031">
        <f>+N18+N19+N20+N21+N22+N23+N24+N25+N26+N27+N28+N29</f>
        <v>170832.29000000004</v>
      </c>
      <c r="P30" s="1004"/>
    </row>
    <row r="31" spans="1:16" s="687" customFormat="1" ht="33.75" customHeight="1" x14ac:dyDescent="0.25">
      <c r="A31" s="1004"/>
      <c r="B31" s="1024"/>
      <c r="C31" s="1024"/>
      <c r="D31" s="1025"/>
      <c r="E31" s="1024"/>
      <c r="F31" s="1381"/>
      <c r="G31" s="1382"/>
      <c r="H31" s="1028"/>
      <c r="I31" s="1024"/>
      <c r="J31" s="1024"/>
      <c r="K31" s="1025"/>
      <c r="L31" s="1374" t="s">
        <v>1096</v>
      </c>
      <c r="M31" s="1379" t="s">
        <v>3308</v>
      </c>
      <c r="N31" s="1373">
        <v>10500</v>
      </c>
      <c r="O31" s="1031">
        <v>10500</v>
      </c>
      <c r="P31" s="1004"/>
    </row>
    <row r="32" spans="1:16" s="687" customFormat="1" ht="33.75" customHeight="1" x14ac:dyDescent="0.25">
      <c r="A32" s="1004"/>
      <c r="B32" s="1024"/>
      <c r="C32" s="1024"/>
      <c r="D32" s="1025"/>
      <c r="E32" s="1024"/>
      <c r="F32" s="1381"/>
      <c r="G32" s="1382"/>
      <c r="H32" s="1028"/>
      <c r="I32" s="1024"/>
      <c r="J32" s="1024"/>
      <c r="K32" s="1025"/>
      <c r="L32" s="1371" t="s">
        <v>1094</v>
      </c>
      <c r="M32" s="1379" t="str">
        <f>+M15</f>
        <v>2.2.5.6.01</v>
      </c>
      <c r="N32" s="1373">
        <v>201102.7</v>
      </c>
      <c r="O32" s="1031">
        <f>+N32</f>
        <v>201102.7</v>
      </c>
      <c r="P32" s="1004"/>
    </row>
    <row r="33" spans="1:16" s="687" customFormat="1" ht="26.25" x14ac:dyDescent="0.25">
      <c r="A33" s="1004"/>
      <c r="B33" s="1024"/>
      <c r="C33" s="1024"/>
      <c r="D33" s="1025"/>
      <c r="E33" s="1024"/>
      <c r="F33" s="1025"/>
      <c r="G33" s="1027"/>
      <c r="H33" s="1028"/>
      <c r="I33" s="1024"/>
      <c r="J33" s="1024"/>
      <c r="K33" s="1025"/>
      <c r="L33" s="1371" t="s">
        <v>1094</v>
      </c>
      <c r="M33" s="1379" t="str">
        <f>+M15</f>
        <v>2.2.5.6.01</v>
      </c>
      <c r="N33" s="1373">
        <v>201101.7</v>
      </c>
      <c r="O33" s="1373">
        <v>201101.7</v>
      </c>
      <c r="P33" s="1004"/>
    </row>
    <row r="34" spans="1:16" s="687" customFormat="1" ht="26.25" x14ac:dyDescent="0.25">
      <c r="A34" s="1004"/>
      <c r="B34" s="1024"/>
      <c r="C34" s="1024"/>
      <c r="D34" s="1025"/>
      <c r="E34" s="1024"/>
      <c r="F34" s="1025"/>
      <c r="G34" s="1027"/>
      <c r="H34" s="1028"/>
      <c r="I34" s="1024"/>
      <c r="J34" s="1024"/>
      <c r="K34" s="1025"/>
      <c r="L34" s="1374" t="s">
        <v>1098</v>
      </c>
      <c r="M34" s="1372" t="s">
        <v>1101</v>
      </c>
      <c r="N34" s="1373">
        <v>2880</v>
      </c>
      <c r="O34" s="1031"/>
      <c r="P34" s="1004"/>
    </row>
    <row r="35" spans="1:16" s="687" customFormat="1" ht="15" x14ac:dyDescent="0.25">
      <c r="A35" s="1004"/>
      <c r="B35" s="1024"/>
      <c r="C35" s="1024"/>
      <c r="D35" s="1025"/>
      <c r="E35" s="1024"/>
      <c r="F35" s="1025"/>
      <c r="G35" s="1027"/>
      <c r="H35" s="1028"/>
      <c r="I35" s="1024"/>
      <c r="J35" s="1024"/>
      <c r="K35" s="1025"/>
      <c r="L35" s="1374"/>
      <c r="M35" s="1372" t="s">
        <v>430</v>
      </c>
      <c r="N35" s="1373">
        <v>65805.16</v>
      </c>
      <c r="O35" s="1031"/>
      <c r="P35" s="1004"/>
    </row>
    <row r="36" spans="1:16" s="687" customFormat="1" ht="15" x14ac:dyDescent="0.25">
      <c r="A36" s="1004"/>
      <c r="B36" s="1024"/>
      <c r="C36" s="1024"/>
      <c r="D36" s="1025"/>
      <c r="E36" s="1024"/>
      <c r="F36" s="1025"/>
      <c r="G36" s="1027"/>
      <c r="H36" s="1028"/>
      <c r="I36" s="1024"/>
      <c r="J36" s="1024"/>
      <c r="K36" s="1025"/>
      <c r="L36" s="1374"/>
      <c r="M36" s="1372" t="s">
        <v>1103</v>
      </c>
      <c r="N36" s="1373">
        <v>18880</v>
      </c>
      <c r="O36" s="1031"/>
      <c r="P36" s="1004"/>
    </row>
    <row r="37" spans="1:16" s="687" customFormat="1" ht="15" x14ac:dyDescent="0.25">
      <c r="A37" s="1004"/>
      <c r="B37" s="1024"/>
      <c r="C37" s="1024"/>
      <c r="D37" s="1025"/>
      <c r="E37" s="1024"/>
      <c r="F37" s="1025"/>
      <c r="G37" s="1027"/>
      <c r="H37" s="1028"/>
      <c r="I37" s="1024"/>
      <c r="J37" s="1024"/>
      <c r="K37" s="1025"/>
      <c r="L37" s="1374"/>
      <c r="M37" s="1372" t="s">
        <v>431</v>
      </c>
      <c r="N37" s="1373">
        <v>1899.99</v>
      </c>
      <c r="O37" s="1031"/>
      <c r="P37" s="1004"/>
    </row>
    <row r="38" spans="1:16" s="687" customFormat="1" ht="15" x14ac:dyDescent="0.25">
      <c r="A38" s="1004"/>
      <c r="B38" s="1024"/>
      <c r="C38" s="1024"/>
      <c r="D38" s="1025"/>
      <c r="E38" s="1024"/>
      <c r="F38" s="1025"/>
      <c r="G38" s="1027"/>
      <c r="H38" s="1028"/>
      <c r="I38" s="1024"/>
      <c r="J38" s="1024"/>
      <c r="K38" s="1025"/>
      <c r="L38" s="1374"/>
      <c r="M38" s="1372" t="s">
        <v>432</v>
      </c>
      <c r="N38" s="1373">
        <v>3933.95</v>
      </c>
      <c r="O38" s="1031"/>
      <c r="P38" s="1004"/>
    </row>
    <row r="39" spans="1:16" s="687" customFormat="1" ht="15" x14ac:dyDescent="0.25">
      <c r="A39" s="1004"/>
      <c r="B39" s="1024"/>
      <c r="C39" s="1024"/>
      <c r="D39" s="1025"/>
      <c r="E39" s="1024"/>
      <c r="F39" s="1025"/>
      <c r="G39" s="1027"/>
      <c r="H39" s="1028"/>
      <c r="I39" s="1024"/>
      <c r="J39" s="1024"/>
      <c r="K39" s="1025"/>
      <c r="L39" s="1374"/>
      <c r="M39" s="1372" t="s">
        <v>1104</v>
      </c>
      <c r="N39" s="1373">
        <v>5415</v>
      </c>
      <c r="O39" s="1031"/>
      <c r="P39" s="1004"/>
    </row>
    <row r="40" spans="1:16" s="687" customFormat="1" ht="15" x14ac:dyDescent="0.25">
      <c r="A40" s="1004"/>
      <c r="B40" s="1024"/>
      <c r="C40" s="1024"/>
      <c r="D40" s="1025"/>
      <c r="E40" s="1024"/>
      <c r="F40" s="1025"/>
      <c r="G40" s="1027"/>
      <c r="H40" s="1028"/>
      <c r="I40" s="1024"/>
      <c r="J40" s="1024"/>
      <c r="K40" s="1025"/>
      <c r="L40" s="1374"/>
      <c r="M40" s="1372" t="s">
        <v>429</v>
      </c>
      <c r="N40" s="1373">
        <v>2650.02</v>
      </c>
      <c r="O40" s="1031"/>
      <c r="P40" s="1004"/>
    </row>
    <row r="41" spans="1:16" s="687" customFormat="1" ht="15" x14ac:dyDescent="0.25">
      <c r="A41" s="1004"/>
      <c r="B41" s="1024"/>
      <c r="C41" s="1024"/>
      <c r="D41" s="1025"/>
      <c r="E41" s="1024"/>
      <c r="F41" s="1025"/>
      <c r="G41" s="1027"/>
      <c r="H41" s="1028"/>
      <c r="I41" s="1024"/>
      <c r="J41" s="1024"/>
      <c r="K41" s="1025"/>
      <c r="L41" s="1374"/>
      <c r="M41" s="1372" t="s">
        <v>433</v>
      </c>
      <c r="N41" s="1373">
        <v>10350</v>
      </c>
      <c r="O41" s="1031"/>
      <c r="P41" s="1004"/>
    </row>
    <row r="42" spans="1:16" s="687" customFormat="1" ht="15" x14ac:dyDescent="0.25">
      <c r="A42" s="1004"/>
      <c r="B42" s="1024"/>
      <c r="C42" s="1024"/>
      <c r="D42" s="1025"/>
      <c r="E42" s="1024"/>
      <c r="F42" s="1025"/>
      <c r="G42" s="1027"/>
      <c r="H42" s="1028"/>
      <c r="I42" s="1024"/>
      <c r="J42" s="1024"/>
      <c r="K42" s="1025"/>
      <c r="L42" s="1374"/>
      <c r="M42" s="1372" t="s">
        <v>434</v>
      </c>
      <c r="N42" s="1373">
        <v>20447.16</v>
      </c>
      <c r="O42" s="1031"/>
      <c r="P42" s="1004"/>
    </row>
    <row r="43" spans="1:16" s="687" customFormat="1" ht="15" x14ac:dyDescent="0.25">
      <c r="A43" s="1004"/>
      <c r="B43" s="1024"/>
      <c r="C43" s="1024"/>
      <c r="D43" s="1025"/>
      <c r="E43" s="1024"/>
      <c r="F43" s="1025"/>
      <c r="G43" s="1027"/>
      <c r="H43" s="1028"/>
      <c r="I43" s="1024"/>
      <c r="J43" s="1024"/>
      <c r="K43" s="1025"/>
      <c r="L43" s="1374"/>
      <c r="M43" s="1372"/>
      <c r="N43" s="1373"/>
      <c r="O43" s="1031">
        <f>+N34+N35+N36+N37+N38+N39+N40+N41+N42</f>
        <v>132261.28</v>
      </c>
      <c r="P43" s="1004"/>
    </row>
    <row r="44" spans="1:16" s="687" customFormat="1" ht="26.25" x14ac:dyDescent="0.25">
      <c r="A44" s="1004"/>
      <c r="B44" s="1024"/>
      <c r="C44" s="1024"/>
      <c r="D44" s="1025"/>
      <c r="E44" s="1024"/>
      <c r="F44" s="1025"/>
      <c r="G44" s="1027"/>
      <c r="H44" s="1028"/>
      <c r="I44" s="1024"/>
      <c r="J44" s="1024"/>
      <c r="K44" s="1025"/>
      <c r="L44" s="1374" t="s">
        <v>1096</v>
      </c>
      <c r="M44" s="1379" t="s">
        <v>3308</v>
      </c>
      <c r="N44" s="1373">
        <v>83800</v>
      </c>
      <c r="O44" s="1373">
        <v>83800</v>
      </c>
      <c r="P44" s="1004"/>
    </row>
    <row r="45" spans="1:16" s="687" customFormat="1" ht="39" x14ac:dyDescent="0.25">
      <c r="A45" s="1004"/>
      <c r="B45" s="1024"/>
      <c r="C45" s="1024"/>
      <c r="D45" s="1025"/>
      <c r="E45" s="1024"/>
      <c r="F45" s="1025"/>
      <c r="G45" s="1027"/>
      <c r="H45" s="1028"/>
      <c r="I45" s="1024"/>
      <c r="J45" s="1024"/>
      <c r="K45" s="1025"/>
      <c r="L45" s="1374" t="s">
        <v>3309</v>
      </c>
      <c r="M45" s="1379" t="s">
        <v>3308</v>
      </c>
      <c r="N45" s="1373">
        <v>22900</v>
      </c>
      <c r="O45" s="1373">
        <v>22900</v>
      </c>
      <c r="P45" s="1004"/>
    </row>
    <row r="46" spans="1:16" s="687" customFormat="1" ht="26.25" x14ac:dyDescent="0.25">
      <c r="A46" s="1004"/>
      <c r="B46" s="1024"/>
      <c r="C46" s="1024"/>
      <c r="D46" s="1025"/>
      <c r="E46" s="1024"/>
      <c r="F46" s="1025"/>
      <c r="G46" s="1027"/>
      <c r="H46" s="1028"/>
      <c r="I46" s="1024"/>
      <c r="J46" s="1024"/>
      <c r="K46" s="1025"/>
      <c r="L46" s="1374" t="s">
        <v>1098</v>
      </c>
      <c r="M46" s="1372" t="s">
        <v>1099</v>
      </c>
      <c r="N46" s="1373">
        <v>2500.1799999999998</v>
      </c>
      <c r="O46" s="1031"/>
      <c r="P46" s="1004"/>
    </row>
    <row r="47" spans="1:16" s="687" customFormat="1" ht="15" x14ac:dyDescent="0.25">
      <c r="A47" s="1004"/>
      <c r="B47" s="1024"/>
      <c r="C47" s="1024"/>
      <c r="D47" s="1025"/>
      <c r="E47" s="1024"/>
      <c r="F47" s="1025"/>
      <c r="G47" s="1027"/>
      <c r="H47" s="1028"/>
      <c r="I47" s="1024"/>
      <c r="J47" s="1024"/>
      <c r="K47" s="1025"/>
      <c r="L47" s="1374"/>
      <c r="M47" s="1372" t="s">
        <v>1105</v>
      </c>
      <c r="N47" s="1373">
        <v>1120</v>
      </c>
      <c r="O47" s="1031"/>
      <c r="P47" s="1004"/>
    </row>
    <row r="48" spans="1:16" s="687" customFormat="1" ht="15" x14ac:dyDescent="0.25">
      <c r="A48" s="1004"/>
      <c r="B48" s="1024"/>
      <c r="C48" s="1024"/>
      <c r="D48" s="1025"/>
      <c r="E48" s="1024"/>
      <c r="F48" s="1025"/>
      <c r="G48" s="1027"/>
      <c r="H48" s="1028"/>
      <c r="I48" s="1024"/>
      <c r="J48" s="1024"/>
      <c r="K48" s="1025"/>
      <c r="L48" s="1374"/>
      <c r="M48" s="1372" t="s">
        <v>430</v>
      </c>
      <c r="N48" s="1373">
        <v>67901.22</v>
      </c>
      <c r="O48" s="1031"/>
      <c r="P48" s="1004"/>
    </row>
    <row r="49" spans="1:16" s="687" customFormat="1" ht="15" x14ac:dyDescent="0.25">
      <c r="A49" s="1004"/>
      <c r="B49" s="1024"/>
      <c r="C49" s="1024"/>
      <c r="D49" s="1025"/>
      <c r="E49" s="1024"/>
      <c r="F49" s="1025"/>
      <c r="G49" s="1027"/>
      <c r="H49" s="1028"/>
      <c r="I49" s="1024"/>
      <c r="J49" s="1024"/>
      <c r="K49" s="1025"/>
      <c r="L49" s="1374"/>
      <c r="M49" s="1372" t="s">
        <v>1106</v>
      </c>
      <c r="N49" s="1373">
        <v>5499.68</v>
      </c>
      <c r="O49" s="1031"/>
      <c r="P49" s="1004"/>
    </row>
    <row r="50" spans="1:16" s="687" customFormat="1" ht="15" x14ac:dyDescent="0.25">
      <c r="A50" s="1004"/>
      <c r="B50" s="1024"/>
      <c r="C50" s="1024"/>
      <c r="D50" s="1025"/>
      <c r="E50" s="1024"/>
      <c r="F50" s="1025"/>
      <c r="G50" s="1027"/>
      <c r="H50" s="1028"/>
      <c r="I50" s="1024"/>
      <c r="J50" s="1024"/>
      <c r="K50" s="1025"/>
      <c r="L50" s="1374"/>
      <c r="M50" s="1372" t="s">
        <v>1107</v>
      </c>
      <c r="N50" s="1373">
        <v>490</v>
      </c>
      <c r="O50" s="1031"/>
      <c r="P50" s="1004"/>
    </row>
    <row r="51" spans="1:16" s="687" customFormat="1" ht="15" x14ac:dyDescent="0.25">
      <c r="A51" s="1004"/>
      <c r="B51" s="1024"/>
      <c r="C51" s="1024"/>
      <c r="D51" s="1025"/>
      <c r="E51" s="1024"/>
      <c r="F51" s="1025"/>
      <c r="G51" s="1027"/>
      <c r="H51" s="1028"/>
      <c r="I51" s="1024"/>
      <c r="J51" s="1024"/>
      <c r="K51" s="1025"/>
      <c r="L51" s="1374"/>
      <c r="M51" s="1372" t="s">
        <v>1108</v>
      </c>
      <c r="N51" s="1373">
        <v>278.01</v>
      </c>
      <c r="O51" s="1031"/>
      <c r="P51" s="1004"/>
    </row>
    <row r="52" spans="1:16" s="687" customFormat="1" ht="15" x14ac:dyDescent="0.25">
      <c r="A52" s="1004"/>
      <c r="B52" s="1024"/>
      <c r="C52" s="1024"/>
      <c r="D52" s="1025"/>
      <c r="E52" s="1024"/>
      <c r="F52" s="1025"/>
      <c r="G52" s="1027"/>
      <c r="H52" s="1028"/>
      <c r="I52" s="1024"/>
      <c r="J52" s="1024"/>
      <c r="K52" s="1025"/>
      <c r="L52" s="1374"/>
      <c r="M52" s="1372" t="s">
        <v>1023</v>
      </c>
      <c r="N52" s="1373">
        <v>3540</v>
      </c>
      <c r="O52" s="1031"/>
      <c r="P52" s="1004"/>
    </row>
    <row r="53" spans="1:16" s="687" customFormat="1" ht="15" x14ac:dyDescent="0.25">
      <c r="A53" s="1004"/>
      <c r="B53" s="1024"/>
      <c r="C53" s="1024"/>
      <c r="D53" s="1025"/>
      <c r="E53" s="1024"/>
      <c r="F53" s="1025"/>
      <c r="G53" s="1027"/>
      <c r="H53" s="1028"/>
      <c r="I53" s="1024"/>
      <c r="J53" s="1024"/>
      <c r="K53" s="1025"/>
      <c r="L53" s="1374"/>
      <c r="M53" s="1372" t="s">
        <v>1104</v>
      </c>
      <c r="N53" s="1373">
        <v>6729.48</v>
      </c>
      <c r="O53" s="1031"/>
      <c r="P53" s="1004"/>
    </row>
    <row r="54" spans="1:16" s="687" customFormat="1" ht="15" x14ac:dyDescent="0.25">
      <c r="A54" s="1004"/>
      <c r="B54" s="1024"/>
      <c r="C54" s="1024"/>
      <c r="D54" s="1025"/>
      <c r="E54" s="1024"/>
      <c r="F54" s="1025"/>
      <c r="G54" s="1027"/>
      <c r="H54" s="1028"/>
      <c r="I54" s="1024"/>
      <c r="J54" s="1024"/>
      <c r="K54" s="1025"/>
      <c r="L54" s="1374"/>
      <c r="M54" s="1372" t="s">
        <v>429</v>
      </c>
      <c r="N54" s="1373">
        <v>436.01</v>
      </c>
      <c r="O54" s="1031"/>
      <c r="P54" s="1004"/>
    </row>
    <row r="55" spans="1:16" s="687" customFormat="1" ht="15" x14ac:dyDescent="0.25">
      <c r="A55" s="1004"/>
      <c r="B55" s="1024"/>
      <c r="C55" s="1024"/>
      <c r="D55" s="1025"/>
      <c r="E55" s="1024"/>
      <c r="F55" s="1025"/>
      <c r="G55" s="1027"/>
      <c r="H55" s="1028"/>
      <c r="I55" s="1024"/>
      <c r="J55" s="1024"/>
      <c r="K55" s="1025"/>
      <c r="L55" s="1374"/>
      <c r="M55" s="1372" t="s">
        <v>433</v>
      </c>
      <c r="N55" s="1373">
        <v>7291.69</v>
      </c>
      <c r="O55" s="1031"/>
      <c r="P55" s="1004"/>
    </row>
    <row r="56" spans="1:16" s="687" customFormat="1" ht="15" x14ac:dyDescent="0.25">
      <c r="A56" s="1004"/>
      <c r="B56" s="1024"/>
      <c r="C56" s="1024"/>
      <c r="D56" s="1025"/>
      <c r="E56" s="1024"/>
      <c r="F56" s="1025"/>
      <c r="G56" s="1027"/>
      <c r="H56" s="1028"/>
      <c r="I56" s="1024"/>
      <c r="J56" s="1024"/>
      <c r="K56" s="1025"/>
      <c r="L56" s="1374"/>
      <c r="M56" s="1372" t="s">
        <v>434</v>
      </c>
      <c r="N56" s="1373">
        <v>35360.51</v>
      </c>
      <c r="O56" s="1031"/>
      <c r="P56" s="1004"/>
    </row>
    <row r="57" spans="1:16" s="687" customFormat="1" ht="15" x14ac:dyDescent="0.25">
      <c r="A57" s="1004"/>
      <c r="B57" s="1024"/>
      <c r="C57" s="1024"/>
      <c r="D57" s="1025"/>
      <c r="E57" s="1024"/>
      <c r="F57" s="1025"/>
      <c r="G57" s="1027"/>
      <c r="H57" s="1028"/>
      <c r="I57" s="1024"/>
      <c r="J57" s="1024"/>
      <c r="K57" s="1025"/>
      <c r="L57" s="1374"/>
      <c r="M57" s="1372"/>
      <c r="N57" s="1373"/>
      <c r="O57" s="1031">
        <f>+N46+N47+N48+N49+N50+N51+N52+N53+N54+N55+N56</f>
        <v>131146.77999999997</v>
      </c>
      <c r="P57" s="1004"/>
    </row>
    <row r="58" spans="1:16" s="687" customFormat="1" ht="26.25" x14ac:dyDescent="0.25">
      <c r="A58" s="1004"/>
      <c r="B58" s="1024"/>
      <c r="C58" s="1024"/>
      <c r="D58" s="1025"/>
      <c r="E58" s="1024"/>
      <c r="F58" s="1025"/>
      <c r="G58" s="1027"/>
      <c r="H58" s="1028"/>
      <c r="I58" s="1024"/>
      <c r="J58" s="1024"/>
      <c r="K58" s="1025"/>
      <c r="L58" s="1374" t="s">
        <v>1109</v>
      </c>
      <c r="M58" s="1372" t="s">
        <v>1111</v>
      </c>
      <c r="N58" s="1373">
        <v>49950.47</v>
      </c>
      <c r="O58" s="1373">
        <v>49950.47</v>
      </c>
      <c r="P58" s="1004"/>
    </row>
    <row r="59" spans="1:16" s="687" customFormat="1" ht="26.25" x14ac:dyDescent="0.25">
      <c r="A59" s="1004"/>
      <c r="B59" s="1024"/>
      <c r="C59" s="1024"/>
      <c r="D59" s="1025"/>
      <c r="E59" s="1024"/>
      <c r="F59" s="1025"/>
      <c r="G59" s="1027"/>
      <c r="H59" s="1028"/>
      <c r="I59" s="1024"/>
      <c r="J59" s="1024"/>
      <c r="K59" s="1025"/>
      <c r="L59" s="1374" t="s">
        <v>1094</v>
      </c>
      <c r="M59" s="1383" t="str">
        <f>+M33</f>
        <v>2.2.5.6.01</v>
      </c>
      <c r="N59" s="1373">
        <v>201101.7</v>
      </c>
      <c r="O59" s="1031">
        <f>+N59</f>
        <v>201101.7</v>
      </c>
      <c r="P59" s="1004"/>
    </row>
    <row r="60" spans="1:16" s="687" customFormat="1" ht="26.25" x14ac:dyDescent="0.25">
      <c r="A60" s="1004"/>
      <c r="B60" s="1024"/>
      <c r="C60" s="1024"/>
      <c r="D60" s="1025"/>
      <c r="E60" s="1024"/>
      <c r="F60" s="1025"/>
      <c r="G60" s="1027"/>
      <c r="H60" s="1028"/>
      <c r="I60" s="1024"/>
      <c r="J60" s="1024"/>
      <c r="K60" s="1025"/>
      <c r="L60" s="1374" t="s">
        <v>1096</v>
      </c>
      <c r="M60" s="1379" t="s">
        <v>3308</v>
      </c>
      <c r="N60" s="1384">
        <v>5100</v>
      </c>
      <c r="O60" s="1031">
        <v>5100</v>
      </c>
      <c r="P60" s="1004"/>
    </row>
    <row r="61" spans="1:16" s="687" customFormat="1" ht="30" x14ac:dyDescent="0.25">
      <c r="A61" s="1004"/>
      <c r="B61" s="1024"/>
      <c r="C61" s="1024"/>
      <c r="D61" s="1025"/>
      <c r="E61" s="1024"/>
      <c r="F61" s="1025"/>
      <c r="G61" s="1027"/>
      <c r="H61" s="1028"/>
      <c r="I61" s="1024"/>
      <c r="J61" s="1024"/>
      <c r="K61" s="1025"/>
      <c r="L61" s="1385" t="s">
        <v>1110</v>
      </c>
      <c r="M61" s="1372" t="s">
        <v>1111</v>
      </c>
      <c r="N61" s="1082">
        <v>180</v>
      </c>
      <c r="O61" s="1031"/>
      <c r="P61" s="1004"/>
    </row>
    <row r="62" spans="1:16" s="687" customFormat="1" ht="15" x14ac:dyDescent="0.25">
      <c r="A62" s="1004"/>
      <c r="B62" s="1024"/>
      <c r="C62" s="1024"/>
      <c r="D62" s="1025"/>
      <c r="E62" s="1024"/>
      <c r="F62" s="1025"/>
      <c r="G62" s="1027"/>
      <c r="H62" s="1028"/>
      <c r="I62" s="1024"/>
      <c r="J62" s="1024"/>
      <c r="K62" s="1025"/>
      <c r="L62" s="1385"/>
      <c r="M62" s="1372" t="s">
        <v>1099</v>
      </c>
      <c r="N62" s="1082">
        <v>15033.2</v>
      </c>
      <c r="O62" s="1031"/>
      <c r="P62" s="1004"/>
    </row>
    <row r="63" spans="1:16" s="687" customFormat="1" ht="15" x14ac:dyDescent="0.25">
      <c r="A63" s="1004"/>
      <c r="B63" s="1024"/>
      <c r="C63" s="1024"/>
      <c r="D63" s="1025"/>
      <c r="E63" s="1024"/>
      <c r="F63" s="1025"/>
      <c r="G63" s="1027"/>
      <c r="H63" s="1028"/>
      <c r="I63" s="1024"/>
      <c r="J63" s="1024"/>
      <c r="K63" s="1025"/>
      <c r="L63" s="1385"/>
      <c r="M63" s="1372" t="s">
        <v>1100</v>
      </c>
      <c r="N63" s="1082">
        <v>7725</v>
      </c>
      <c r="O63" s="1031"/>
      <c r="P63" s="1004"/>
    </row>
    <row r="64" spans="1:16" s="687" customFormat="1" ht="15" x14ac:dyDescent="0.25">
      <c r="A64" s="1004"/>
      <c r="B64" s="1024"/>
      <c r="C64" s="1024"/>
      <c r="D64" s="1025"/>
      <c r="E64" s="1024"/>
      <c r="F64" s="1025"/>
      <c r="G64" s="1027"/>
      <c r="H64" s="1028"/>
      <c r="I64" s="1024"/>
      <c r="J64" s="1024"/>
      <c r="K64" s="1025"/>
      <c r="L64" s="1385"/>
      <c r="M64" s="1372" t="s">
        <v>1112</v>
      </c>
      <c r="N64" s="1082">
        <v>4500</v>
      </c>
      <c r="O64" s="1031"/>
      <c r="P64" s="1004"/>
    </row>
    <row r="65" spans="1:16" s="687" customFormat="1" ht="15" x14ac:dyDescent="0.25">
      <c r="A65" s="1004"/>
      <c r="B65" s="1024"/>
      <c r="C65" s="1024"/>
      <c r="D65" s="1025"/>
      <c r="E65" s="1024"/>
      <c r="F65" s="1025"/>
      <c r="G65" s="1027"/>
      <c r="H65" s="1028"/>
      <c r="I65" s="1024"/>
      <c r="J65" s="1024"/>
      <c r="K65" s="1025"/>
      <c r="L65" s="1385"/>
      <c r="M65" s="1372" t="s">
        <v>1101</v>
      </c>
      <c r="N65" s="1082">
        <v>2680</v>
      </c>
      <c r="O65" s="1031"/>
      <c r="P65" s="1004"/>
    </row>
    <row r="66" spans="1:16" s="687" customFormat="1" ht="15" x14ac:dyDescent="0.25">
      <c r="A66" s="1004"/>
      <c r="B66" s="1024"/>
      <c r="C66" s="1024"/>
      <c r="D66" s="1025"/>
      <c r="E66" s="1024"/>
      <c r="F66" s="1025"/>
      <c r="G66" s="1027"/>
      <c r="H66" s="1028"/>
      <c r="I66" s="1024"/>
      <c r="J66" s="1024"/>
      <c r="K66" s="1025"/>
      <c r="L66" s="1385"/>
      <c r="M66" s="1372" t="s">
        <v>1102</v>
      </c>
      <c r="N66" s="1082">
        <v>4135</v>
      </c>
      <c r="O66" s="1031"/>
      <c r="P66" s="1004"/>
    </row>
    <row r="67" spans="1:16" s="687" customFormat="1" ht="15" x14ac:dyDescent="0.25">
      <c r="A67" s="1004"/>
      <c r="B67" s="1024"/>
      <c r="C67" s="1024"/>
      <c r="D67" s="1025"/>
      <c r="E67" s="1024"/>
      <c r="F67" s="1025"/>
      <c r="G67" s="1027"/>
      <c r="H67" s="1028"/>
      <c r="I67" s="1024"/>
      <c r="J67" s="1024"/>
      <c r="K67" s="1025"/>
      <c r="L67" s="1385"/>
      <c r="M67" s="1372" t="s">
        <v>430</v>
      </c>
      <c r="N67" s="1082">
        <v>47873.279999999999</v>
      </c>
      <c r="O67" s="1031"/>
      <c r="P67" s="1004"/>
    </row>
    <row r="68" spans="1:16" s="687" customFormat="1" ht="15" x14ac:dyDescent="0.25">
      <c r="A68" s="1004"/>
      <c r="B68" s="1024"/>
      <c r="C68" s="1024"/>
      <c r="D68" s="1025"/>
      <c r="E68" s="1024"/>
      <c r="F68" s="1025"/>
      <c r="G68" s="1027"/>
      <c r="H68" s="1028"/>
      <c r="I68" s="1024"/>
      <c r="J68" s="1024"/>
      <c r="K68" s="1025"/>
      <c r="L68" s="1385"/>
      <c r="M68" s="1372" t="s">
        <v>1103</v>
      </c>
      <c r="N68" s="1082">
        <v>12980</v>
      </c>
      <c r="O68" s="1376"/>
      <c r="P68" s="1004"/>
    </row>
    <row r="69" spans="1:16" s="687" customFormat="1" ht="15" x14ac:dyDescent="0.25">
      <c r="A69" s="1004"/>
      <c r="B69" s="1024"/>
      <c r="C69" s="1024"/>
      <c r="D69" s="1025"/>
      <c r="E69" s="1024"/>
      <c r="F69" s="1025"/>
      <c r="G69" s="1027"/>
      <c r="H69" s="1028"/>
      <c r="I69" s="1024"/>
      <c r="J69" s="1024"/>
      <c r="K69" s="1025"/>
      <c r="L69" s="1385"/>
      <c r="M69" s="1372" t="s">
        <v>1113</v>
      </c>
      <c r="N69" s="1082">
        <v>4929.57</v>
      </c>
      <c r="O69" s="1386"/>
      <c r="P69" s="1004"/>
    </row>
    <row r="70" spans="1:16" s="687" customFormat="1" ht="15" x14ac:dyDescent="0.25">
      <c r="A70" s="1004"/>
      <c r="B70" s="1024"/>
      <c r="C70" s="1024"/>
      <c r="D70" s="1025"/>
      <c r="E70" s="1024"/>
      <c r="F70" s="1025"/>
      <c r="G70" s="1027"/>
      <c r="H70" s="1028"/>
      <c r="I70" s="1024"/>
      <c r="J70" s="1024"/>
      <c r="K70" s="1025"/>
      <c r="L70" s="1385"/>
      <c r="M70" s="1372" t="s">
        <v>1114</v>
      </c>
      <c r="N70" s="1082">
        <v>600</v>
      </c>
      <c r="O70" s="1031"/>
      <c r="P70" s="1004"/>
    </row>
    <row r="71" spans="1:16" s="687" customFormat="1" ht="15" x14ac:dyDescent="0.25">
      <c r="A71" s="1004"/>
      <c r="B71" s="1024"/>
      <c r="C71" s="1024"/>
      <c r="D71" s="1025"/>
      <c r="E71" s="1024"/>
      <c r="F71" s="1025"/>
      <c r="G71" s="1027"/>
      <c r="H71" s="1028"/>
      <c r="I71" s="1024"/>
      <c r="J71" s="1024"/>
      <c r="K71" s="1025"/>
      <c r="L71" s="1385"/>
      <c r="M71" s="1372" t="s">
        <v>1106</v>
      </c>
      <c r="N71" s="1082">
        <v>275.31</v>
      </c>
      <c r="O71" s="1031"/>
      <c r="P71" s="1004"/>
    </row>
    <row r="72" spans="1:16" s="687" customFormat="1" ht="15" x14ac:dyDescent="0.25">
      <c r="A72" s="1004"/>
      <c r="B72" s="1024"/>
      <c r="C72" s="1024"/>
      <c r="D72" s="1025"/>
      <c r="E72" s="1024"/>
      <c r="F72" s="1025"/>
      <c r="G72" s="1027"/>
      <c r="H72" s="1028"/>
      <c r="I72" s="1024"/>
      <c r="J72" s="1024"/>
      <c r="K72" s="1025"/>
      <c r="L72" s="1385"/>
      <c r="M72" s="1372" t="s">
        <v>437</v>
      </c>
      <c r="N72" s="1082">
        <v>989.17</v>
      </c>
      <c r="O72" s="1031"/>
      <c r="P72" s="1004"/>
    </row>
    <row r="73" spans="1:16" s="687" customFormat="1" ht="15" x14ac:dyDescent="0.25">
      <c r="A73" s="1004"/>
      <c r="B73" s="1024"/>
      <c r="C73" s="1024"/>
      <c r="D73" s="1025"/>
      <c r="E73" s="1024"/>
      <c r="F73" s="1025"/>
      <c r="G73" s="1027"/>
      <c r="H73" s="1028"/>
      <c r="I73" s="1024"/>
      <c r="J73" s="1024"/>
      <c r="K73" s="1025"/>
      <c r="L73" s="1385"/>
      <c r="M73" s="1372" t="s">
        <v>1115</v>
      </c>
      <c r="N73" s="1082">
        <v>877</v>
      </c>
      <c r="O73" s="1031"/>
      <c r="P73" s="1004"/>
    </row>
    <row r="74" spans="1:16" s="687" customFormat="1" ht="15" x14ac:dyDescent="0.25">
      <c r="A74" s="1004"/>
      <c r="B74" s="1024"/>
      <c r="C74" s="1024"/>
      <c r="D74" s="1025"/>
      <c r="E74" s="1024"/>
      <c r="F74" s="1025"/>
      <c r="G74" s="1027"/>
      <c r="H74" s="1028"/>
      <c r="I74" s="1024"/>
      <c r="J74" s="1024"/>
      <c r="K74" s="1025"/>
      <c r="L74" s="1385"/>
      <c r="M74" s="1372" t="s">
        <v>1108</v>
      </c>
      <c r="N74" s="1082">
        <v>15283.09</v>
      </c>
      <c r="O74" s="1031"/>
      <c r="P74" s="1004"/>
    </row>
    <row r="75" spans="1:16" s="687" customFormat="1" ht="15" x14ac:dyDescent="0.25">
      <c r="A75" s="1004"/>
      <c r="B75" s="1024"/>
      <c r="C75" s="1024"/>
      <c r="D75" s="1025"/>
      <c r="E75" s="1024"/>
      <c r="F75" s="1025"/>
      <c r="G75" s="1027"/>
      <c r="H75" s="1028"/>
      <c r="I75" s="1024"/>
      <c r="J75" s="1024"/>
      <c r="K75" s="1025"/>
      <c r="L75" s="1385"/>
      <c r="M75" s="1372" t="s">
        <v>1116</v>
      </c>
      <c r="N75" s="1082">
        <v>15033.99</v>
      </c>
      <c r="O75" s="1031"/>
      <c r="P75" s="1004"/>
    </row>
    <row r="76" spans="1:16" s="687" customFormat="1" ht="15" x14ac:dyDescent="0.25">
      <c r="A76" s="1004"/>
      <c r="B76" s="1024"/>
      <c r="C76" s="1024"/>
      <c r="D76" s="1025"/>
      <c r="E76" s="1024"/>
      <c r="F76" s="1025"/>
      <c r="G76" s="1027"/>
      <c r="H76" s="1028"/>
      <c r="I76" s="1024"/>
      <c r="J76" s="1024"/>
      <c r="K76" s="1025"/>
      <c r="L76" s="1387"/>
      <c r="M76" s="1372" t="s">
        <v>1117</v>
      </c>
      <c r="N76" s="1082">
        <v>9525</v>
      </c>
      <c r="O76" s="1031"/>
      <c r="P76" s="1004"/>
    </row>
    <row r="77" spans="1:16" s="687" customFormat="1" ht="15" x14ac:dyDescent="0.25">
      <c r="A77" s="1004"/>
      <c r="B77" s="1024"/>
      <c r="C77" s="1024"/>
      <c r="D77" s="1025"/>
      <c r="E77" s="1024"/>
      <c r="F77" s="1025"/>
      <c r="G77" s="1027"/>
      <c r="H77" s="1028"/>
      <c r="I77" s="1024"/>
      <c r="J77" s="1024"/>
      <c r="K77" s="1025"/>
      <c r="L77" s="1387"/>
      <c r="M77" s="1372" t="s">
        <v>432</v>
      </c>
      <c r="N77" s="1082">
        <v>10496.94</v>
      </c>
      <c r="O77" s="1031"/>
      <c r="P77" s="1004"/>
    </row>
    <row r="78" spans="1:16" s="687" customFormat="1" ht="15" x14ac:dyDescent="0.25">
      <c r="A78" s="1004"/>
      <c r="B78" s="1024"/>
      <c r="C78" s="1024"/>
      <c r="D78" s="1025"/>
      <c r="E78" s="1024"/>
      <c r="F78" s="1025"/>
      <c r="G78" s="1027"/>
      <c r="H78" s="1028"/>
      <c r="I78" s="1024"/>
      <c r="J78" s="1024"/>
      <c r="K78" s="1025"/>
      <c r="L78" s="1385"/>
      <c r="M78" s="1372" t="s">
        <v>1104</v>
      </c>
      <c r="N78" s="1082">
        <v>4305</v>
      </c>
      <c r="O78" s="1031"/>
      <c r="P78" s="1004"/>
    </row>
    <row r="79" spans="1:16" s="687" customFormat="1" ht="15" x14ac:dyDescent="0.25">
      <c r="A79" s="1004"/>
      <c r="B79" s="1024"/>
      <c r="C79" s="1024"/>
      <c r="D79" s="1025"/>
      <c r="E79" s="1024"/>
      <c r="F79" s="1025"/>
      <c r="G79" s="1027"/>
      <c r="H79" s="1028"/>
      <c r="I79" s="1024"/>
      <c r="J79" s="1024"/>
      <c r="K79" s="1025"/>
      <c r="L79" s="1385"/>
      <c r="M79" s="1372" t="s">
        <v>429</v>
      </c>
      <c r="N79" s="1082">
        <v>6717.15</v>
      </c>
      <c r="O79" s="1031"/>
      <c r="P79" s="1004"/>
    </row>
    <row r="80" spans="1:16" s="687" customFormat="1" ht="15" x14ac:dyDescent="0.25">
      <c r="A80" s="1004"/>
      <c r="B80" s="1024"/>
      <c r="C80" s="1024"/>
      <c r="D80" s="1025"/>
      <c r="E80" s="1024"/>
      <c r="F80" s="1025"/>
      <c r="G80" s="1027"/>
      <c r="H80" s="1028"/>
      <c r="I80" s="1024"/>
      <c r="J80" s="1024"/>
      <c r="K80" s="1025"/>
      <c r="L80" s="1385"/>
      <c r="M80" s="1372" t="s">
        <v>433</v>
      </c>
      <c r="N80" s="1082">
        <v>3540</v>
      </c>
      <c r="O80" s="1031">
        <v>167678.70000000001</v>
      </c>
      <c r="P80" s="1004"/>
    </row>
    <row r="81" spans="1:16" s="687" customFormat="1" ht="30" x14ac:dyDescent="0.25">
      <c r="A81" s="1004"/>
      <c r="B81" s="1024"/>
      <c r="C81" s="1024"/>
      <c r="D81" s="1025"/>
      <c r="E81" s="1024"/>
      <c r="F81" s="1025"/>
      <c r="G81" s="1027"/>
      <c r="H81" s="1028"/>
      <c r="I81" s="1024"/>
      <c r="J81" s="1024"/>
      <c r="K81" s="1025"/>
      <c r="L81" s="1388" t="s">
        <v>1094</v>
      </c>
      <c r="M81" s="1372" t="s">
        <v>1095</v>
      </c>
      <c r="N81" s="1082">
        <v>201101.7</v>
      </c>
      <c r="O81" s="1031">
        <f>+N81</f>
        <v>201101.7</v>
      </c>
      <c r="P81" s="1004"/>
    </row>
    <row r="82" spans="1:16" s="687" customFormat="1" ht="30" x14ac:dyDescent="0.25">
      <c r="A82" s="1004"/>
      <c r="B82" s="1024"/>
      <c r="C82" s="1024"/>
      <c r="D82" s="1025"/>
      <c r="E82" s="1024"/>
      <c r="F82" s="1025"/>
      <c r="G82" s="1027"/>
      <c r="H82" s="1028"/>
      <c r="I82" s="1024"/>
      <c r="J82" s="1024"/>
      <c r="K82" s="1025"/>
      <c r="L82" s="1385" t="s">
        <v>1118</v>
      </c>
      <c r="M82" s="1372" t="s">
        <v>3310</v>
      </c>
      <c r="N82" s="1082">
        <v>200000</v>
      </c>
      <c r="O82" s="1031">
        <v>200000</v>
      </c>
      <c r="P82" s="1004"/>
    </row>
    <row r="83" spans="1:16" s="687" customFormat="1" ht="30" x14ac:dyDescent="0.25">
      <c r="A83" s="1004"/>
      <c r="B83" s="1024"/>
      <c r="C83" s="1024"/>
      <c r="D83" s="1025"/>
      <c r="E83" s="1024"/>
      <c r="F83" s="1025"/>
      <c r="G83" s="1027"/>
      <c r="H83" s="1028"/>
      <c r="I83" s="1024"/>
      <c r="J83" s="1024"/>
      <c r="K83" s="1025"/>
      <c r="L83" s="1388" t="s">
        <v>1096</v>
      </c>
      <c r="M83" s="1379" t="s">
        <v>3308</v>
      </c>
      <c r="N83" s="1082">
        <v>3400</v>
      </c>
      <c r="O83" s="1031">
        <v>3400</v>
      </c>
      <c r="P83" s="1004"/>
    </row>
    <row r="84" spans="1:16" s="687" customFormat="1" ht="30" x14ac:dyDescent="0.25">
      <c r="A84" s="1004"/>
      <c r="B84" s="1024"/>
      <c r="C84" s="1024"/>
      <c r="D84" s="1025"/>
      <c r="E84" s="1024"/>
      <c r="F84" s="1025"/>
      <c r="G84" s="1027"/>
      <c r="H84" s="1028"/>
      <c r="I84" s="1024"/>
      <c r="J84" s="1024"/>
      <c r="K84" s="1025"/>
      <c r="L84" s="1385" t="s">
        <v>1110</v>
      </c>
      <c r="M84" s="1372" t="s">
        <v>1101</v>
      </c>
      <c r="N84" s="1082">
        <v>7256.8</v>
      </c>
      <c r="O84" s="1031"/>
      <c r="P84" s="1004"/>
    </row>
    <row r="85" spans="1:16" s="687" customFormat="1" ht="15" x14ac:dyDescent="0.25">
      <c r="A85" s="1004"/>
      <c r="B85" s="1024"/>
      <c r="C85" s="1024"/>
      <c r="D85" s="1025"/>
      <c r="E85" s="1024"/>
      <c r="F85" s="1025"/>
      <c r="G85" s="1027"/>
      <c r="H85" s="1028"/>
      <c r="I85" s="1024"/>
      <c r="J85" s="1024"/>
      <c r="K85" s="1025"/>
      <c r="L85" s="1374"/>
      <c r="M85" s="1372" t="s">
        <v>1102</v>
      </c>
      <c r="N85" s="1082">
        <v>1000</v>
      </c>
      <c r="O85" s="1031"/>
      <c r="P85" s="1004"/>
    </row>
    <row r="86" spans="1:16" s="687" customFormat="1" ht="15" x14ac:dyDescent="0.25">
      <c r="A86" s="1004"/>
      <c r="B86" s="1024"/>
      <c r="C86" s="1024"/>
      <c r="D86" s="1025"/>
      <c r="E86" s="1024"/>
      <c r="F86" s="1025"/>
      <c r="G86" s="1027"/>
      <c r="H86" s="1028"/>
      <c r="I86" s="1024"/>
      <c r="J86" s="1024"/>
      <c r="K86" s="1025"/>
      <c r="L86" s="1374"/>
      <c r="M86" s="1372" t="s">
        <v>430</v>
      </c>
      <c r="N86" s="1082">
        <v>74566.42</v>
      </c>
      <c r="O86" s="1031"/>
      <c r="P86" s="1004"/>
    </row>
    <row r="87" spans="1:16" s="687" customFormat="1" ht="15" x14ac:dyDescent="0.25">
      <c r="A87" s="1004"/>
      <c r="B87" s="1024"/>
      <c r="C87" s="1024"/>
      <c r="D87" s="1025"/>
      <c r="E87" s="1024"/>
      <c r="F87" s="1025"/>
      <c r="G87" s="1027"/>
      <c r="H87" s="1028"/>
      <c r="I87" s="1024"/>
      <c r="J87" s="1024"/>
      <c r="K87" s="1025"/>
      <c r="L87" s="1374"/>
      <c r="M87" s="1372" t="s">
        <v>1103</v>
      </c>
      <c r="N87" s="1082">
        <v>9440</v>
      </c>
      <c r="O87" s="1031"/>
      <c r="P87" s="1004"/>
    </row>
    <row r="88" spans="1:16" s="687" customFormat="1" ht="15" x14ac:dyDescent="0.25">
      <c r="A88" s="1004"/>
      <c r="B88" s="1024"/>
      <c r="C88" s="1024"/>
      <c r="D88" s="1025"/>
      <c r="E88" s="1024"/>
      <c r="F88" s="1025"/>
      <c r="G88" s="1027"/>
      <c r="H88" s="1028"/>
      <c r="I88" s="1024"/>
      <c r="J88" s="1024"/>
      <c r="K88" s="1025"/>
      <c r="L88" s="1374"/>
      <c r="M88" s="1372" t="s">
        <v>1114</v>
      </c>
      <c r="N88" s="1082">
        <v>734.01</v>
      </c>
      <c r="O88" s="1031"/>
      <c r="P88" s="1004"/>
    </row>
    <row r="89" spans="1:16" s="687" customFormat="1" ht="15" x14ac:dyDescent="0.25">
      <c r="A89" s="1004"/>
      <c r="B89" s="1024"/>
      <c r="C89" s="1024"/>
      <c r="D89" s="1025"/>
      <c r="E89" s="1024"/>
      <c r="F89" s="1025"/>
      <c r="G89" s="1027"/>
      <c r="H89" s="1028"/>
      <c r="I89" s="1024"/>
      <c r="J89" s="1024"/>
      <c r="K89" s="1025"/>
      <c r="L89" s="1374"/>
      <c r="M89" s="1372" t="s">
        <v>1106</v>
      </c>
      <c r="N89" s="1082">
        <v>13049.15</v>
      </c>
      <c r="O89" s="1031"/>
      <c r="P89" s="1004"/>
    </row>
    <row r="90" spans="1:16" s="687" customFormat="1" ht="15" x14ac:dyDescent="0.25">
      <c r="A90" s="1004"/>
      <c r="B90" s="1024"/>
      <c r="C90" s="1024"/>
      <c r="D90" s="1025"/>
      <c r="E90" s="1024"/>
      <c r="F90" s="1025"/>
      <c r="G90" s="1027"/>
      <c r="H90" s="1028"/>
      <c r="I90" s="1024"/>
      <c r="J90" s="1024"/>
      <c r="K90" s="1025"/>
      <c r="L90" s="1374"/>
      <c r="M90" s="1372" t="s">
        <v>1108</v>
      </c>
      <c r="N90" s="1082">
        <v>22935.99</v>
      </c>
      <c r="O90" s="1031"/>
      <c r="P90" s="1004"/>
    </row>
    <row r="91" spans="1:16" s="687" customFormat="1" ht="15" x14ac:dyDescent="0.25">
      <c r="A91" s="1004"/>
      <c r="B91" s="1024"/>
      <c r="C91" s="1024"/>
      <c r="D91" s="1025"/>
      <c r="E91" s="1024"/>
      <c r="F91" s="1025"/>
      <c r="G91" s="1027"/>
      <c r="H91" s="1028"/>
      <c r="I91" s="1024"/>
      <c r="J91" s="1024"/>
      <c r="K91" s="1025"/>
      <c r="L91" s="1374"/>
      <c r="M91" s="1372" t="s">
        <v>432</v>
      </c>
      <c r="N91" s="1082">
        <v>2000</v>
      </c>
      <c r="O91" s="1031"/>
      <c r="P91" s="1004"/>
    </row>
    <row r="92" spans="1:16" s="687" customFormat="1" ht="15" x14ac:dyDescent="0.25">
      <c r="A92" s="1004"/>
      <c r="B92" s="1024"/>
      <c r="C92" s="1024"/>
      <c r="D92" s="1025"/>
      <c r="E92" s="1024"/>
      <c r="F92" s="1025"/>
      <c r="G92" s="1027"/>
      <c r="H92" s="1028"/>
      <c r="I92" s="1024"/>
      <c r="J92" s="1024"/>
      <c r="K92" s="1025"/>
      <c r="L92" s="1374"/>
      <c r="M92" s="1372" t="s">
        <v>429</v>
      </c>
      <c r="N92" s="1082">
        <v>3442.01</v>
      </c>
      <c r="O92" s="1031"/>
      <c r="P92" s="1004"/>
    </row>
    <row r="93" spans="1:16" s="687" customFormat="1" ht="15" x14ac:dyDescent="0.25">
      <c r="A93" s="1004"/>
      <c r="B93" s="1024"/>
      <c r="C93" s="1024"/>
      <c r="D93" s="1025"/>
      <c r="E93" s="1024"/>
      <c r="F93" s="1025"/>
      <c r="G93" s="1027"/>
      <c r="H93" s="1028"/>
      <c r="I93" s="1024"/>
      <c r="J93" s="1024"/>
      <c r="K93" s="1025"/>
      <c r="L93" s="1374"/>
      <c r="M93" s="1372" t="s">
        <v>433</v>
      </c>
      <c r="N93" s="1082">
        <v>13601</v>
      </c>
      <c r="O93" s="1031"/>
      <c r="P93" s="1004"/>
    </row>
    <row r="94" spans="1:16" s="687" customFormat="1" ht="15" x14ac:dyDescent="0.25">
      <c r="A94" s="1004"/>
      <c r="B94" s="1024"/>
      <c r="C94" s="1024"/>
      <c r="D94" s="1025"/>
      <c r="E94" s="1024"/>
      <c r="F94" s="1025"/>
      <c r="G94" s="1027"/>
      <c r="H94" s="1028"/>
      <c r="I94" s="1024"/>
      <c r="J94" s="1024"/>
      <c r="K94" s="1025"/>
      <c r="L94" s="1374"/>
      <c r="M94" s="1372" t="s">
        <v>434</v>
      </c>
      <c r="N94" s="1082">
        <v>4674.04</v>
      </c>
      <c r="O94" s="1031"/>
      <c r="P94" s="1004"/>
    </row>
    <row r="95" spans="1:16" s="687" customFormat="1" ht="15" x14ac:dyDescent="0.25">
      <c r="A95" s="1004"/>
      <c r="B95" s="1024"/>
      <c r="C95" s="1024"/>
      <c r="D95" s="1025"/>
      <c r="E95" s="1024"/>
      <c r="F95" s="1025"/>
      <c r="G95" s="1027"/>
      <c r="H95" s="1028"/>
      <c r="I95" s="1024"/>
      <c r="J95" s="1024"/>
      <c r="K95" s="1025"/>
      <c r="L95" s="1374"/>
      <c r="M95" s="1372"/>
      <c r="N95" s="1082"/>
      <c r="O95" s="1031">
        <f>+N84+N85+N86+N87+N88+N89+N90+N91+N92+N93+N94</f>
        <v>152699.42000000001</v>
      </c>
      <c r="P95" s="1004"/>
    </row>
    <row r="96" spans="1:16" s="687" customFormat="1" ht="15" x14ac:dyDescent="0.25">
      <c r="A96" s="1004"/>
      <c r="B96" s="1036"/>
      <c r="C96" s="1036"/>
      <c r="D96" s="2263" t="s">
        <v>24</v>
      </c>
      <c r="E96" s="2263"/>
      <c r="F96" s="2263"/>
      <c r="G96" s="1037">
        <f>SUM(G12:G95)</f>
        <v>200000</v>
      </c>
      <c r="H96" s="1037">
        <f>SUM(H12:H95)</f>
        <v>9485381.7800000012</v>
      </c>
      <c r="I96" s="1037"/>
      <c r="J96" s="1037"/>
      <c r="K96" s="1038"/>
      <c r="L96" s="1039"/>
      <c r="M96" s="1037"/>
      <c r="N96" s="1037">
        <f>SUM(N12:N95)</f>
        <v>2143543.2599999998</v>
      </c>
      <c r="O96" s="1040">
        <f>G96+H96-N96</f>
        <v>7541838.5200000014</v>
      </c>
      <c r="P96" s="1004"/>
    </row>
    <row r="97" spans="1:18" s="687" customFormat="1" ht="21" x14ac:dyDescent="0.25">
      <c r="A97" s="1004"/>
      <c r="B97" s="1004"/>
      <c r="C97" s="1004"/>
      <c r="D97" s="1005"/>
      <c r="E97" s="1004"/>
      <c r="F97" s="1006"/>
      <c r="G97" s="1004"/>
      <c r="H97" s="1004"/>
      <c r="I97" s="1004"/>
      <c r="J97" s="1004"/>
      <c r="K97" s="1004"/>
      <c r="L97" s="1389"/>
      <c r="M97" s="1849"/>
      <c r="N97" s="911"/>
      <c r="O97" s="1041" t="s">
        <v>182</v>
      </c>
      <c r="P97" s="1004"/>
    </row>
    <row r="98" spans="1:18" ht="15" x14ac:dyDescent="0.25">
      <c r="A98" s="1004"/>
      <c r="B98" s="1004"/>
      <c r="C98" s="1004"/>
      <c r="E98" s="1004"/>
      <c r="F98" s="1006"/>
      <c r="G98" s="1004"/>
      <c r="H98" s="1004"/>
      <c r="I98" s="1004"/>
      <c r="J98" s="1004"/>
      <c r="K98" s="1004"/>
      <c r="L98" s="1389"/>
      <c r="M98" s="1849"/>
      <c r="N98" s="911"/>
      <c r="O98" s="1850"/>
      <c r="P98" s="1004"/>
    </row>
    <row r="99" spans="1:18" ht="15" customHeight="1" x14ac:dyDescent="0.2">
      <c r="A99" s="1004"/>
      <c r="B99" s="1004"/>
      <c r="C99" s="1390" t="s">
        <v>1119</v>
      </c>
      <c r="D99" s="1390"/>
      <c r="E99" s="1390"/>
      <c r="F99" s="1390"/>
      <c r="G99" s="1004"/>
      <c r="H99" s="2264" t="s">
        <v>1120</v>
      </c>
      <c r="I99" s="2264"/>
      <c r="J99" s="1004"/>
      <c r="K99" s="1005"/>
      <c r="L99" s="1389"/>
      <c r="M99" s="1391" t="s">
        <v>1121</v>
      </c>
      <c r="N99" s="1391"/>
      <c r="O99" s="1851"/>
      <c r="P99" s="1004"/>
    </row>
    <row r="100" spans="1:18" s="687" customFormat="1" ht="16.5" customHeight="1" x14ac:dyDescent="0.25">
      <c r="A100" s="1842"/>
      <c r="B100" s="1842"/>
      <c r="C100" s="1042"/>
      <c r="D100" s="2261" t="s">
        <v>5</v>
      </c>
      <c r="E100" s="2261"/>
      <c r="F100" s="1043"/>
      <c r="G100" s="1043"/>
      <c r="H100" s="2261" t="s">
        <v>6</v>
      </c>
      <c r="I100" s="2261"/>
      <c r="J100" s="1043"/>
      <c r="K100" s="1043"/>
      <c r="L100" s="1004"/>
      <c r="M100" s="2272" t="s">
        <v>202</v>
      </c>
      <c r="N100" s="2272"/>
      <c r="O100" s="1004"/>
      <c r="P100" s="1842"/>
    </row>
    <row r="101" spans="1:18" s="1044" customFormat="1" ht="20.25" customHeight="1" x14ac:dyDescent="0.2">
      <c r="A101" s="1004"/>
      <c r="B101" s="1004"/>
      <c r="C101" s="1005"/>
      <c r="D101" s="2259" t="s">
        <v>414</v>
      </c>
      <c r="E101" s="2259"/>
      <c r="F101" s="1004"/>
      <c r="G101" s="1004"/>
      <c r="H101" s="2259" t="s">
        <v>3311</v>
      </c>
      <c r="I101" s="2259"/>
      <c r="J101" s="1004"/>
      <c r="K101" s="1842"/>
      <c r="L101" s="1842"/>
      <c r="M101" s="2259" t="s">
        <v>415</v>
      </c>
      <c r="N101" s="2259"/>
      <c r="O101" s="1842"/>
      <c r="P101" s="119"/>
    </row>
    <row r="102" spans="1:18" s="687" customFormat="1" ht="15" x14ac:dyDescent="0.25">
      <c r="A102" s="1004"/>
      <c r="B102" s="1004"/>
      <c r="C102" s="1005"/>
      <c r="D102" s="2260" t="s">
        <v>201</v>
      </c>
      <c r="E102" s="2260"/>
      <c r="F102" s="1045"/>
      <c r="G102" s="1045"/>
      <c r="H102" s="2260" t="s">
        <v>201</v>
      </c>
      <c r="I102" s="2260"/>
      <c r="J102" s="1045"/>
      <c r="K102" s="1004"/>
      <c r="L102" s="1004"/>
      <c r="M102" s="2260" t="s">
        <v>201</v>
      </c>
      <c r="N102" s="2260"/>
      <c r="O102" s="1004"/>
      <c r="P102" s="119"/>
      <c r="Q102" s="109"/>
    </row>
    <row r="103" spans="1:18" s="687" customFormat="1" ht="21" customHeight="1" x14ac:dyDescent="0.25">
      <c r="A103" s="1843"/>
      <c r="B103" s="1843"/>
      <c r="C103" s="1046"/>
      <c r="D103" s="2262">
        <v>45111</v>
      </c>
      <c r="E103" s="2262"/>
      <c r="F103" s="1004"/>
      <c r="G103" s="1004"/>
      <c r="H103" s="2262">
        <v>45111</v>
      </c>
      <c r="I103" s="2262"/>
      <c r="J103" s="1004"/>
      <c r="K103" s="1004"/>
      <c r="L103" s="1004"/>
      <c r="M103" s="2262">
        <v>45111</v>
      </c>
      <c r="N103" s="2262"/>
      <c r="O103" s="1004"/>
      <c r="P103" s="1047"/>
      <c r="Q103" s="109"/>
    </row>
    <row r="104" spans="1:18" s="1048" customFormat="1" ht="15" x14ac:dyDescent="0.25">
      <c r="A104" s="1004"/>
      <c r="B104" s="1004"/>
      <c r="C104" s="1005"/>
      <c r="D104" s="2260" t="s">
        <v>203</v>
      </c>
      <c r="E104" s="2260"/>
      <c r="F104" s="1045"/>
      <c r="G104" s="1045"/>
      <c r="H104" s="2261" t="s">
        <v>204</v>
      </c>
      <c r="I104" s="2261"/>
      <c r="J104" s="1043"/>
      <c r="K104" s="1843"/>
      <c r="L104" s="1843"/>
      <c r="M104" s="2261" t="s">
        <v>211</v>
      </c>
      <c r="N104" s="2261"/>
      <c r="O104" s="1843"/>
      <c r="P104" s="119"/>
      <c r="Q104" s="144"/>
    </row>
    <row r="105" spans="1:18" s="687" customFormat="1" ht="15" x14ac:dyDescent="0.25">
      <c r="A105" s="1004"/>
      <c r="B105" s="1004"/>
      <c r="C105" s="1004"/>
      <c r="D105" s="1005"/>
      <c r="E105" s="1004"/>
      <c r="F105" s="1843"/>
      <c r="G105" s="1843"/>
      <c r="H105" s="1004"/>
      <c r="I105" s="1004"/>
      <c r="J105" s="1004"/>
      <c r="K105" s="1004"/>
      <c r="L105" s="1004"/>
      <c r="M105" s="1004"/>
      <c r="N105" s="1004"/>
      <c r="O105" s="1004"/>
      <c r="P105" s="1004"/>
      <c r="Q105" s="109"/>
      <c r="R105" s="1392"/>
    </row>
    <row r="106" spans="1:18" ht="15" x14ac:dyDescent="0.25">
      <c r="A106"/>
      <c r="B106"/>
      <c r="C106"/>
      <c r="D106"/>
      <c r="E106"/>
      <c r="F106"/>
      <c r="G106" s="424"/>
      <c r="K106"/>
      <c r="L106"/>
      <c r="M106"/>
      <c r="N106"/>
      <c r="O106"/>
      <c r="P106"/>
    </row>
    <row r="107" spans="1:18" customFormat="1" ht="15.75" customHeight="1" x14ac:dyDescent="0.25">
      <c r="A107" s="395"/>
      <c r="B107" s="395"/>
      <c r="C107" s="395"/>
      <c r="D107" s="1005"/>
      <c r="E107" s="395"/>
      <c r="F107" s="475"/>
      <c r="G107" s="395"/>
      <c r="H107" s="395"/>
      <c r="I107" s="395"/>
      <c r="J107" s="395"/>
      <c r="K107" s="395"/>
      <c r="L107" s="1005"/>
      <c r="M107" s="475"/>
      <c r="N107" s="395"/>
      <c r="O107" s="395"/>
      <c r="P107" s="395"/>
    </row>
  </sheetData>
  <mergeCells count="26">
    <mergeCell ref="D96:F96"/>
    <mergeCell ref="H99:I99"/>
    <mergeCell ref="D100:E100"/>
    <mergeCell ref="H100:I100"/>
    <mergeCell ref="A5:P5"/>
    <mergeCell ref="A6:P6"/>
    <mergeCell ref="A7:P7"/>
    <mergeCell ref="F8:G8"/>
    <mergeCell ref="B10:G10"/>
    <mergeCell ref="H10:H11"/>
    <mergeCell ref="I10:I11"/>
    <mergeCell ref="J10:N10"/>
    <mergeCell ref="O10:O11"/>
    <mergeCell ref="M100:N100"/>
    <mergeCell ref="D101:E101"/>
    <mergeCell ref="H101:I101"/>
    <mergeCell ref="M101:N101"/>
    <mergeCell ref="D104:E104"/>
    <mergeCell ref="H104:I104"/>
    <mergeCell ref="M104:N104"/>
    <mergeCell ref="D102:E102"/>
    <mergeCell ref="H102:I102"/>
    <mergeCell ref="M102:N102"/>
    <mergeCell ref="D103:E103"/>
    <mergeCell ref="H103:I103"/>
    <mergeCell ref="M103:N10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topLeftCell="B4" workbookViewId="0">
      <selection activeCell="B4" sqref="A1:XFD1048576"/>
    </sheetView>
  </sheetViews>
  <sheetFormatPr baseColWidth="10" defaultRowHeight="15" x14ac:dyDescent="0.25"/>
  <cols>
    <col min="1" max="1" width="0.42578125" customWidth="1"/>
    <col min="2" max="2" width="4.7109375" customWidth="1"/>
    <col min="5" max="5" width="14.7109375" customWidth="1"/>
    <col min="6" max="6" width="21.7109375" customWidth="1"/>
    <col min="7" max="7" width="15.7109375" customWidth="1"/>
    <col min="8" max="8" width="17.140625" customWidth="1"/>
    <col min="9" max="9" width="18" customWidth="1"/>
    <col min="10" max="10" width="16.85546875" customWidth="1"/>
    <col min="11" max="11" width="17.140625" customWidth="1"/>
    <col min="12" max="12" width="15.140625" customWidth="1"/>
  </cols>
  <sheetData>
    <row r="2" spans="2:13" x14ac:dyDescent="0.25">
      <c r="B2" s="1858"/>
      <c r="C2" s="1859"/>
      <c r="D2" s="1859"/>
      <c r="E2" s="1859"/>
      <c r="F2" s="1860"/>
      <c r="G2" s="1861"/>
      <c r="H2" s="1861"/>
      <c r="I2" s="1861"/>
      <c r="J2" s="1861"/>
      <c r="K2" s="1861"/>
      <c r="L2" s="1859"/>
      <c r="M2" s="1862"/>
    </row>
    <row r="3" spans="2:13" ht="18.75" x14ac:dyDescent="0.3">
      <c r="B3" s="2276" t="s">
        <v>20</v>
      </c>
      <c r="C3" s="2277"/>
      <c r="D3" s="2277"/>
      <c r="E3" s="2277"/>
      <c r="F3" s="2277"/>
      <c r="G3" s="2277"/>
      <c r="H3" s="2277"/>
      <c r="I3" s="2277"/>
      <c r="J3" s="2277"/>
      <c r="K3" s="2277"/>
      <c r="L3" s="2277"/>
      <c r="M3" s="2278"/>
    </row>
    <row r="4" spans="2:13" ht="15.75" x14ac:dyDescent="0.25">
      <c r="B4" s="2279" t="s">
        <v>283</v>
      </c>
      <c r="C4" s="2280"/>
      <c r="D4" s="2280"/>
      <c r="E4" s="2280"/>
      <c r="F4" s="2280"/>
      <c r="G4" s="2280"/>
      <c r="H4" s="2280"/>
      <c r="I4" s="2280"/>
      <c r="J4" s="2280"/>
      <c r="K4" s="2280"/>
      <c r="L4" s="2280"/>
      <c r="M4" s="2281"/>
    </row>
    <row r="5" spans="2:13" ht="15.75" x14ac:dyDescent="0.25">
      <c r="B5" s="2282" t="s">
        <v>122</v>
      </c>
      <c r="C5" s="2283"/>
      <c r="D5" s="2283"/>
      <c r="E5" s="2283"/>
      <c r="F5" s="2283"/>
      <c r="G5" s="2283"/>
      <c r="H5" s="2283"/>
      <c r="I5" s="2283"/>
      <c r="J5" s="2283"/>
      <c r="K5" s="2283"/>
      <c r="L5" s="2283"/>
      <c r="M5" s="2284"/>
    </row>
    <row r="6" spans="2:13" x14ac:dyDescent="0.25">
      <c r="B6" s="1863"/>
      <c r="C6" s="1864"/>
      <c r="D6" s="1865"/>
      <c r="E6" s="1866"/>
      <c r="F6" s="1867" t="s">
        <v>25</v>
      </c>
      <c r="G6" s="2285" t="s">
        <v>371</v>
      </c>
      <c r="H6" s="2286"/>
      <c r="I6" s="2287"/>
      <c r="J6" s="1865"/>
      <c r="K6" s="1868"/>
      <c r="L6" s="1869"/>
      <c r="M6" s="1870"/>
    </row>
    <row r="7" spans="2:13" x14ac:dyDescent="0.25">
      <c r="B7" s="1863"/>
      <c r="C7" s="1864"/>
      <c r="D7" s="1865"/>
      <c r="E7" s="1867"/>
      <c r="F7" s="510"/>
      <c r="G7" s="510"/>
      <c r="H7" s="510"/>
      <c r="I7" s="1865"/>
      <c r="J7" s="1865"/>
      <c r="K7" s="1868"/>
      <c r="L7" s="1869"/>
      <c r="M7" s="1870"/>
    </row>
    <row r="8" spans="2:13" x14ac:dyDescent="0.25">
      <c r="B8" s="1863"/>
      <c r="C8" s="1867" t="s">
        <v>177</v>
      </c>
      <c r="D8" s="603">
        <v>45473</v>
      </c>
      <c r="E8" s="1867" t="s">
        <v>15</v>
      </c>
      <c r="F8" s="715">
        <v>202</v>
      </c>
      <c r="G8" s="1867" t="s">
        <v>21</v>
      </c>
      <c r="H8" s="715">
        <v>2</v>
      </c>
      <c r="I8" s="1867" t="s">
        <v>16</v>
      </c>
      <c r="J8" s="208">
        <v>1</v>
      </c>
      <c r="K8" s="1867" t="s">
        <v>17</v>
      </c>
      <c r="L8" s="208">
        <v>5</v>
      </c>
      <c r="M8" s="1870"/>
    </row>
    <row r="9" spans="2:13" x14ac:dyDescent="0.25">
      <c r="B9" s="1863"/>
      <c r="C9" s="1864"/>
      <c r="D9" s="1866"/>
      <c r="E9" s="1871"/>
      <c r="F9" s="511"/>
      <c r="G9" s="511"/>
      <c r="H9" s="1872"/>
      <c r="I9" s="1871"/>
      <c r="J9" s="512"/>
      <c r="K9" s="1873"/>
      <c r="L9" s="1864"/>
      <c r="M9" s="1870"/>
    </row>
    <row r="10" spans="2:13" ht="31.5" x14ac:dyDescent="0.25">
      <c r="B10" s="1874"/>
      <c r="C10" s="2288" t="s">
        <v>53</v>
      </c>
      <c r="D10" s="2288" t="s">
        <v>188</v>
      </c>
      <c r="E10" s="2288" t="s">
        <v>165</v>
      </c>
      <c r="F10" s="2288" t="s">
        <v>285</v>
      </c>
      <c r="G10" s="1875" t="s">
        <v>248</v>
      </c>
      <c r="H10" s="2288" t="s">
        <v>284</v>
      </c>
      <c r="I10" s="2288"/>
      <c r="J10" s="2288" t="s">
        <v>287</v>
      </c>
      <c r="K10" s="1875" t="s">
        <v>248</v>
      </c>
      <c r="L10" s="2288" t="s">
        <v>57</v>
      </c>
      <c r="M10" s="1876"/>
    </row>
    <row r="11" spans="2:13" x14ac:dyDescent="0.25">
      <c r="B11" s="1874"/>
      <c r="C11" s="2288"/>
      <c r="D11" s="2288"/>
      <c r="E11" s="2288"/>
      <c r="F11" s="2288"/>
      <c r="G11" s="2288" t="s">
        <v>158</v>
      </c>
      <c r="H11" s="2288" t="s">
        <v>358</v>
      </c>
      <c r="I11" s="2288" t="s">
        <v>286</v>
      </c>
      <c r="J11" s="2288"/>
      <c r="K11" s="2288" t="s">
        <v>159</v>
      </c>
      <c r="L11" s="2288"/>
      <c r="M11" s="1876"/>
    </row>
    <row r="12" spans="2:13" x14ac:dyDescent="0.25">
      <c r="B12" s="1874"/>
      <c r="C12" s="2288"/>
      <c r="D12" s="2288"/>
      <c r="E12" s="2288"/>
      <c r="F12" s="2288"/>
      <c r="G12" s="2288"/>
      <c r="H12" s="2288"/>
      <c r="I12" s="2288"/>
      <c r="J12" s="2288"/>
      <c r="K12" s="2288"/>
      <c r="L12" s="2288"/>
      <c r="M12" s="1876"/>
    </row>
    <row r="13" spans="2:13" ht="40.5" customHeight="1" x14ac:dyDescent="0.25">
      <c r="B13" s="1863"/>
      <c r="C13" s="1877" t="s">
        <v>394</v>
      </c>
      <c r="D13" s="1226" t="s">
        <v>430</v>
      </c>
      <c r="E13" s="1878" t="s">
        <v>990</v>
      </c>
      <c r="F13" s="1227" t="s">
        <v>3382</v>
      </c>
      <c r="G13" s="1879"/>
      <c r="H13" s="1228">
        <v>10968758.800000001</v>
      </c>
      <c r="I13" s="1229"/>
      <c r="J13" s="1228">
        <f>+H13</f>
        <v>10968758.800000001</v>
      </c>
      <c r="K13" s="1880">
        <v>0</v>
      </c>
      <c r="L13" s="1881"/>
      <c r="M13" s="1870"/>
    </row>
    <row r="14" spans="2:13" ht="34.5" customHeight="1" x14ac:dyDescent="0.25">
      <c r="B14" s="1863"/>
      <c r="C14" s="1877" t="s">
        <v>394</v>
      </c>
      <c r="D14" s="1226" t="s">
        <v>992</v>
      </c>
      <c r="E14" s="1878" t="s">
        <v>993</v>
      </c>
      <c r="F14" s="1227" t="s">
        <v>3380</v>
      </c>
      <c r="G14" s="1879">
        <v>17994288.399999999</v>
      </c>
      <c r="H14" s="1228">
        <v>11727821.15</v>
      </c>
      <c r="I14" s="1229"/>
      <c r="J14" s="1228">
        <v>12477554.99</v>
      </c>
      <c r="K14" s="1880">
        <v>17244554.559999995</v>
      </c>
      <c r="L14" s="1881"/>
      <c r="M14" s="1870"/>
    </row>
    <row r="15" spans="2:13" ht="29.25" customHeight="1" x14ac:dyDescent="0.25">
      <c r="B15" s="1863"/>
      <c r="C15" s="1877" t="s">
        <v>394</v>
      </c>
      <c r="D15" s="1931" t="s">
        <v>431</v>
      </c>
      <c r="E15" s="1878" t="s">
        <v>995</v>
      </c>
      <c r="F15" s="1231" t="s">
        <v>3376</v>
      </c>
      <c r="G15" s="1879">
        <v>1668495.05</v>
      </c>
      <c r="H15" s="1228">
        <v>61250.26</v>
      </c>
      <c r="I15" s="1229"/>
      <c r="J15" s="1228">
        <v>910589.43</v>
      </c>
      <c r="K15" s="1880">
        <v>819155.88</v>
      </c>
      <c r="L15" s="1881"/>
      <c r="M15" s="1870"/>
    </row>
    <row r="16" spans="2:13" ht="30" customHeight="1" x14ac:dyDescent="0.25">
      <c r="B16" s="1863"/>
      <c r="C16" s="1877" t="s">
        <v>394</v>
      </c>
      <c r="D16" s="1230" t="s">
        <v>997</v>
      </c>
      <c r="E16" s="1878" t="s">
        <v>3384</v>
      </c>
      <c r="F16" s="1231" t="s">
        <v>3381</v>
      </c>
      <c r="G16" s="1879"/>
      <c r="H16" s="1228">
        <v>3336609.18</v>
      </c>
      <c r="I16" s="1229"/>
      <c r="J16" s="1228">
        <v>2629432.3199999998</v>
      </c>
      <c r="K16" s="1880">
        <v>707176.86000000034</v>
      </c>
      <c r="L16" s="1881"/>
      <c r="M16" s="1870"/>
    </row>
    <row r="17" spans="2:13" ht="36" x14ac:dyDescent="0.25">
      <c r="B17" s="1863"/>
      <c r="C17" s="1877" t="s">
        <v>394</v>
      </c>
      <c r="D17" s="1931" t="s">
        <v>1108</v>
      </c>
      <c r="E17" s="1878" t="s">
        <v>1027</v>
      </c>
      <c r="F17" s="1231" t="s">
        <v>3377</v>
      </c>
      <c r="G17" s="1879"/>
      <c r="H17" s="1228">
        <v>1552431.47</v>
      </c>
      <c r="I17" s="1229"/>
      <c r="J17" s="1228">
        <f>+H17</f>
        <v>1552431.47</v>
      </c>
      <c r="K17" s="1880">
        <v>0</v>
      </c>
      <c r="L17" s="1881"/>
      <c r="M17" s="1870"/>
    </row>
    <row r="18" spans="2:13" ht="48" x14ac:dyDescent="0.25">
      <c r="B18" s="1863"/>
      <c r="C18" s="1877" t="s">
        <v>394</v>
      </c>
      <c r="D18" s="1230" t="s">
        <v>1000</v>
      </c>
      <c r="E18" s="1878" t="s">
        <v>1001</v>
      </c>
      <c r="F18" s="1231" t="s">
        <v>3379</v>
      </c>
      <c r="G18" s="1879"/>
      <c r="H18" s="1228">
        <v>45825685.32</v>
      </c>
      <c r="I18" s="1229"/>
      <c r="J18" s="1228">
        <v>45825685.32</v>
      </c>
      <c r="K18" s="1880">
        <v>0</v>
      </c>
      <c r="L18" s="1881"/>
      <c r="M18" s="1870"/>
    </row>
    <row r="19" spans="2:13" ht="24" x14ac:dyDescent="0.25">
      <c r="B19" s="1863"/>
      <c r="C19" s="1877" t="s">
        <v>394</v>
      </c>
      <c r="D19" s="1230" t="s">
        <v>438</v>
      </c>
      <c r="E19" s="1878" t="s">
        <v>1002</v>
      </c>
      <c r="F19" s="1231" t="s">
        <v>3378</v>
      </c>
      <c r="G19" s="1879">
        <v>7322788.7199999997</v>
      </c>
      <c r="H19" s="1228">
        <v>29953828.420000002</v>
      </c>
      <c r="I19" s="1229"/>
      <c r="J19" s="1228">
        <v>19282928.579999998</v>
      </c>
      <c r="K19" s="1880">
        <v>17993688.559999999</v>
      </c>
      <c r="L19" s="1881"/>
      <c r="M19" s="1870"/>
    </row>
    <row r="20" spans="2:13" ht="15.75" x14ac:dyDescent="0.25">
      <c r="B20" s="1863"/>
      <c r="C20" s="2273" t="s">
        <v>26</v>
      </c>
      <c r="D20" s="2274"/>
      <c r="E20" s="2274"/>
      <c r="F20" s="2275"/>
      <c r="G20" s="801">
        <v>26985572.169999998</v>
      </c>
      <c r="H20" s="801">
        <f>SUM(H13:H19)</f>
        <v>103426384.60000001</v>
      </c>
      <c r="I20" s="801">
        <v>0</v>
      </c>
      <c r="J20" s="801">
        <f>SUM(J13:J19)</f>
        <v>93647380.909999996</v>
      </c>
      <c r="K20" s="801">
        <f>SUM(K13:K19)</f>
        <v>36764575.859999992</v>
      </c>
      <c r="L20" s="1882"/>
      <c r="M20" s="1870"/>
    </row>
    <row r="21" spans="2:13" x14ac:dyDescent="0.25">
      <c r="B21" s="1863"/>
      <c r="C21" s="1883"/>
      <c r="D21" s="1883"/>
      <c r="E21" s="1883"/>
      <c r="F21" s="1884"/>
      <c r="G21" s="92"/>
      <c r="H21" s="1885"/>
      <c r="I21" s="92"/>
      <c r="J21" s="92"/>
      <c r="K21" s="92"/>
      <c r="L21" s="1886" t="s">
        <v>183</v>
      </c>
      <c r="M21" s="1870"/>
    </row>
    <row r="22" spans="2:13" ht="15.75" x14ac:dyDescent="0.25">
      <c r="B22" s="1887"/>
      <c r="C22" s="1888"/>
      <c r="D22" s="2289" t="s">
        <v>2740</v>
      </c>
      <c r="E22" s="2289"/>
      <c r="F22" s="1889"/>
      <c r="G22" s="2290" t="s">
        <v>3383</v>
      </c>
      <c r="H22" s="2290"/>
      <c r="I22" s="1890"/>
      <c r="J22" s="1890"/>
      <c r="K22" s="2291" t="s">
        <v>396</v>
      </c>
      <c r="L22" s="2291"/>
      <c r="M22" s="1891"/>
    </row>
    <row r="23" spans="2:13" ht="15.75" x14ac:dyDescent="0.25">
      <c r="B23" s="1892"/>
      <c r="C23" s="513"/>
      <c r="D23" s="2292" t="s">
        <v>5</v>
      </c>
      <c r="E23" s="2292"/>
      <c r="F23" s="802"/>
      <c r="G23" s="2293" t="s">
        <v>6</v>
      </c>
      <c r="H23" s="2293"/>
      <c r="I23" s="1893"/>
      <c r="J23" s="1894"/>
      <c r="K23" s="2294" t="s">
        <v>202</v>
      </c>
      <c r="L23" s="2294"/>
      <c r="M23" s="514"/>
    </row>
    <row r="24" spans="2:13" ht="15.75" x14ac:dyDescent="0.25">
      <c r="B24" s="1895"/>
      <c r="C24" s="515"/>
      <c r="D24" s="2295" t="s">
        <v>2741</v>
      </c>
      <c r="E24" s="2295"/>
      <c r="F24" s="804"/>
      <c r="G24" s="2295" t="s">
        <v>2742</v>
      </c>
      <c r="H24" s="2295"/>
      <c r="I24" s="804"/>
      <c r="J24" s="1896"/>
      <c r="K24" s="2296" t="s">
        <v>415</v>
      </c>
      <c r="L24" s="2296"/>
      <c r="M24" s="1897"/>
    </row>
    <row r="25" spans="2:13" ht="15.75" x14ac:dyDescent="0.25">
      <c r="B25" s="1898"/>
      <c r="C25" s="516"/>
      <c r="D25" s="2297" t="s">
        <v>201</v>
      </c>
      <c r="E25" s="2297"/>
      <c r="F25" s="805"/>
      <c r="G25" s="2297" t="s">
        <v>201</v>
      </c>
      <c r="H25" s="2297"/>
      <c r="I25" s="1899"/>
      <c r="J25" s="1900"/>
      <c r="K25" s="2297" t="s">
        <v>201</v>
      </c>
      <c r="L25" s="2297"/>
      <c r="M25" s="1901"/>
    </row>
    <row r="26" spans="2:13" ht="15.75" x14ac:dyDescent="0.25">
      <c r="B26" s="1898"/>
      <c r="C26" s="516"/>
      <c r="D26" s="2222">
        <v>45485</v>
      </c>
      <c r="E26" s="2222"/>
      <c r="F26" s="804"/>
      <c r="G26" s="2298">
        <v>45485</v>
      </c>
      <c r="H26" s="2264"/>
      <c r="I26" s="804"/>
      <c r="J26" s="1902"/>
      <c r="K26" s="2299">
        <v>45485</v>
      </c>
      <c r="L26" s="2296"/>
      <c r="M26" s="1901"/>
    </row>
    <row r="27" spans="2:13" ht="15.75" x14ac:dyDescent="0.25">
      <c r="B27" s="1898"/>
      <c r="C27" s="516"/>
      <c r="D27" s="2297" t="s">
        <v>203</v>
      </c>
      <c r="E27" s="2297"/>
      <c r="F27" s="805"/>
      <c r="G27" s="2297" t="s">
        <v>204</v>
      </c>
      <c r="H27" s="2297"/>
      <c r="I27" s="806"/>
      <c r="J27" s="1900"/>
      <c r="K27" s="2297" t="s">
        <v>211</v>
      </c>
      <c r="L27" s="2297"/>
      <c r="M27" s="1901"/>
    </row>
    <row r="28" spans="2:13" x14ac:dyDescent="0.25">
      <c r="B28" s="517"/>
      <c r="C28" s="518"/>
      <c r="D28" s="519"/>
      <c r="E28" s="519"/>
      <c r="F28" s="519"/>
      <c r="G28" s="519"/>
      <c r="H28" s="519"/>
      <c r="I28" s="519"/>
      <c r="J28" s="519"/>
      <c r="K28" s="519"/>
      <c r="L28" s="519"/>
      <c r="M28" s="520"/>
    </row>
    <row r="29" spans="2:13" x14ac:dyDescent="0.25">
      <c r="H29" s="1903"/>
      <c r="J29" s="1904"/>
      <c r="L29" s="1904"/>
    </row>
    <row r="30" spans="2:13" x14ac:dyDescent="0.25">
      <c r="H30" s="1905"/>
      <c r="J30" s="1272"/>
      <c r="K30" s="1904"/>
    </row>
    <row r="31" spans="2:13" x14ac:dyDescent="0.25">
      <c r="D31" s="1240" t="s">
        <v>430</v>
      </c>
      <c r="H31" s="1906"/>
      <c r="I31" s="1275"/>
      <c r="K31" s="1904"/>
    </row>
    <row r="32" spans="2:13" x14ac:dyDescent="0.25">
      <c r="D32" s="1240" t="s">
        <v>992</v>
      </c>
    </row>
    <row r="33" spans="4:4" x14ac:dyDescent="0.25">
      <c r="D33" s="1241" t="s">
        <v>435</v>
      </c>
    </row>
    <row r="34" spans="4:4" x14ac:dyDescent="0.25">
      <c r="D34" s="1241" t="s">
        <v>997</v>
      </c>
    </row>
    <row r="35" spans="4:4" x14ac:dyDescent="0.25">
      <c r="D35" s="1241" t="s">
        <v>437</v>
      </c>
    </row>
    <row r="36" spans="4:4" x14ac:dyDescent="0.25">
      <c r="D36" s="1241" t="s">
        <v>1000</v>
      </c>
    </row>
    <row r="37" spans="4:4" x14ac:dyDescent="0.25">
      <c r="D37" s="1241" t="s">
        <v>438</v>
      </c>
    </row>
  </sheetData>
  <mergeCells count="34">
    <mergeCell ref="D26:E26"/>
    <mergeCell ref="G26:H26"/>
    <mergeCell ref="K26:L26"/>
    <mergeCell ref="D27:E27"/>
    <mergeCell ref="G27:H27"/>
    <mergeCell ref="K27:L27"/>
    <mergeCell ref="D24:E24"/>
    <mergeCell ref="G24:H24"/>
    <mergeCell ref="K24:L24"/>
    <mergeCell ref="D25:E25"/>
    <mergeCell ref="G25:H25"/>
    <mergeCell ref="K25:L25"/>
    <mergeCell ref="D22:E22"/>
    <mergeCell ref="G22:H22"/>
    <mergeCell ref="K22:L22"/>
    <mergeCell ref="D23:E23"/>
    <mergeCell ref="G23:H23"/>
    <mergeCell ref="K23:L23"/>
    <mergeCell ref="C20:F20"/>
    <mergeCell ref="B3:M3"/>
    <mergeCell ref="B4:M4"/>
    <mergeCell ref="B5:M5"/>
    <mergeCell ref="G6:I6"/>
    <mergeCell ref="C10:C12"/>
    <mergeCell ref="D10:D12"/>
    <mergeCell ref="E10:E12"/>
    <mergeCell ref="F10:F12"/>
    <mergeCell ref="H10:I10"/>
    <mergeCell ref="J10:J12"/>
    <mergeCell ref="L10:L12"/>
    <mergeCell ref="G11:G12"/>
    <mergeCell ref="H11:H12"/>
    <mergeCell ref="I11:I12"/>
    <mergeCell ref="K11:K12"/>
  </mergeCells>
  <pageMargins left="0.3" right="0.32" top="0.39" bottom="0.4" header="0.3" footer="0.3"/>
  <pageSetup paperSize="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opLeftCell="A28" workbookViewId="0">
      <selection activeCell="F5" sqref="F5"/>
    </sheetView>
  </sheetViews>
  <sheetFormatPr baseColWidth="10" defaultRowHeight="15" x14ac:dyDescent="0.25"/>
  <cols>
    <col min="1" max="1" width="6.85546875" customWidth="1"/>
    <col min="5" max="5" width="13.140625" bestFit="1" customWidth="1"/>
    <col min="7" max="7" width="13.140625" bestFit="1" customWidth="1"/>
  </cols>
  <sheetData>
    <row r="1" spans="2:7" ht="20.25" customHeight="1" x14ac:dyDescent="0.3">
      <c r="B1" s="2300" t="s">
        <v>3323</v>
      </c>
      <c r="C1" s="2300"/>
      <c r="D1" s="2300"/>
      <c r="E1" s="2300"/>
      <c r="F1" s="2300"/>
      <c r="G1" s="2300"/>
    </row>
    <row r="2" spans="2:7" ht="18.75" x14ac:dyDescent="0.3">
      <c r="B2" s="2300" t="s">
        <v>3324</v>
      </c>
      <c r="C2" s="2300"/>
      <c r="D2" s="2300"/>
      <c r="E2" s="2300"/>
      <c r="F2" s="2300"/>
      <c r="G2" s="2300"/>
    </row>
    <row r="3" spans="2:7" ht="9.75" customHeight="1" x14ac:dyDescent="0.25"/>
    <row r="4" spans="2:7" x14ac:dyDescent="0.25">
      <c r="B4" t="s">
        <v>3291</v>
      </c>
      <c r="C4" t="s">
        <v>3312</v>
      </c>
    </row>
    <row r="5" spans="2:7" x14ac:dyDescent="0.25">
      <c r="C5" t="s">
        <v>3292</v>
      </c>
    </row>
    <row r="6" spans="2:7" x14ac:dyDescent="0.25">
      <c r="C6" t="s">
        <v>3319</v>
      </c>
    </row>
    <row r="7" spans="2:7" x14ac:dyDescent="0.25">
      <c r="C7" t="s">
        <v>3293</v>
      </c>
    </row>
    <row r="8" spans="2:7" x14ac:dyDescent="0.25">
      <c r="C8" t="s">
        <v>3313</v>
      </c>
    </row>
    <row r="9" spans="2:7" x14ac:dyDescent="0.25">
      <c r="C9" s="1322">
        <v>40557</v>
      </c>
      <c r="D9" t="s">
        <v>3294</v>
      </c>
      <c r="E9" s="1322">
        <v>40559</v>
      </c>
      <c r="F9" t="s">
        <v>3320</v>
      </c>
    </row>
    <row r="10" spans="2:7" x14ac:dyDescent="0.25">
      <c r="E10" s="1322" t="s">
        <v>3331</v>
      </c>
      <c r="G10" s="1322"/>
    </row>
    <row r="11" spans="2:7" ht="12.75" customHeight="1" x14ac:dyDescent="0.25"/>
    <row r="12" spans="2:7" x14ac:dyDescent="0.25">
      <c r="B12" t="s">
        <v>3316</v>
      </c>
      <c r="C12" t="s">
        <v>3314</v>
      </c>
    </row>
    <row r="13" spans="2:7" x14ac:dyDescent="0.25">
      <c r="C13" t="s">
        <v>3325</v>
      </c>
    </row>
    <row r="14" spans="2:7" x14ac:dyDescent="0.25">
      <c r="C14" t="s">
        <v>3332</v>
      </c>
    </row>
    <row r="15" spans="2:7" ht="12.75" customHeight="1" x14ac:dyDescent="0.25"/>
    <row r="16" spans="2:7" ht="3.75" customHeight="1" x14ac:dyDescent="0.25"/>
    <row r="17" spans="2:7" x14ac:dyDescent="0.25">
      <c r="B17" t="s">
        <v>3317</v>
      </c>
      <c r="C17" t="s">
        <v>3315</v>
      </c>
    </row>
    <row r="18" spans="2:7" ht="23.25" customHeight="1" x14ac:dyDescent="0.4">
      <c r="C18" t="s">
        <v>3321</v>
      </c>
      <c r="G18" s="1852" t="s">
        <v>2815</v>
      </c>
    </row>
    <row r="19" spans="2:7" ht="18" customHeight="1" x14ac:dyDescent="0.25"/>
    <row r="20" spans="2:7" ht="12.75" customHeight="1" x14ac:dyDescent="0.25">
      <c r="B20" t="s">
        <v>3318</v>
      </c>
      <c r="C20" t="s">
        <v>3295</v>
      </c>
      <c r="D20" s="1164" t="s">
        <v>3302</v>
      </c>
      <c r="E20" t="s">
        <v>3303</v>
      </c>
    </row>
    <row r="21" spans="2:7" ht="11.25" customHeight="1" x14ac:dyDescent="0.25"/>
    <row r="22" spans="2:7" ht="12.75" customHeight="1" x14ac:dyDescent="0.25">
      <c r="C22" t="s">
        <v>3304</v>
      </c>
    </row>
    <row r="23" spans="2:7" ht="10.5" customHeight="1" x14ac:dyDescent="0.25"/>
    <row r="24" spans="2:7" x14ac:dyDescent="0.25">
      <c r="C24" t="s">
        <v>3326</v>
      </c>
    </row>
    <row r="25" spans="2:7" ht="12" customHeight="1" x14ac:dyDescent="0.25"/>
    <row r="26" spans="2:7" x14ac:dyDescent="0.25">
      <c r="C26" s="1853" t="s">
        <v>3296</v>
      </c>
      <c r="D26" s="1853"/>
      <c r="E26" s="1853"/>
      <c r="F26" s="1853"/>
    </row>
    <row r="27" spans="2:7" ht="11.25" customHeight="1" x14ac:dyDescent="0.25"/>
    <row r="28" spans="2:7" x14ac:dyDescent="0.25">
      <c r="C28" t="s">
        <v>3297</v>
      </c>
      <c r="E28" s="1272">
        <v>201101.7</v>
      </c>
    </row>
    <row r="29" spans="2:7" x14ac:dyDescent="0.25">
      <c r="C29" t="s">
        <v>3298</v>
      </c>
      <c r="E29" s="1272">
        <v>134960</v>
      </c>
    </row>
    <row r="30" spans="2:7" x14ac:dyDescent="0.25">
      <c r="C30" s="1853" t="s">
        <v>3301</v>
      </c>
      <c r="D30" s="1853"/>
      <c r="E30" s="1272"/>
    </row>
    <row r="31" spans="2:7" x14ac:dyDescent="0.25">
      <c r="C31" t="s">
        <v>3300</v>
      </c>
      <c r="E31" s="1272">
        <v>5322</v>
      </c>
    </row>
    <row r="32" spans="2:7" x14ac:dyDescent="0.25">
      <c r="E32" s="1272"/>
    </row>
    <row r="33" spans="3:7" x14ac:dyDescent="0.25">
      <c r="C33" t="s">
        <v>3299</v>
      </c>
      <c r="E33" s="1272">
        <v>500</v>
      </c>
    </row>
    <row r="34" spans="3:7" x14ac:dyDescent="0.25">
      <c r="C34" t="s">
        <v>3327</v>
      </c>
    </row>
    <row r="35" spans="3:7" ht="27" thickBot="1" x14ac:dyDescent="0.45">
      <c r="D35" s="1846" t="s">
        <v>1068</v>
      </c>
      <c r="E35" s="1845">
        <f>SUM(E28:E33)</f>
        <v>341883.7</v>
      </c>
      <c r="F35" s="1852" t="s">
        <v>2815</v>
      </c>
    </row>
    <row r="36" spans="3:7" ht="15.75" thickTop="1" x14ac:dyDescent="0.25"/>
    <row r="37" spans="3:7" x14ac:dyDescent="0.25">
      <c r="E37" s="1272">
        <v>341883.7</v>
      </c>
    </row>
    <row r="38" spans="3:7" x14ac:dyDescent="0.25">
      <c r="D38" t="s">
        <v>3328</v>
      </c>
      <c r="E38" s="1272">
        <v>35593.199999999997</v>
      </c>
    </row>
    <row r="39" spans="3:7" ht="6.75" customHeight="1" x14ac:dyDescent="0.25">
      <c r="E39" s="1272"/>
    </row>
    <row r="40" spans="3:7" ht="15.75" thickBot="1" x14ac:dyDescent="0.3">
      <c r="D40" s="1846" t="s">
        <v>1068</v>
      </c>
      <c r="E40" s="1847">
        <f>+E37+E38</f>
        <v>377476.9</v>
      </c>
    </row>
    <row r="41" spans="3:7" ht="12" customHeight="1" thickTop="1" x14ac:dyDescent="0.25">
      <c r="E41" s="1272"/>
    </row>
    <row r="42" spans="3:7" x14ac:dyDescent="0.25">
      <c r="C42" s="1853" t="s">
        <v>3305</v>
      </c>
      <c r="D42" s="1853"/>
      <c r="E42" s="1853"/>
    </row>
    <row r="44" spans="3:7" x14ac:dyDescent="0.25">
      <c r="C44" t="s">
        <v>3307</v>
      </c>
      <c r="E44" s="1272">
        <v>2521020.7599999998</v>
      </c>
      <c r="G44" s="1275">
        <f>+E44</f>
        <v>2521020.7599999998</v>
      </c>
    </row>
    <row r="45" spans="3:7" x14ac:dyDescent="0.25">
      <c r="C45" t="s">
        <v>3306</v>
      </c>
      <c r="E45" s="1272">
        <v>2143543.2599999998</v>
      </c>
      <c r="G45" s="1272">
        <f>+E40</f>
        <v>377476.9</v>
      </c>
    </row>
    <row r="46" spans="3:7" ht="11.25" customHeight="1" x14ac:dyDescent="0.25">
      <c r="E46" s="1272"/>
      <c r="G46" s="1272"/>
    </row>
    <row r="47" spans="3:7" ht="27" thickBot="1" x14ac:dyDescent="0.45">
      <c r="D47" s="1846" t="s">
        <v>1068</v>
      </c>
      <c r="E47" s="1847">
        <f>+E44-E45</f>
        <v>377477.5</v>
      </c>
      <c r="F47" s="1852" t="s">
        <v>2815</v>
      </c>
      <c r="G47" s="1845">
        <f>+G44-G45</f>
        <v>2143543.86</v>
      </c>
    </row>
    <row r="48" spans="3:7" ht="15.75" thickTop="1" x14ac:dyDescent="0.25">
      <c r="E48" s="1272"/>
    </row>
    <row r="49" spans="3:3" x14ac:dyDescent="0.25">
      <c r="C49" t="s">
        <v>3322</v>
      </c>
    </row>
    <row r="50" spans="3:3" x14ac:dyDescent="0.25">
      <c r="C50" t="s">
        <v>3329</v>
      </c>
    </row>
  </sheetData>
  <mergeCells count="2">
    <mergeCell ref="B1:G1"/>
    <mergeCell ref="B2:G2"/>
  </mergeCells>
  <pageMargins left="0.7" right="0.7" top="0.39" bottom="0.17"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72"/>
  <sheetViews>
    <sheetView topLeftCell="A31" workbookViewId="0">
      <selection activeCell="I56" sqref="I56"/>
    </sheetView>
  </sheetViews>
  <sheetFormatPr baseColWidth="10" defaultColWidth="17.28515625" defaultRowHeight="15" x14ac:dyDescent="0.25"/>
  <cols>
    <col min="1" max="1" width="3" style="109" customWidth="1"/>
    <col min="2" max="2" width="2.42578125" style="109" customWidth="1"/>
    <col min="3" max="3" width="3.28515625" style="114" bestFit="1" customWidth="1"/>
    <col min="4" max="4" width="15.42578125" style="109" customWidth="1"/>
    <col min="5" max="5" width="18.42578125" style="109" customWidth="1"/>
    <col min="6" max="6" width="17.7109375" style="109" customWidth="1"/>
    <col min="7" max="7" width="39.28515625" style="150" customWidth="1"/>
    <col min="8" max="8" width="17.7109375" style="109" customWidth="1"/>
    <col min="9" max="9" width="16.85546875" style="109" customWidth="1"/>
    <col min="10" max="10" width="16.7109375" style="109" customWidth="1"/>
    <col min="11" max="11" width="15.85546875" style="150" customWidth="1"/>
    <col min="12" max="12" width="2.7109375" style="109" customWidth="1"/>
    <col min="13" max="16384" width="17.28515625" style="109"/>
  </cols>
  <sheetData>
    <row r="2" spans="2:12" x14ac:dyDescent="0.25">
      <c r="B2" s="253"/>
      <c r="C2" s="551"/>
      <c r="D2" s="243"/>
      <c r="E2" s="243"/>
      <c r="F2" s="243"/>
      <c r="G2" s="254"/>
      <c r="H2" s="243"/>
      <c r="I2" s="243"/>
      <c r="J2" s="243"/>
      <c r="K2" s="254"/>
      <c r="L2" s="255"/>
    </row>
    <row r="3" spans="2:12" s="1340" customFormat="1" ht="12.75" x14ac:dyDescent="0.2">
      <c r="B3" s="1323"/>
      <c r="C3" s="1907"/>
      <c r="D3" s="1908"/>
      <c r="E3" s="1908"/>
      <c r="F3" s="1909"/>
      <c r="G3" s="1910"/>
      <c r="H3" s="1908"/>
      <c r="I3" s="1908"/>
      <c r="J3" s="1908"/>
      <c r="K3" s="1911"/>
      <c r="L3" s="1329"/>
    </row>
    <row r="4" spans="2:12" s="1340" customFormat="1" ht="18.75" x14ac:dyDescent="0.3">
      <c r="B4" s="2307"/>
      <c r="C4" s="2308"/>
      <c r="D4" s="2308"/>
      <c r="E4" s="2308"/>
      <c r="F4" s="2308"/>
      <c r="G4" s="2308"/>
      <c r="H4" s="2308"/>
      <c r="I4" s="2308"/>
      <c r="J4" s="2308"/>
      <c r="K4" s="2308"/>
      <c r="L4" s="2309"/>
    </row>
    <row r="5" spans="2:12" s="1340" customFormat="1" ht="18.75" x14ac:dyDescent="0.3">
      <c r="B5" s="2310" t="s">
        <v>20</v>
      </c>
      <c r="C5" s="2311"/>
      <c r="D5" s="2311"/>
      <c r="E5" s="2311"/>
      <c r="F5" s="2311"/>
      <c r="G5" s="2311"/>
      <c r="H5" s="2311"/>
      <c r="I5" s="2311"/>
      <c r="J5" s="2311"/>
      <c r="K5" s="2311"/>
      <c r="L5" s="2312"/>
    </row>
    <row r="6" spans="2:12" s="1340" customFormat="1" ht="15.75" x14ac:dyDescent="0.25">
      <c r="B6" s="2313" t="s">
        <v>288</v>
      </c>
      <c r="C6" s="2314"/>
      <c r="D6" s="2314"/>
      <c r="E6" s="2314"/>
      <c r="F6" s="2314"/>
      <c r="G6" s="2314"/>
      <c r="H6" s="2314"/>
      <c r="I6" s="2314"/>
      <c r="J6" s="2314"/>
      <c r="K6" s="2314"/>
      <c r="L6" s="2315"/>
    </row>
    <row r="7" spans="2:12" s="1340" customFormat="1" ht="15.75" x14ac:dyDescent="0.25">
      <c r="B7" s="2316" t="s">
        <v>122</v>
      </c>
      <c r="C7" s="2317"/>
      <c r="D7" s="2317"/>
      <c r="E7" s="2317"/>
      <c r="F7" s="2317"/>
      <c r="G7" s="2317"/>
      <c r="H7" s="2317"/>
      <c r="I7" s="2317"/>
      <c r="J7" s="2317"/>
      <c r="K7" s="2317"/>
      <c r="L7" s="2318"/>
    </row>
    <row r="8" spans="2:12" s="1340" customFormat="1" ht="5.25" customHeight="1" x14ac:dyDescent="0.25">
      <c r="B8" s="2319"/>
      <c r="C8" s="2320"/>
      <c r="D8" s="2320"/>
      <c r="E8" s="2320"/>
      <c r="F8" s="2320"/>
      <c r="G8" s="2320"/>
      <c r="H8" s="2320"/>
      <c r="I8" s="2320"/>
      <c r="J8" s="2320"/>
      <c r="K8" s="2320"/>
      <c r="L8" s="2321"/>
    </row>
    <row r="9" spans="2:12" s="1340" customFormat="1" ht="14.25" customHeight="1" x14ac:dyDescent="0.3">
      <c r="B9" s="1323"/>
      <c r="C9" s="1912"/>
      <c r="D9" s="1331"/>
      <c r="E9" s="1913" t="s">
        <v>25</v>
      </c>
      <c r="F9" s="2322" t="str">
        <f>'Datos Generales'!C7</f>
        <v>DIGESETT</v>
      </c>
      <c r="G9" s="2322"/>
      <c r="H9" s="1913" t="s">
        <v>177</v>
      </c>
      <c r="I9" s="536">
        <f>'Datos Generales'!C6</f>
        <v>45473</v>
      </c>
      <c r="J9" s="137"/>
      <c r="K9" s="1914"/>
      <c r="L9" s="1329"/>
    </row>
    <row r="10" spans="2:12" s="1340" customFormat="1" ht="4.5" customHeight="1" x14ac:dyDescent="0.3">
      <c r="B10" s="1323"/>
      <c r="C10" s="1912"/>
      <c r="D10" s="1331"/>
      <c r="E10" s="1913"/>
      <c r="F10" s="526"/>
      <c r="G10" s="526"/>
      <c r="H10" s="1913"/>
      <c r="I10" s="527"/>
      <c r="J10" s="137"/>
      <c r="K10" s="1914"/>
      <c r="L10" s="1329"/>
    </row>
    <row r="11" spans="2:12" s="1340" customFormat="1" ht="15" customHeight="1" x14ac:dyDescent="0.3">
      <c r="B11" s="1323"/>
      <c r="C11" s="1912"/>
      <c r="D11" s="1913" t="s">
        <v>15</v>
      </c>
      <c r="E11" s="813" t="str">
        <f>'Datos Generales'!C8</f>
        <v>0202</v>
      </c>
      <c r="F11" s="1913" t="s">
        <v>21</v>
      </c>
      <c r="G11" s="813" t="str">
        <f>'Datos Generales'!C9</f>
        <v>02</v>
      </c>
      <c r="H11" s="1913" t="s">
        <v>16</v>
      </c>
      <c r="I11" s="813" t="str">
        <f>'Datos Generales'!C10</f>
        <v>01</v>
      </c>
      <c r="J11" s="1913" t="s">
        <v>17</v>
      </c>
      <c r="K11" s="813" t="str">
        <f>'Datos Generales'!C11</f>
        <v>0005</v>
      </c>
      <c r="L11" s="1329"/>
    </row>
    <row r="12" spans="2:12" s="1340" customFormat="1" ht="4.5" customHeight="1" x14ac:dyDescent="0.3">
      <c r="B12" s="1323"/>
      <c r="C12" s="1912"/>
      <c r="D12" s="1331"/>
      <c r="E12" s="1331"/>
      <c r="F12" s="1331"/>
      <c r="G12" s="1915"/>
      <c r="H12" s="1331"/>
      <c r="I12" s="1331"/>
      <c r="J12" s="14"/>
      <c r="K12" s="1916"/>
      <c r="L12" s="1329"/>
    </row>
    <row r="13" spans="2:12" s="1340" customFormat="1" ht="30" x14ac:dyDescent="0.3">
      <c r="B13" s="1323"/>
      <c r="C13" s="1912"/>
      <c r="D13" s="525" t="s">
        <v>187</v>
      </c>
      <c r="E13" s="2323"/>
      <c r="F13" s="2323"/>
      <c r="G13" s="2324" t="s">
        <v>289</v>
      </c>
      <c r="H13" s="2325"/>
      <c r="I13" s="534" t="s">
        <v>1029</v>
      </c>
      <c r="J13" s="14"/>
      <c r="K13" s="1917"/>
      <c r="L13" s="1329"/>
    </row>
    <row r="14" spans="2:12" s="1340" customFormat="1" ht="9.75" customHeight="1" x14ac:dyDescent="0.3">
      <c r="B14" s="1323"/>
      <c r="C14" s="1912"/>
      <c r="G14" s="1915"/>
      <c r="J14" s="14"/>
      <c r="K14" s="1916"/>
      <c r="L14" s="1329"/>
    </row>
    <row r="15" spans="2:12" s="1918" customFormat="1" ht="28.5" x14ac:dyDescent="0.25">
      <c r="B15" s="1341"/>
      <c r="C15" s="1342" t="s">
        <v>70</v>
      </c>
      <c r="D15" s="704" t="s">
        <v>224</v>
      </c>
      <c r="E15" s="1344" t="s">
        <v>188</v>
      </c>
      <c r="F15" s="704" t="s">
        <v>165</v>
      </c>
      <c r="G15" s="706" t="s">
        <v>290</v>
      </c>
      <c r="H15" s="707" t="s">
        <v>116</v>
      </c>
      <c r="I15" s="707" t="s">
        <v>117</v>
      </c>
      <c r="J15" s="708" t="s">
        <v>225</v>
      </c>
      <c r="K15" s="709" t="s">
        <v>57</v>
      </c>
      <c r="L15" s="1349"/>
    </row>
    <row r="16" spans="2:12" s="1340" customFormat="1" ht="30" x14ac:dyDescent="0.25">
      <c r="B16" s="1323"/>
      <c r="C16" s="816">
        <v>1</v>
      </c>
      <c r="D16" s="817" t="s">
        <v>394</v>
      </c>
      <c r="E16" s="1239" t="s">
        <v>430</v>
      </c>
      <c r="F16" s="1919" t="s">
        <v>443</v>
      </c>
      <c r="G16" s="1352" t="s">
        <v>1007</v>
      </c>
      <c r="H16" s="1242">
        <v>10968758.800000001</v>
      </c>
      <c r="I16" s="821"/>
      <c r="J16" s="821" t="s">
        <v>183</v>
      </c>
      <c r="K16" s="822"/>
      <c r="L16" s="1329"/>
    </row>
    <row r="17" spans="2:12" s="1340" customFormat="1" ht="15.75" x14ac:dyDescent="0.25">
      <c r="B17" s="1323"/>
      <c r="C17" s="816"/>
      <c r="D17" s="817" t="s">
        <v>394</v>
      </c>
      <c r="E17" s="1239" t="s">
        <v>436</v>
      </c>
      <c r="F17" s="1919" t="s">
        <v>1013</v>
      </c>
      <c r="G17" s="1352" t="s">
        <v>1014</v>
      </c>
      <c r="H17" s="1242">
        <v>3986183.78</v>
      </c>
      <c r="I17" s="821"/>
      <c r="J17" s="821"/>
      <c r="K17" s="822"/>
      <c r="L17" s="1329"/>
    </row>
    <row r="18" spans="2:12" s="1340" customFormat="1" ht="15.75" x14ac:dyDescent="0.25">
      <c r="B18" s="1323"/>
      <c r="C18" s="816"/>
      <c r="D18" s="817" t="s">
        <v>394</v>
      </c>
      <c r="E18" s="1239" t="s">
        <v>1015</v>
      </c>
      <c r="F18" s="1919" t="s">
        <v>444</v>
      </c>
      <c r="G18" s="1352" t="s">
        <v>1016</v>
      </c>
      <c r="H18" s="1242">
        <v>9327095.1400000006</v>
      </c>
      <c r="I18" s="821"/>
      <c r="J18" s="821"/>
      <c r="K18" s="822"/>
      <c r="L18" s="1329"/>
    </row>
    <row r="19" spans="2:12" s="1340" customFormat="1" ht="15.75" x14ac:dyDescent="0.25">
      <c r="B19" s="1323"/>
      <c r="C19" s="816"/>
      <c r="D19" s="817" t="s">
        <v>394</v>
      </c>
      <c r="E19" s="1239" t="s">
        <v>431</v>
      </c>
      <c r="F19" s="1919" t="s">
        <v>3388</v>
      </c>
      <c r="G19" s="1352" t="s">
        <v>3389</v>
      </c>
      <c r="H19" s="1242">
        <v>910589.43</v>
      </c>
      <c r="I19" s="821"/>
      <c r="J19" s="821"/>
      <c r="K19" s="822"/>
      <c r="L19" s="1329"/>
    </row>
    <row r="20" spans="2:12" s="1340" customFormat="1" ht="15.75" x14ac:dyDescent="0.25">
      <c r="B20" s="1323"/>
      <c r="C20" s="816"/>
      <c r="D20" s="817" t="s">
        <v>394</v>
      </c>
      <c r="E20" s="1239" t="s">
        <v>997</v>
      </c>
      <c r="F20" s="1919" t="s">
        <v>1005</v>
      </c>
      <c r="G20" s="1352" t="s">
        <v>1009</v>
      </c>
      <c r="H20" s="1228">
        <v>2630839.94</v>
      </c>
      <c r="I20" s="821"/>
      <c r="J20" s="821"/>
      <c r="K20" s="822"/>
      <c r="L20" s="1329"/>
    </row>
    <row r="21" spans="2:12" s="1340" customFormat="1" ht="30" x14ac:dyDescent="0.25">
      <c r="B21" s="1323"/>
      <c r="C21" s="816"/>
      <c r="D21" s="817" t="s">
        <v>394</v>
      </c>
      <c r="E21" s="1239" t="s">
        <v>1108</v>
      </c>
      <c r="F21" s="1919" t="s">
        <v>1010</v>
      </c>
      <c r="G21" s="1352" t="s">
        <v>1022</v>
      </c>
      <c r="H21" s="1228">
        <v>42698.3</v>
      </c>
      <c r="I21" s="821"/>
      <c r="J21" s="821"/>
      <c r="K21" s="822"/>
      <c r="L21" s="1329"/>
    </row>
    <row r="22" spans="2:12" s="1340" customFormat="1" ht="15.75" x14ac:dyDescent="0.25">
      <c r="B22" s="1323"/>
      <c r="C22" s="816"/>
      <c r="D22" s="817" t="s">
        <v>394</v>
      </c>
      <c r="E22" s="1239" t="s">
        <v>3387</v>
      </c>
      <c r="F22" s="1919" t="s">
        <v>3386</v>
      </c>
      <c r="G22" s="1352" t="s">
        <v>1024</v>
      </c>
      <c r="H22" s="1228">
        <v>1552431.47</v>
      </c>
      <c r="I22" s="821"/>
      <c r="J22" s="821"/>
      <c r="K22" s="822"/>
      <c r="L22" s="1329"/>
    </row>
    <row r="23" spans="2:12" s="1340" customFormat="1" ht="30" x14ac:dyDescent="0.25">
      <c r="B23" s="1323"/>
      <c r="C23" s="816"/>
      <c r="D23" s="817" t="s">
        <v>394</v>
      </c>
      <c r="E23" s="1239" t="s">
        <v>1000</v>
      </c>
      <c r="F23" s="1919" t="s">
        <v>445</v>
      </c>
      <c r="G23" s="1352" t="s">
        <v>1021</v>
      </c>
      <c r="H23" s="1228">
        <v>45825685.32</v>
      </c>
      <c r="I23" s="821"/>
      <c r="J23" s="821"/>
      <c r="K23" s="822"/>
      <c r="L23" s="1329"/>
    </row>
    <row r="24" spans="2:12" s="1340" customFormat="1" ht="21.75" customHeight="1" x14ac:dyDescent="0.25">
      <c r="B24" s="1323"/>
      <c r="C24" s="816"/>
      <c r="D24" s="817" t="s">
        <v>394</v>
      </c>
      <c r="E24" s="1239" t="s">
        <v>438</v>
      </c>
      <c r="F24" s="1919" t="s">
        <v>447</v>
      </c>
      <c r="G24" s="1352" t="s">
        <v>1006</v>
      </c>
      <c r="H24" s="1228">
        <v>636869.22</v>
      </c>
      <c r="I24" s="821"/>
      <c r="J24" s="821"/>
      <c r="K24" s="822"/>
      <c r="L24" s="1329"/>
    </row>
    <row r="25" spans="2:12" s="1340" customFormat="1" ht="31.5" customHeight="1" x14ac:dyDescent="0.25">
      <c r="B25" s="1323"/>
      <c r="C25" s="816"/>
      <c r="D25" s="817" t="s">
        <v>394</v>
      </c>
      <c r="E25" s="1239" t="s">
        <v>432</v>
      </c>
      <c r="F25" s="1919" t="s">
        <v>1017</v>
      </c>
      <c r="G25" s="1352" t="s">
        <v>1025</v>
      </c>
      <c r="H25" s="1228">
        <v>1629703.98</v>
      </c>
      <c r="I25" s="821"/>
      <c r="J25" s="821"/>
      <c r="K25" s="822"/>
      <c r="L25" s="1329"/>
    </row>
    <row r="26" spans="2:12" s="1340" customFormat="1" ht="31.5" customHeight="1" x14ac:dyDescent="0.25">
      <c r="B26" s="1323"/>
      <c r="C26" s="816"/>
      <c r="D26" s="817"/>
      <c r="E26" s="1239" t="s">
        <v>1104</v>
      </c>
      <c r="F26" s="1919" t="s">
        <v>2744</v>
      </c>
      <c r="G26" s="1352" t="s">
        <v>2745</v>
      </c>
      <c r="H26" s="1228">
        <v>1995973.6</v>
      </c>
      <c r="I26" s="821"/>
      <c r="J26" s="821"/>
      <c r="K26" s="822"/>
      <c r="L26" s="1329"/>
    </row>
    <row r="27" spans="2:12" s="1340" customFormat="1" ht="21" customHeight="1" x14ac:dyDescent="0.25">
      <c r="B27" s="1323"/>
      <c r="C27" s="816"/>
      <c r="D27" s="817" t="s">
        <v>394</v>
      </c>
      <c r="E27" s="1239" t="s">
        <v>429</v>
      </c>
      <c r="F27" s="1919" t="s">
        <v>446</v>
      </c>
      <c r="G27" s="1352" t="s">
        <v>1018</v>
      </c>
      <c r="H27" s="1228">
        <v>2906279.88</v>
      </c>
      <c r="I27" s="821"/>
      <c r="J27" s="821"/>
      <c r="K27" s="822"/>
      <c r="L27" s="1329"/>
    </row>
    <row r="28" spans="2:12" s="1340" customFormat="1" ht="21" customHeight="1" x14ac:dyDescent="0.25">
      <c r="B28" s="1323"/>
      <c r="C28" s="816"/>
      <c r="D28" s="817" t="s">
        <v>394</v>
      </c>
      <c r="E28" s="1239" t="s">
        <v>433</v>
      </c>
      <c r="F28" s="1919" t="s">
        <v>1004</v>
      </c>
      <c r="G28" s="1352" t="s">
        <v>3385</v>
      </c>
      <c r="H28" s="1228">
        <v>9083531.7400000002</v>
      </c>
      <c r="I28" s="821"/>
      <c r="J28" s="821"/>
      <c r="K28" s="822"/>
      <c r="L28" s="1329"/>
    </row>
    <row r="29" spans="2:12" s="1340" customFormat="1" ht="19.5" customHeight="1" x14ac:dyDescent="0.25">
      <c r="B29" s="1323"/>
      <c r="C29" s="816"/>
      <c r="D29" s="817" t="s">
        <v>394</v>
      </c>
      <c r="E29" s="1239" t="s">
        <v>1019</v>
      </c>
      <c r="F29" s="1920" t="s">
        <v>1020</v>
      </c>
      <c r="G29" s="1352" t="s">
        <v>1026</v>
      </c>
      <c r="H29" s="1228">
        <v>2150740.31</v>
      </c>
      <c r="I29" s="821"/>
      <c r="J29" s="821"/>
      <c r="K29" s="822"/>
      <c r="L29" s="1329"/>
    </row>
    <row r="30" spans="2:12" s="1340" customFormat="1" ht="18.75" customHeight="1" x14ac:dyDescent="0.25">
      <c r="B30" s="1323"/>
      <c r="C30" s="816"/>
      <c r="D30" s="1877" t="s">
        <v>394</v>
      </c>
      <c r="E30" s="1240" t="s">
        <v>430</v>
      </c>
      <c r="F30" s="1878" t="s">
        <v>990</v>
      </c>
      <c r="G30" s="1227" t="s">
        <v>991</v>
      </c>
      <c r="H30" s="821"/>
      <c r="I30" s="1228">
        <v>10968758.800000001</v>
      </c>
      <c r="J30" s="821"/>
      <c r="K30" s="822"/>
      <c r="L30" s="1329"/>
    </row>
    <row r="31" spans="2:12" s="1340" customFormat="1" ht="15.75" x14ac:dyDescent="0.25">
      <c r="B31" s="1323"/>
      <c r="C31" s="816"/>
      <c r="D31" s="1877" t="s">
        <v>394</v>
      </c>
      <c r="E31" s="1240" t="s">
        <v>992</v>
      </c>
      <c r="F31" s="1878" t="s">
        <v>993</v>
      </c>
      <c r="G31" s="1227" t="s">
        <v>994</v>
      </c>
      <c r="H31" s="821"/>
      <c r="I31" s="1228">
        <v>12477554.99</v>
      </c>
      <c r="J31" s="821"/>
      <c r="K31" s="822"/>
      <c r="L31" s="1329"/>
    </row>
    <row r="32" spans="2:12" s="1340" customFormat="1" ht="15.75" x14ac:dyDescent="0.25">
      <c r="B32" s="1323"/>
      <c r="C32" s="816"/>
      <c r="D32" s="1877" t="s">
        <v>394</v>
      </c>
      <c r="E32" s="1241" t="s">
        <v>435</v>
      </c>
      <c r="F32" s="1878" t="s">
        <v>995</v>
      </c>
      <c r="G32" s="1231" t="s">
        <v>996</v>
      </c>
      <c r="H32" s="821"/>
      <c r="I32" s="1228">
        <v>910589.43</v>
      </c>
      <c r="J32" s="821"/>
      <c r="K32" s="822"/>
      <c r="L32" s="1329"/>
    </row>
    <row r="33" spans="2:12" s="1340" customFormat="1" ht="15.75" x14ac:dyDescent="0.25">
      <c r="B33" s="1323"/>
      <c r="C33" s="816"/>
      <c r="D33" s="1877"/>
      <c r="E33" s="1241"/>
      <c r="F33" s="1878"/>
      <c r="G33" s="1231"/>
      <c r="H33" s="821"/>
      <c r="I33" s="1228"/>
      <c r="J33" s="821"/>
      <c r="K33" s="822"/>
      <c r="L33" s="1329"/>
    </row>
    <row r="34" spans="2:12" s="1340" customFormat="1" ht="15.75" x14ac:dyDescent="0.25">
      <c r="B34" s="1323"/>
      <c r="C34" s="816"/>
      <c r="D34" s="1877" t="s">
        <v>394</v>
      </c>
      <c r="E34" s="1241" t="s">
        <v>997</v>
      </c>
      <c r="F34" s="1878" t="s">
        <v>3290</v>
      </c>
      <c r="G34" s="1231" t="s">
        <v>998</v>
      </c>
      <c r="H34" s="821"/>
      <c r="I34" s="1228">
        <v>2629432.3199999998</v>
      </c>
      <c r="J34" s="821"/>
      <c r="K34" s="822"/>
      <c r="L34" s="1329"/>
    </row>
    <row r="35" spans="2:12" s="1340" customFormat="1" ht="15.75" x14ac:dyDescent="0.25">
      <c r="B35" s="1323"/>
      <c r="C35" s="816"/>
      <c r="D35" s="1877" t="s">
        <v>394</v>
      </c>
      <c r="E35" s="1241" t="s">
        <v>1108</v>
      </c>
      <c r="F35" s="1878" t="s">
        <v>1027</v>
      </c>
      <c r="G35" s="1231" t="s">
        <v>999</v>
      </c>
      <c r="H35" s="821"/>
      <c r="I35" s="1228">
        <v>1552431.47</v>
      </c>
      <c r="J35" s="821"/>
      <c r="K35" s="822"/>
      <c r="L35" s="1329"/>
    </row>
    <row r="36" spans="2:12" s="1340" customFormat="1" ht="24" x14ac:dyDescent="0.25">
      <c r="B36" s="1323"/>
      <c r="C36" s="816"/>
      <c r="D36" s="1877" t="s">
        <v>394</v>
      </c>
      <c r="E36" s="1241" t="s">
        <v>1000</v>
      </c>
      <c r="F36" s="1878" t="s">
        <v>1001</v>
      </c>
      <c r="G36" s="1231" t="s">
        <v>1012</v>
      </c>
      <c r="H36" s="821"/>
      <c r="I36" s="1228">
        <v>45825685.32</v>
      </c>
      <c r="J36" s="821"/>
      <c r="K36" s="822"/>
      <c r="L36" s="1329"/>
    </row>
    <row r="37" spans="2:12" s="1340" customFormat="1" ht="15.75" x14ac:dyDescent="0.25">
      <c r="B37" s="1323"/>
      <c r="C37" s="816"/>
      <c r="D37" s="1877" t="s">
        <v>394</v>
      </c>
      <c r="E37" s="1241" t="s">
        <v>438</v>
      </c>
      <c r="F37" s="1878" t="s">
        <v>1002</v>
      </c>
      <c r="G37" s="1231" t="s">
        <v>1003</v>
      </c>
      <c r="H37" s="821"/>
      <c r="I37" s="1228">
        <v>19282928.579999998</v>
      </c>
      <c r="J37" s="821"/>
      <c r="K37" s="822"/>
      <c r="L37" s="1329"/>
    </row>
    <row r="38" spans="2:12" s="1340" customFormat="1" ht="102.75" customHeight="1" x14ac:dyDescent="0.25">
      <c r="B38" s="1323"/>
      <c r="C38" s="816"/>
      <c r="D38" s="823"/>
      <c r="E38" s="824"/>
      <c r="F38" s="815" t="s">
        <v>3390</v>
      </c>
      <c r="G38" s="815" t="s">
        <v>2743</v>
      </c>
      <c r="H38" s="821"/>
      <c r="J38" s="821"/>
      <c r="K38" s="822"/>
      <c r="L38" s="1329"/>
    </row>
    <row r="39" spans="2:12" s="1340" customFormat="1" ht="18" customHeight="1" x14ac:dyDescent="0.25">
      <c r="B39" s="1323"/>
      <c r="C39" s="810"/>
      <c r="D39" s="259"/>
      <c r="E39" s="260"/>
      <c r="F39" s="1921"/>
      <c r="G39" s="1922"/>
      <c r="H39" s="531"/>
      <c r="I39" s="531"/>
      <c r="J39" s="532"/>
      <c r="K39" s="533"/>
      <c r="L39" s="1329"/>
    </row>
    <row r="40" spans="2:12" s="1340" customFormat="1" x14ac:dyDescent="0.25">
      <c r="B40" s="1323"/>
      <c r="C40" s="1355"/>
      <c r="D40" s="1923"/>
      <c r="E40" s="1923"/>
      <c r="F40" s="1923"/>
      <c r="G40" s="1924" t="s">
        <v>49</v>
      </c>
      <c r="H40" s="1925">
        <f>SUM(H16:H37)</f>
        <v>93647380.909999996</v>
      </c>
      <c r="I40" s="1243">
        <f>SUM(I30:I37)</f>
        <v>93647380.909999996</v>
      </c>
      <c r="J40" s="1359"/>
      <c r="K40" s="1360"/>
      <c r="L40" s="1329"/>
    </row>
    <row r="41" spans="2:12" s="1340" customFormat="1" ht="12.75" x14ac:dyDescent="0.2">
      <c r="B41" s="1323"/>
      <c r="C41" s="1907"/>
      <c r="D41" s="1908"/>
      <c r="E41" s="1908"/>
      <c r="F41" s="1908"/>
      <c r="G41" s="1911"/>
      <c r="H41" s="1238"/>
      <c r="I41" s="1926"/>
      <c r="J41" s="1908"/>
      <c r="K41" s="1911"/>
      <c r="L41" s="1329"/>
    </row>
    <row r="42" spans="2:12" s="1340" customFormat="1" ht="15" customHeight="1" x14ac:dyDescent="0.25">
      <c r="B42" s="1323"/>
      <c r="C42" s="1907"/>
      <c r="D42" s="2306" t="s">
        <v>1008</v>
      </c>
      <c r="E42" s="2306"/>
      <c r="F42" s="1927"/>
      <c r="G42" s="2326" t="s">
        <v>2739</v>
      </c>
      <c r="H42" s="2326"/>
      <c r="I42" s="392"/>
      <c r="J42" s="2305" t="s">
        <v>390</v>
      </c>
      <c r="K42" s="2305"/>
      <c r="L42" s="1329"/>
    </row>
    <row r="43" spans="2:12" s="1340" customFormat="1" ht="15" customHeight="1" x14ac:dyDescent="0.25">
      <c r="B43" s="1323"/>
      <c r="C43" s="1907"/>
      <c r="D43" s="2302" t="str">
        <f>'Datos Generales'!C16</f>
        <v>Preparado por</v>
      </c>
      <c r="E43" s="2302"/>
      <c r="F43" s="1927"/>
      <c r="G43" s="2303" t="s">
        <v>6</v>
      </c>
      <c r="H43" s="2303"/>
      <c r="I43" s="1928">
        <f>+H40-I40</f>
        <v>0</v>
      </c>
      <c r="J43" s="2304" t="str">
        <f>'Datos Generales'!E16</f>
        <v>Autorizado por</v>
      </c>
      <c r="K43" s="2304"/>
      <c r="L43" s="1329"/>
    </row>
    <row r="44" spans="2:12" s="1340" customFormat="1" ht="18" customHeight="1" x14ac:dyDescent="0.25">
      <c r="B44" s="1323"/>
      <c r="C44" s="1907"/>
      <c r="D44" s="2305" t="s">
        <v>385</v>
      </c>
      <c r="E44" s="2305"/>
      <c r="F44" s="1927"/>
      <c r="G44" s="2306" t="s">
        <v>378</v>
      </c>
      <c r="H44" s="2306"/>
      <c r="I44" s="1769"/>
      <c r="J44" s="2305" t="s">
        <v>393</v>
      </c>
      <c r="K44" s="2305"/>
      <c r="L44" s="1329"/>
    </row>
    <row r="45" spans="2:12" s="1340" customFormat="1" ht="15" customHeight="1" x14ac:dyDescent="0.25">
      <c r="B45" s="1323"/>
      <c r="C45" s="1907"/>
      <c r="D45" s="2302" t="str">
        <f>'Datos Generales'!C17</f>
        <v>Puesto que ocupa</v>
      </c>
      <c r="E45" s="2302"/>
      <c r="F45" s="1927"/>
      <c r="G45" s="2303" t="str">
        <f>'Datos Generales'!D17</f>
        <v>Puesto que ocupa</v>
      </c>
      <c r="H45" s="2303"/>
      <c r="J45" s="2304" t="str">
        <f>'Datos Generales'!E17</f>
        <v>Puesto que ocupa</v>
      </c>
      <c r="K45" s="2304"/>
      <c r="L45" s="1329"/>
    </row>
    <row r="46" spans="2:12" s="1340" customFormat="1" ht="16.5" customHeight="1" x14ac:dyDescent="0.25">
      <c r="B46" s="1323"/>
      <c r="C46" s="1907"/>
      <c r="D46" s="2301">
        <v>45485</v>
      </c>
      <c r="E46" s="2301"/>
      <c r="F46" s="1927"/>
      <c r="G46" s="2301">
        <v>45485</v>
      </c>
      <c r="H46" s="2301"/>
      <c r="I46" s="289"/>
      <c r="J46" s="2301">
        <v>45485</v>
      </c>
      <c r="K46" s="2301"/>
      <c r="L46" s="1329"/>
    </row>
    <row r="47" spans="2:12" s="1340" customFormat="1" ht="15" customHeight="1" x14ac:dyDescent="0.25">
      <c r="B47" s="1323"/>
      <c r="C47" s="1907"/>
      <c r="D47" s="2302" t="s">
        <v>203</v>
      </c>
      <c r="E47" s="2302"/>
      <c r="F47" s="1927"/>
      <c r="G47" s="2303" t="s">
        <v>204</v>
      </c>
      <c r="H47" s="2303"/>
      <c r="J47" s="2304" t="s">
        <v>211</v>
      </c>
      <c r="K47" s="2304"/>
      <c r="L47" s="1329"/>
    </row>
    <row r="48" spans="2:12" x14ac:dyDescent="0.25">
      <c r="B48" s="120"/>
      <c r="C48" s="1365"/>
      <c r="D48" s="1366"/>
      <c r="E48" s="29"/>
      <c r="F48" s="1366"/>
      <c r="G48" s="1367"/>
      <c r="H48" s="1366"/>
      <c r="I48" s="1366"/>
      <c r="J48" s="1366"/>
      <c r="K48" s="1367"/>
      <c r="L48" s="122"/>
    </row>
    <row r="49" spans="3:11" x14ac:dyDescent="0.25">
      <c r="C49" s="1929"/>
      <c r="D49" s="1340"/>
      <c r="E49" s="1340"/>
      <c r="F49" s="1340"/>
      <c r="G49" s="1930"/>
      <c r="H49" s="1340"/>
      <c r="I49" s="1340"/>
      <c r="J49" s="1340"/>
      <c r="K49" s="1930"/>
    </row>
    <row r="52" spans="3:11" customFormat="1" x14ac:dyDescent="0.25">
      <c r="C52" s="1322"/>
    </row>
    <row r="53" spans="3:11" customFormat="1" x14ac:dyDescent="0.25">
      <c r="C53" s="1322"/>
    </row>
    <row r="54" spans="3:11" customFormat="1" x14ac:dyDescent="0.25">
      <c r="C54" s="1322"/>
    </row>
    <row r="55" spans="3:11" customFormat="1" x14ac:dyDescent="0.25">
      <c r="C55" s="1322"/>
    </row>
    <row r="56" spans="3:11" customFormat="1" x14ac:dyDescent="0.25">
      <c r="C56" s="1322"/>
    </row>
    <row r="57" spans="3:11" customFormat="1" x14ac:dyDescent="0.25">
      <c r="C57" s="1322"/>
    </row>
    <row r="58" spans="3:11" customFormat="1" x14ac:dyDescent="0.25">
      <c r="C58" s="1322"/>
    </row>
    <row r="59" spans="3:11" customFormat="1" x14ac:dyDescent="0.25">
      <c r="C59" s="1322"/>
    </row>
    <row r="60" spans="3:11" customFormat="1" x14ac:dyDescent="0.25">
      <c r="C60" s="1322"/>
    </row>
    <row r="61" spans="3:11" customFormat="1" x14ac:dyDescent="0.25">
      <c r="C61" s="1322"/>
    </row>
    <row r="62" spans="3:11" customFormat="1" x14ac:dyDescent="0.25">
      <c r="C62" s="1322"/>
    </row>
    <row r="63" spans="3:11" customFormat="1" x14ac:dyDescent="0.25">
      <c r="C63" s="1322"/>
    </row>
    <row r="64" spans="3:11" customFormat="1" x14ac:dyDescent="0.25">
      <c r="C64" s="1322"/>
    </row>
    <row r="65" spans="3:6" customFormat="1" x14ac:dyDescent="0.25">
      <c r="C65" s="1322"/>
    </row>
    <row r="66" spans="3:6" customFormat="1" x14ac:dyDescent="0.25">
      <c r="C66" s="1322"/>
    </row>
    <row r="67" spans="3:6" x14ac:dyDescent="0.25">
      <c r="C67" s="424"/>
      <c r="D67" s="165"/>
      <c r="E67"/>
      <c r="F67"/>
    </row>
    <row r="68" spans="3:6" x14ac:dyDescent="0.25">
      <c r="C68" s="424"/>
      <c r="D68" s="165"/>
      <c r="E68"/>
      <c r="F68"/>
    </row>
    <row r="69" spans="3:6" x14ac:dyDescent="0.25">
      <c r="C69" s="424"/>
      <c r="D69" s="165"/>
      <c r="E69"/>
      <c r="F69"/>
    </row>
    <row r="70" spans="3:6" x14ac:dyDescent="0.25">
      <c r="C70" s="424"/>
      <c r="D70" s="165"/>
      <c r="E70"/>
      <c r="F70"/>
    </row>
    <row r="71" spans="3:6" x14ac:dyDescent="0.25">
      <c r="C71" s="424"/>
      <c r="D71" s="165"/>
      <c r="E71"/>
      <c r="F71"/>
    </row>
    <row r="72" spans="3:6" x14ac:dyDescent="0.25">
      <c r="C72" s="424"/>
      <c r="D72" s="165"/>
      <c r="E72"/>
      <c r="F72"/>
    </row>
  </sheetData>
  <mergeCells count="26">
    <mergeCell ref="D43:E43"/>
    <mergeCell ref="G43:H43"/>
    <mergeCell ref="J43:K43"/>
    <mergeCell ref="B4:L4"/>
    <mergeCell ref="B5:L5"/>
    <mergeCell ref="B6:L6"/>
    <mergeCell ref="B7:L7"/>
    <mergeCell ref="B8:L8"/>
    <mergeCell ref="F9:G9"/>
    <mergeCell ref="E13:F13"/>
    <mergeCell ref="G13:H13"/>
    <mergeCell ref="D42:E42"/>
    <mergeCell ref="J42:K42"/>
    <mergeCell ref="G42:H42"/>
    <mergeCell ref="D44:E44"/>
    <mergeCell ref="G44:H44"/>
    <mergeCell ref="J44:K44"/>
    <mergeCell ref="D45:E45"/>
    <mergeCell ref="G45:H45"/>
    <mergeCell ref="J45:K45"/>
    <mergeCell ref="D46:E46"/>
    <mergeCell ref="G46:H46"/>
    <mergeCell ref="J46:K46"/>
    <mergeCell ref="D47:E47"/>
    <mergeCell ref="G47:H47"/>
    <mergeCell ref="J47:K47"/>
  </mergeCells>
  <pageMargins left="0.23622047244094491" right="0.15748031496062992" top="0.23622047244094491" bottom="0.47244094488188981" header="0.31496062992125984" footer="0.31496062992125984"/>
  <pageSetup paperSize="5"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tabSelected="1" zoomScaleNormal="100" zoomScaleSheetLayoutView="100" workbookViewId="0">
      <selection activeCell="G45" sqref="G45"/>
    </sheetView>
  </sheetViews>
  <sheetFormatPr baseColWidth="10" defaultRowHeight="15.75" x14ac:dyDescent="0.25"/>
  <cols>
    <col min="1" max="1" width="1" style="609" customWidth="1"/>
    <col min="2" max="2" width="1.42578125" style="609" customWidth="1"/>
    <col min="3" max="3" width="17.140625" style="609" customWidth="1"/>
    <col min="4" max="4" width="10.42578125" style="609" customWidth="1"/>
    <col min="5" max="5" width="3.28515625" style="609" customWidth="1"/>
    <col min="6" max="6" width="10.7109375" style="609" customWidth="1"/>
    <col min="7" max="7" width="20" style="609" customWidth="1"/>
    <col min="8" max="8" width="2.28515625" style="609" customWidth="1"/>
    <col min="9" max="9" width="18.140625" style="609" customWidth="1"/>
    <col min="10" max="10" width="17.7109375" style="657" customWidth="1"/>
    <col min="11" max="11" width="6" style="609" customWidth="1"/>
    <col min="12" max="12" width="0.85546875" style="609" customWidth="1"/>
    <col min="13" max="13" width="11.42578125" style="609"/>
    <col min="14" max="15" width="0" style="609" hidden="1" customWidth="1"/>
    <col min="16" max="256" width="11.42578125" style="609"/>
    <col min="257" max="257" width="2.140625" style="609" customWidth="1"/>
    <col min="258" max="258" width="11.85546875" style="609" customWidth="1"/>
    <col min="259" max="259" width="9.85546875" style="609" customWidth="1"/>
    <col min="260" max="260" width="10.7109375" style="609" customWidth="1"/>
    <col min="261" max="261" width="8.5703125" style="609" customWidth="1"/>
    <col min="262" max="262" width="0" style="609" hidden="1" customWidth="1"/>
    <col min="263" max="263" width="13.140625" style="609" customWidth="1"/>
    <col min="264" max="264" width="5.42578125" style="609" customWidth="1"/>
    <col min="265" max="265" width="8.85546875" style="609" customWidth="1"/>
    <col min="266" max="266" width="17.7109375" style="609" customWidth="1"/>
    <col min="267" max="267" width="4" style="609" customWidth="1"/>
    <col min="268" max="512" width="11.42578125" style="609"/>
    <col min="513" max="513" width="2.140625" style="609" customWidth="1"/>
    <col min="514" max="514" width="11.85546875" style="609" customWidth="1"/>
    <col min="515" max="515" width="9.85546875" style="609" customWidth="1"/>
    <col min="516" max="516" width="10.7109375" style="609" customWidth="1"/>
    <col min="517" max="517" width="8.5703125" style="609" customWidth="1"/>
    <col min="518" max="518" width="0" style="609" hidden="1" customWidth="1"/>
    <col min="519" max="519" width="13.140625" style="609" customWidth="1"/>
    <col min="520" max="520" width="5.42578125" style="609" customWidth="1"/>
    <col min="521" max="521" width="8.85546875" style="609" customWidth="1"/>
    <col min="522" max="522" width="17.7109375" style="609" customWidth="1"/>
    <col min="523" max="523" width="4" style="609" customWidth="1"/>
    <col min="524" max="768" width="11.42578125" style="609"/>
    <col min="769" max="769" width="2.140625" style="609" customWidth="1"/>
    <col min="770" max="770" width="11.85546875" style="609" customWidth="1"/>
    <col min="771" max="771" width="9.85546875" style="609" customWidth="1"/>
    <col min="772" max="772" width="10.7109375" style="609" customWidth="1"/>
    <col min="773" max="773" width="8.5703125" style="609" customWidth="1"/>
    <col min="774" max="774" width="0" style="609" hidden="1" customWidth="1"/>
    <col min="775" max="775" width="13.140625" style="609" customWidth="1"/>
    <col min="776" max="776" width="5.42578125" style="609" customWidth="1"/>
    <col min="777" max="777" width="8.85546875" style="609" customWidth="1"/>
    <col min="778" max="778" width="17.7109375" style="609" customWidth="1"/>
    <col min="779" max="779" width="4" style="609" customWidth="1"/>
    <col min="780" max="1024" width="11.42578125" style="609"/>
    <col min="1025" max="1025" width="2.140625" style="609" customWidth="1"/>
    <col min="1026" max="1026" width="11.85546875" style="609" customWidth="1"/>
    <col min="1027" max="1027" width="9.85546875" style="609" customWidth="1"/>
    <col min="1028" max="1028" width="10.7109375" style="609" customWidth="1"/>
    <col min="1029" max="1029" width="8.5703125" style="609" customWidth="1"/>
    <col min="1030" max="1030" width="0" style="609" hidden="1" customWidth="1"/>
    <col min="1031" max="1031" width="13.140625" style="609" customWidth="1"/>
    <col min="1032" max="1032" width="5.42578125" style="609" customWidth="1"/>
    <col min="1033" max="1033" width="8.85546875" style="609" customWidth="1"/>
    <col min="1034" max="1034" width="17.7109375" style="609" customWidth="1"/>
    <col min="1035" max="1035" width="4" style="609" customWidth="1"/>
    <col min="1036" max="1280" width="11.42578125" style="609"/>
    <col min="1281" max="1281" width="2.140625" style="609" customWidth="1"/>
    <col min="1282" max="1282" width="11.85546875" style="609" customWidth="1"/>
    <col min="1283" max="1283" width="9.85546875" style="609" customWidth="1"/>
    <col min="1284" max="1284" width="10.7109375" style="609" customWidth="1"/>
    <col min="1285" max="1285" width="8.5703125" style="609" customWidth="1"/>
    <col min="1286" max="1286" width="0" style="609" hidden="1" customWidth="1"/>
    <col min="1287" max="1287" width="13.140625" style="609" customWidth="1"/>
    <col min="1288" max="1288" width="5.42578125" style="609" customWidth="1"/>
    <col min="1289" max="1289" width="8.85546875" style="609" customWidth="1"/>
    <col min="1290" max="1290" width="17.7109375" style="609" customWidth="1"/>
    <col min="1291" max="1291" width="4" style="609" customWidth="1"/>
    <col min="1292" max="1536" width="11.42578125" style="609"/>
    <col min="1537" max="1537" width="2.140625" style="609" customWidth="1"/>
    <col min="1538" max="1538" width="11.85546875" style="609" customWidth="1"/>
    <col min="1539" max="1539" width="9.85546875" style="609" customWidth="1"/>
    <col min="1540" max="1540" width="10.7109375" style="609" customWidth="1"/>
    <col min="1541" max="1541" width="8.5703125" style="609" customWidth="1"/>
    <col min="1542" max="1542" width="0" style="609" hidden="1" customWidth="1"/>
    <col min="1543" max="1543" width="13.140625" style="609" customWidth="1"/>
    <col min="1544" max="1544" width="5.42578125" style="609" customWidth="1"/>
    <col min="1545" max="1545" width="8.85546875" style="609" customWidth="1"/>
    <col min="1546" max="1546" width="17.7109375" style="609" customWidth="1"/>
    <col min="1547" max="1547" width="4" style="609" customWidth="1"/>
    <col min="1548" max="1792" width="11.42578125" style="609"/>
    <col min="1793" max="1793" width="2.140625" style="609" customWidth="1"/>
    <col min="1794" max="1794" width="11.85546875" style="609" customWidth="1"/>
    <col min="1795" max="1795" width="9.85546875" style="609" customWidth="1"/>
    <col min="1796" max="1796" width="10.7109375" style="609" customWidth="1"/>
    <col min="1797" max="1797" width="8.5703125" style="609" customWidth="1"/>
    <col min="1798" max="1798" width="0" style="609" hidden="1" customWidth="1"/>
    <col min="1799" max="1799" width="13.140625" style="609" customWidth="1"/>
    <col min="1800" max="1800" width="5.42578125" style="609" customWidth="1"/>
    <col min="1801" max="1801" width="8.85546875" style="609" customWidth="1"/>
    <col min="1802" max="1802" width="17.7109375" style="609" customWidth="1"/>
    <col min="1803" max="1803" width="4" style="609" customWidth="1"/>
    <col min="1804" max="2048" width="11.42578125" style="609"/>
    <col min="2049" max="2049" width="2.140625" style="609" customWidth="1"/>
    <col min="2050" max="2050" width="11.85546875" style="609" customWidth="1"/>
    <col min="2051" max="2051" width="9.85546875" style="609" customWidth="1"/>
    <col min="2052" max="2052" width="10.7109375" style="609" customWidth="1"/>
    <col min="2053" max="2053" width="8.5703125" style="609" customWidth="1"/>
    <col min="2054" max="2054" width="0" style="609" hidden="1" customWidth="1"/>
    <col min="2055" max="2055" width="13.140625" style="609" customWidth="1"/>
    <col min="2056" max="2056" width="5.42578125" style="609" customWidth="1"/>
    <col min="2057" max="2057" width="8.85546875" style="609" customWidth="1"/>
    <col min="2058" max="2058" width="17.7109375" style="609" customWidth="1"/>
    <col min="2059" max="2059" width="4" style="609" customWidth="1"/>
    <col min="2060" max="2304" width="11.42578125" style="609"/>
    <col min="2305" max="2305" width="2.140625" style="609" customWidth="1"/>
    <col min="2306" max="2306" width="11.85546875" style="609" customWidth="1"/>
    <col min="2307" max="2307" width="9.85546875" style="609" customWidth="1"/>
    <col min="2308" max="2308" width="10.7109375" style="609" customWidth="1"/>
    <col min="2309" max="2309" width="8.5703125" style="609" customWidth="1"/>
    <col min="2310" max="2310" width="0" style="609" hidden="1" customWidth="1"/>
    <col min="2311" max="2311" width="13.140625" style="609" customWidth="1"/>
    <col min="2312" max="2312" width="5.42578125" style="609" customWidth="1"/>
    <col min="2313" max="2313" width="8.85546875" style="609" customWidth="1"/>
    <col min="2314" max="2314" width="17.7109375" style="609" customWidth="1"/>
    <col min="2315" max="2315" width="4" style="609" customWidth="1"/>
    <col min="2316" max="2560" width="11.42578125" style="609"/>
    <col min="2561" max="2561" width="2.140625" style="609" customWidth="1"/>
    <col min="2562" max="2562" width="11.85546875" style="609" customWidth="1"/>
    <col min="2563" max="2563" width="9.85546875" style="609" customWidth="1"/>
    <col min="2564" max="2564" width="10.7109375" style="609" customWidth="1"/>
    <col min="2565" max="2565" width="8.5703125" style="609" customWidth="1"/>
    <col min="2566" max="2566" width="0" style="609" hidden="1" customWidth="1"/>
    <col min="2567" max="2567" width="13.140625" style="609" customWidth="1"/>
    <col min="2568" max="2568" width="5.42578125" style="609" customWidth="1"/>
    <col min="2569" max="2569" width="8.85546875" style="609" customWidth="1"/>
    <col min="2570" max="2570" width="17.7109375" style="609" customWidth="1"/>
    <col min="2571" max="2571" width="4" style="609" customWidth="1"/>
    <col min="2572" max="2816" width="11.42578125" style="609"/>
    <col min="2817" max="2817" width="2.140625" style="609" customWidth="1"/>
    <col min="2818" max="2818" width="11.85546875" style="609" customWidth="1"/>
    <col min="2819" max="2819" width="9.85546875" style="609" customWidth="1"/>
    <col min="2820" max="2820" width="10.7109375" style="609" customWidth="1"/>
    <col min="2821" max="2821" width="8.5703125" style="609" customWidth="1"/>
    <col min="2822" max="2822" width="0" style="609" hidden="1" customWidth="1"/>
    <col min="2823" max="2823" width="13.140625" style="609" customWidth="1"/>
    <col min="2824" max="2824" width="5.42578125" style="609" customWidth="1"/>
    <col min="2825" max="2825" width="8.85546875" style="609" customWidth="1"/>
    <col min="2826" max="2826" width="17.7109375" style="609" customWidth="1"/>
    <col min="2827" max="2827" width="4" style="609" customWidth="1"/>
    <col min="2828" max="3072" width="11.42578125" style="609"/>
    <col min="3073" max="3073" width="2.140625" style="609" customWidth="1"/>
    <col min="3074" max="3074" width="11.85546875" style="609" customWidth="1"/>
    <col min="3075" max="3075" width="9.85546875" style="609" customWidth="1"/>
    <col min="3076" max="3076" width="10.7109375" style="609" customWidth="1"/>
    <col min="3077" max="3077" width="8.5703125" style="609" customWidth="1"/>
    <col min="3078" max="3078" width="0" style="609" hidden="1" customWidth="1"/>
    <col min="3079" max="3079" width="13.140625" style="609" customWidth="1"/>
    <col min="3080" max="3080" width="5.42578125" style="609" customWidth="1"/>
    <col min="3081" max="3081" width="8.85546875" style="609" customWidth="1"/>
    <col min="3082" max="3082" width="17.7109375" style="609" customWidth="1"/>
    <col min="3083" max="3083" width="4" style="609" customWidth="1"/>
    <col min="3084" max="3328" width="11.42578125" style="609"/>
    <col min="3329" max="3329" width="2.140625" style="609" customWidth="1"/>
    <col min="3330" max="3330" width="11.85546875" style="609" customWidth="1"/>
    <col min="3331" max="3331" width="9.85546875" style="609" customWidth="1"/>
    <col min="3332" max="3332" width="10.7109375" style="609" customWidth="1"/>
    <col min="3333" max="3333" width="8.5703125" style="609" customWidth="1"/>
    <col min="3334" max="3334" width="0" style="609" hidden="1" customWidth="1"/>
    <col min="3335" max="3335" width="13.140625" style="609" customWidth="1"/>
    <col min="3336" max="3336" width="5.42578125" style="609" customWidth="1"/>
    <col min="3337" max="3337" width="8.85546875" style="609" customWidth="1"/>
    <col min="3338" max="3338" width="17.7109375" style="609" customWidth="1"/>
    <col min="3339" max="3339" width="4" style="609" customWidth="1"/>
    <col min="3340" max="3584" width="11.42578125" style="609"/>
    <col min="3585" max="3585" width="2.140625" style="609" customWidth="1"/>
    <col min="3586" max="3586" width="11.85546875" style="609" customWidth="1"/>
    <col min="3587" max="3587" width="9.85546875" style="609" customWidth="1"/>
    <col min="3588" max="3588" width="10.7109375" style="609" customWidth="1"/>
    <col min="3589" max="3589" width="8.5703125" style="609" customWidth="1"/>
    <col min="3590" max="3590" width="0" style="609" hidden="1" customWidth="1"/>
    <col min="3591" max="3591" width="13.140625" style="609" customWidth="1"/>
    <col min="3592" max="3592" width="5.42578125" style="609" customWidth="1"/>
    <col min="3593" max="3593" width="8.85546875" style="609" customWidth="1"/>
    <col min="3594" max="3594" width="17.7109375" style="609" customWidth="1"/>
    <col min="3595" max="3595" width="4" style="609" customWidth="1"/>
    <col min="3596" max="3840" width="11.42578125" style="609"/>
    <col min="3841" max="3841" width="2.140625" style="609" customWidth="1"/>
    <col min="3842" max="3842" width="11.85546875" style="609" customWidth="1"/>
    <col min="3843" max="3843" width="9.85546875" style="609" customWidth="1"/>
    <col min="3844" max="3844" width="10.7109375" style="609" customWidth="1"/>
    <col min="3845" max="3845" width="8.5703125" style="609" customWidth="1"/>
    <col min="3846" max="3846" width="0" style="609" hidden="1" customWidth="1"/>
    <col min="3847" max="3847" width="13.140625" style="609" customWidth="1"/>
    <col min="3848" max="3848" width="5.42578125" style="609" customWidth="1"/>
    <col min="3849" max="3849" width="8.85546875" style="609" customWidth="1"/>
    <col min="3850" max="3850" width="17.7109375" style="609" customWidth="1"/>
    <col min="3851" max="3851" width="4" style="609" customWidth="1"/>
    <col min="3852" max="4096" width="11.42578125" style="609"/>
    <col min="4097" max="4097" width="2.140625" style="609" customWidth="1"/>
    <col min="4098" max="4098" width="11.85546875" style="609" customWidth="1"/>
    <col min="4099" max="4099" width="9.85546875" style="609" customWidth="1"/>
    <col min="4100" max="4100" width="10.7109375" style="609" customWidth="1"/>
    <col min="4101" max="4101" width="8.5703125" style="609" customWidth="1"/>
    <col min="4102" max="4102" width="0" style="609" hidden="1" customWidth="1"/>
    <col min="4103" max="4103" width="13.140625" style="609" customWidth="1"/>
    <col min="4104" max="4104" width="5.42578125" style="609" customWidth="1"/>
    <col min="4105" max="4105" width="8.85546875" style="609" customWidth="1"/>
    <col min="4106" max="4106" width="17.7109375" style="609" customWidth="1"/>
    <col min="4107" max="4107" width="4" style="609" customWidth="1"/>
    <col min="4108" max="4352" width="11.42578125" style="609"/>
    <col min="4353" max="4353" width="2.140625" style="609" customWidth="1"/>
    <col min="4354" max="4354" width="11.85546875" style="609" customWidth="1"/>
    <col min="4355" max="4355" width="9.85546875" style="609" customWidth="1"/>
    <col min="4356" max="4356" width="10.7109375" style="609" customWidth="1"/>
    <col min="4357" max="4357" width="8.5703125" style="609" customWidth="1"/>
    <col min="4358" max="4358" width="0" style="609" hidden="1" customWidth="1"/>
    <col min="4359" max="4359" width="13.140625" style="609" customWidth="1"/>
    <col min="4360" max="4360" width="5.42578125" style="609" customWidth="1"/>
    <col min="4361" max="4361" width="8.85546875" style="609" customWidth="1"/>
    <col min="4362" max="4362" width="17.7109375" style="609" customWidth="1"/>
    <col min="4363" max="4363" width="4" style="609" customWidth="1"/>
    <col min="4364" max="4608" width="11.42578125" style="609"/>
    <col min="4609" max="4609" width="2.140625" style="609" customWidth="1"/>
    <col min="4610" max="4610" width="11.85546875" style="609" customWidth="1"/>
    <col min="4611" max="4611" width="9.85546875" style="609" customWidth="1"/>
    <col min="4612" max="4612" width="10.7109375" style="609" customWidth="1"/>
    <col min="4613" max="4613" width="8.5703125" style="609" customWidth="1"/>
    <col min="4614" max="4614" width="0" style="609" hidden="1" customWidth="1"/>
    <col min="4615" max="4615" width="13.140625" style="609" customWidth="1"/>
    <col min="4616" max="4616" width="5.42578125" style="609" customWidth="1"/>
    <col min="4617" max="4617" width="8.85546875" style="609" customWidth="1"/>
    <col min="4618" max="4618" width="17.7109375" style="609" customWidth="1"/>
    <col min="4619" max="4619" width="4" style="609" customWidth="1"/>
    <col min="4620" max="4864" width="11.42578125" style="609"/>
    <col min="4865" max="4865" width="2.140625" style="609" customWidth="1"/>
    <col min="4866" max="4866" width="11.85546875" style="609" customWidth="1"/>
    <col min="4867" max="4867" width="9.85546875" style="609" customWidth="1"/>
    <col min="4868" max="4868" width="10.7109375" style="609" customWidth="1"/>
    <col min="4869" max="4869" width="8.5703125" style="609" customWidth="1"/>
    <col min="4870" max="4870" width="0" style="609" hidden="1" customWidth="1"/>
    <col min="4871" max="4871" width="13.140625" style="609" customWidth="1"/>
    <col min="4872" max="4872" width="5.42578125" style="609" customWidth="1"/>
    <col min="4873" max="4873" width="8.85546875" style="609" customWidth="1"/>
    <col min="4874" max="4874" width="17.7109375" style="609" customWidth="1"/>
    <col min="4875" max="4875" width="4" style="609" customWidth="1"/>
    <col min="4876" max="5120" width="11.42578125" style="609"/>
    <col min="5121" max="5121" width="2.140625" style="609" customWidth="1"/>
    <col min="5122" max="5122" width="11.85546875" style="609" customWidth="1"/>
    <col min="5123" max="5123" width="9.85546875" style="609" customWidth="1"/>
    <col min="5124" max="5124" width="10.7109375" style="609" customWidth="1"/>
    <col min="5125" max="5125" width="8.5703125" style="609" customWidth="1"/>
    <col min="5126" max="5126" width="0" style="609" hidden="1" customWidth="1"/>
    <col min="5127" max="5127" width="13.140625" style="609" customWidth="1"/>
    <col min="5128" max="5128" width="5.42578125" style="609" customWidth="1"/>
    <col min="5129" max="5129" width="8.85546875" style="609" customWidth="1"/>
    <col min="5130" max="5130" width="17.7109375" style="609" customWidth="1"/>
    <col min="5131" max="5131" width="4" style="609" customWidth="1"/>
    <col min="5132" max="5376" width="11.42578125" style="609"/>
    <col min="5377" max="5377" width="2.140625" style="609" customWidth="1"/>
    <col min="5378" max="5378" width="11.85546875" style="609" customWidth="1"/>
    <col min="5379" max="5379" width="9.85546875" style="609" customWidth="1"/>
    <col min="5380" max="5380" width="10.7109375" style="609" customWidth="1"/>
    <col min="5381" max="5381" width="8.5703125" style="609" customWidth="1"/>
    <col min="5382" max="5382" width="0" style="609" hidden="1" customWidth="1"/>
    <col min="5383" max="5383" width="13.140625" style="609" customWidth="1"/>
    <col min="5384" max="5384" width="5.42578125" style="609" customWidth="1"/>
    <col min="5385" max="5385" width="8.85546875" style="609" customWidth="1"/>
    <col min="5386" max="5386" width="17.7109375" style="609" customWidth="1"/>
    <col min="5387" max="5387" width="4" style="609" customWidth="1"/>
    <col min="5388" max="5632" width="11.42578125" style="609"/>
    <col min="5633" max="5633" width="2.140625" style="609" customWidth="1"/>
    <col min="5634" max="5634" width="11.85546875" style="609" customWidth="1"/>
    <col min="5635" max="5635" width="9.85546875" style="609" customWidth="1"/>
    <col min="5636" max="5636" width="10.7109375" style="609" customWidth="1"/>
    <col min="5637" max="5637" width="8.5703125" style="609" customWidth="1"/>
    <col min="5638" max="5638" width="0" style="609" hidden="1" customWidth="1"/>
    <col min="5639" max="5639" width="13.140625" style="609" customWidth="1"/>
    <col min="5640" max="5640" width="5.42578125" style="609" customWidth="1"/>
    <col min="5641" max="5641" width="8.85546875" style="609" customWidth="1"/>
    <col min="5642" max="5642" width="17.7109375" style="609" customWidth="1"/>
    <col min="5643" max="5643" width="4" style="609" customWidth="1"/>
    <col min="5644" max="5888" width="11.42578125" style="609"/>
    <col min="5889" max="5889" width="2.140625" style="609" customWidth="1"/>
    <col min="5890" max="5890" width="11.85546875" style="609" customWidth="1"/>
    <col min="5891" max="5891" width="9.85546875" style="609" customWidth="1"/>
    <col min="5892" max="5892" width="10.7109375" style="609" customWidth="1"/>
    <col min="5893" max="5893" width="8.5703125" style="609" customWidth="1"/>
    <col min="5894" max="5894" width="0" style="609" hidden="1" customWidth="1"/>
    <col min="5895" max="5895" width="13.140625" style="609" customWidth="1"/>
    <col min="5896" max="5896" width="5.42578125" style="609" customWidth="1"/>
    <col min="5897" max="5897" width="8.85546875" style="609" customWidth="1"/>
    <col min="5898" max="5898" width="17.7109375" style="609" customWidth="1"/>
    <col min="5899" max="5899" width="4" style="609" customWidth="1"/>
    <col min="5900" max="6144" width="11.42578125" style="609"/>
    <col min="6145" max="6145" width="2.140625" style="609" customWidth="1"/>
    <col min="6146" max="6146" width="11.85546875" style="609" customWidth="1"/>
    <col min="6147" max="6147" width="9.85546875" style="609" customWidth="1"/>
    <col min="6148" max="6148" width="10.7109375" style="609" customWidth="1"/>
    <col min="6149" max="6149" width="8.5703125" style="609" customWidth="1"/>
    <col min="6150" max="6150" width="0" style="609" hidden="1" customWidth="1"/>
    <col min="6151" max="6151" width="13.140625" style="609" customWidth="1"/>
    <col min="6152" max="6152" width="5.42578125" style="609" customWidth="1"/>
    <col min="6153" max="6153" width="8.85546875" style="609" customWidth="1"/>
    <col min="6154" max="6154" width="17.7109375" style="609" customWidth="1"/>
    <col min="6155" max="6155" width="4" style="609" customWidth="1"/>
    <col min="6156" max="6400" width="11.42578125" style="609"/>
    <col min="6401" max="6401" width="2.140625" style="609" customWidth="1"/>
    <col min="6402" max="6402" width="11.85546875" style="609" customWidth="1"/>
    <col min="6403" max="6403" width="9.85546875" style="609" customWidth="1"/>
    <col min="6404" max="6404" width="10.7109375" style="609" customWidth="1"/>
    <col min="6405" max="6405" width="8.5703125" style="609" customWidth="1"/>
    <col min="6406" max="6406" width="0" style="609" hidden="1" customWidth="1"/>
    <col min="6407" max="6407" width="13.140625" style="609" customWidth="1"/>
    <col min="6408" max="6408" width="5.42578125" style="609" customWidth="1"/>
    <col min="6409" max="6409" width="8.85546875" style="609" customWidth="1"/>
    <col min="6410" max="6410" width="17.7109375" style="609" customWidth="1"/>
    <col min="6411" max="6411" width="4" style="609" customWidth="1"/>
    <col min="6412" max="6656" width="11.42578125" style="609"/>
    <col min="6657" max="6657" width="2.140625" style="609" customWidth="1"/>
    <col min="6658" max="6658" width="11.85546875" style="609" customWidth="1"/>
    <col min="6659" max="6659" width="9.85546875" style="609" customWidth="1"/>
    <col min="6660" max="6660" width="10.7109375" style="609" customWidth="1"/>
    <col min="6661" max="6661" width="8.5703125" style="609" customWidth="1"/>
    <col min="6662" max="6662" width="0" style="609" hidden="1" customWidth="1"/>
    <col min="6663" max="6663" width="13.140625" style="609" customWidth="1"/>
    <col min="6664" max="6664" width="5.42578125" style="609" customWidth="1"/>
    <col min="6665" max="6665" width="8.85546875" style="609" customWidth="1"/>
    <col min="6666" max="6666" width="17.7109375" style="609" customWidth="1"/>
    <col min="6667" max="6667" width="4" style="609" customWidth="1"/>
    <col min="6668" max="6912" width="11.42578125" style="609"/>
    <col min="6913" max="6913" width="2.140625" style="609" customWidth="1"/>
    <col min="6914" max="6914" width="11.85546875" style="609" customWidth="1"/>
    <col min="6915" max="6915" width="9.85546875" style="609" customWidth="1"/>
    <col min="6916" max="6916" width="10.7109375" style="609" customWidth="1"/>
    <col min="6917" max="6917" width="8.5703125" style="609" customWidth="1"/>
    <col min="6918" max="6918" width="0" style="609" hidden="1" customWidth="1"/>
    <col min="6919" max="6919" width="13.140625" style="609" customWidth="1"/>
    <col min="6920" max="6920" width="5.42578125" style="609" customWidth="1"/>
    <col min="6921" max="6921" width="8.85546875" style="609" customWidth="1"/>
    <col min="6922" max="6922" width="17.7109375" style="609" customWidth="1"/>
    <col min="6923" max="6923" width="4" style="609" customWidth="1"/>
    <col min="6924" max="7168" width="11.42578125" style="609"/>
    <col min="7169" max="7169" width="2.140625" style="609" customWidth="1"/>
    <col min="7170" max="7170" width="11.85546875" style="609" customWidth="1"/>
    <col min="7171" max="7171" width="9.85546875" style="609" customWidth="1"/>
    <col min="7172" max="7172" width="10.7109375" style="609" customWidth="1"/>
    <col min="7173" max="7173" width="8.5703125" style="609" customWidth="1"/>
    <col min="7174" max="7174" width="0" style="609" hidden="1" customWidth="1"/>
    <col min="7175" max="7175" width="13.140625" style="609" customWidth="1"/>
    <col min="7176" max="7176" width="5.42578125" style="609" customWidth="1"/>
    <col min="7177" max="7177" width="8.85546875" style="609" customWidth="1"/>
    <col min="7178" max="7178" width="17.7109375" style="609" customWidth="1"/>
    <col min="7179" max="7179" width="4" style="609" customWidth="1"/>
    <col min="7180" max="7424" width="11.42578125" style="609"/>
    <col min="7425" max="7425" width="2.140625" style="609" customWidth="1"/>
    <col min="7426" max="7426" width="11.85546875" style="609" customWidth="1"/>
    <col min="7427" max="7427" width="9.85546875" style="609" customWidth="1"/>
    <col min="7428" max="7428" width="10.7109375" style="609" customWidth="1"/>
    <col min="7429" max="7429" width="8.5703125" style="609" customWidth="1"/>
    <col min="7430" max="7430" width="0" style="609" hidden="1" customWidth="1"/>
    <col min="7431" max="7431" width="13.140625" style="609" customWidth="1"/>
    <col min="7432" max="7432" width="5.42578125" style="609" customWidth="1"/>
    <col min="7433" max="7433" width="8.85546875" style="609" customWidth="1"/>
    <col min="7434" max="7434" width="17.7109375" style="609" customWidth="1"/>
    <col min="7435" max="7435" width="4" style="609" customWidth="1"/>
    <col min="7436" max="7680" width="11.42578125" style="609"/>
    <col min="7681" max="7681" width="2.140625" style="609" customWidth="1"/>
    <col min="7682" max="7682" width="11.85546875" style="609" customWidth="1"/>
    <col min="7683" max="7683" width="9.85546875" style="609" customWidth="1"/>
    <col min="7684" max="7684" width="10.7109375" style="609" customWidth="1"/>
    <col min="7685" max="7685" width="8.5703125" style="609" customWidth="1"/>
    <col min="7686" max="7686" width="0" style="609" hidden="1" customWidth="1"/>
    <col min="7687" max="7687" width="13.140625" style="609" customWidth="1"/>
    <col min="7688" max="7688" width="5.42578125" style="609" customWidth="1"/>
    <col min="7689" max="7689" width="8.85546875" style="609" customWidth="1"/>
    <col min="7690" max="7690" width="17.7109375" style="609" customWidth="1"/>
    <col min="7691" max="7691" width="4" style="609" customWidth="1"/>
    <col min="7692" max="7936" width="11.42578125" style="609"/>
    <col min="7937" max="7937" width="2.140625" style="609" customWidth="1"/>
    <col min="7938" max="7938" width="11.85546875" style="609" customWidth="1"/>
    <col min="7939" max="7939" width="9.85546875" style="609" customWidth="1"/>
    <col min="7940" max="7940" width="10.7109375" style="609" customWidth="1"/>
    <col min="7941" max="7941" width="8.5703125" style="609" customWidth="1"/>
    <col min="7942" max="7942" width="0" style="609" hidden="1" customWidth="1"/>
    <col min="7943" max="7943" width="13.140625" style="609" customWidth="1"/>
    <col min="7944" max="7944" width="5.42578125" style="609" customWidth="1"/>
    <col min="7945" max="7945" width="8.85546875" style="609" customWidth="1"/>
    <col min="7946" max="7946" width="17.7109375" style="609" customWidth="1"/>
    <col min="7947" max="7947" width="4" style="609" customWidth="1"/>
    <col min="7948" max="8192" width="11.42578125" style="609"/>
    <col min="8193" max="8193" width="2.140625" style="609" customWidth="1"/>
    <col min="8194" max="8194" width="11.85546875" style="609" customWidth="1"/>
    <col min="8195" max="8195" width="9.85546875" style="609" customWidth="1"/>
    <col min="8196" max="8196" width="10.7109375" style="609" customWidth="1"/>
    <col min="8197" max="8197" width="8.5703125" style="609" customWidth="1"/>
    <col min="8198" max="8198" width="0" style="609" hidden="1" customWidth="1"/>
    <col min="8199" max="8199" width="13.140625" style="609" customWidth="1"/>
    <col min="8200" max="8200" width="5.42578125" style="609" customWidth="1"/>
    <col min="8201" max="8201" width="8.85546875" style="609" customWidth="1"/>
    <col min="8202" max="8202" width="17.7109375" style="609" customWidth="1"/>
    <col min="8203" max="8203" width="4" style="609" customWidth="1"/>
    <col min="8204" max="8448" width="11.42578125" style="609"/>
    <col min="8449" max="8449" width="2.140625" style="609" customWidth="1"/>
    <col min="8450" max="8450" width="11.85546875" style="609" customWidth="1"/>
    <col min="8451" max="8451" width="9.85546875" style="609" customWidth="1"/>
    <col min="8452" max="8452" width="10.7109375" style="609" customWidth="1"/>
    <col min="8453" max="8453" width="8.5703125" style="609" customWidth="1"/>
    <col min="8454" max="8454" width="0" style="609" hidden="1" customWidth="1"/>
    <col min="8455" max="8455" width="13.140625" style="609" customWidth="1"/>
    <col min="8456" max="8456" width="5.42578125" style="609" customWidth="1"/>
    <col min="8457" max="8457" width="8.85546875" style="609" customWidth="1"/>
    <col min="8458" max="8458" width="17.7109375" style="609" customWidth="1"/>
    <col min="8459" max="8459" width="4" style="609" customWidth="1"/>
    <col min="8460" max="8704" width="11.42578125" style="609"/>
    <col min="8705" max="8705" width="2.140625" style="609" customWidth="1"/>
    <col min="8706" max="8706" width="11.85546875" style="609" customWidth="1"/>
    <col min="8707" max="8707" width="9.85546875" style="609" customWidth="1"/>
    <col min="8708" max="8708" width="10.7109375" style="609" customWidth="1"/>
    <col min="8709" max="8709" width="8.5703125" style="609" customWidth="1"/>
    <col min="8710" max="8710" width="0" style="609" hidden="1" customWidth="1"/>
    <col min="8711" max="8711" width="13.140625" style="609" customWidth="1"/>
    <col min="8712" max="8712" width="5.42578125" style="609" customWidth="1"/>
    <col min="8713" max="8713" width="8.85546875" style="609" customWidth="1"/>
    <col min="8714" max="8714" width="17.7109375" style="609" customWidth="1"/>
    <col min="8715" max="8715" width="4" style="609" customWidth="1"/>
    <col min="8716" max="8960" width="11.42578125" style="609"/>
    <col min="8961" max="8961" width="2.140625" style="609" customWidth="1"/>
    <col min="8962" max="8962" width="11.85546875" style="609" customWidth="1"/>
    <col min="8963" max="8963" width="9.85546875" style="609" customWidth="1"/>
    <col min="8964" max="8964" width="10.7109375" style="609" customWidth="1"/>
    <col min="8965" max="8965" width="8.5703125" style="609" customWidth="1"/>
    <col min="8966" max="8966" width="0" style="609" hidden="1" customWidth="1"/>
    <col min="8967" max="8967" width="13.140625" style="609" customWidth="1"/>
    <col min="8968" max="8968" width="5.42578125" style="609" customWidth="1"/>
    <col min="8969" max="8969" width="8.85546875" style="609" customWidth="1"/>
    <col min="8970" max="8970" width="17.7109375" style="609" customWidth="1"/>
    <col min="8971" max="8971" width="4" style="609" customWidth="1"/>
    <col min="8972" max="9216" width="11.42578125" style="609"/>
    <col min="9217" max="9217" width="2.140625" style="609" customWidth="1"/>
    <col min="9218" max="9218" width="11.85546875" style="609" customWidth="1"/>
    <col min="9219" max="9219" width="9.85546875" style="609" customWidth="1"/>
    <col min="9220" max="9220" width="10.7109375" style="609" customWidth="1"/>
    <col min="9221" max="9221" width="8.5703125" style="609" customWidth="1"/>
    <col min="9222" max="9222" width="0" style="609" hidden="1" customWidth="1"/>
    <col min="9223" max="9223" width="13.140625" style="609" customWidth="1"/>
    <col min="9224" max="9224" width="5.42578125" style="609" customWidth="1"/>
    <col min="9225" max="9225" width="8.85546875" style="609" customWidth="1"/>
    <col min="9226" max="9226" width="17.7109375" style="609" customWidth="1"/>
    <col min="9227" max="9227" width="4" style="609" customWidth="1"/>
    <col min="9228" max="9472" width="11.42578125" style="609"/>
    <col min="9473" max="9473" width="2.140625" style="609" customWidth="1"/>
    <col min="9474" max="9474" width="11.85546875" style="609" customWidth="1"/>
    <col min="9475" max="9475" width="9.85546875" style="609" customWidth="1"/>
    <col min="9476" max="9476" width="10.7109375" style="609" customWidth="1"/>
    <col min="9477" max="9477" width="8.5703125" style="609" customWidth="1"/>
    <col min="9478" max="9478" width="0" style="609" hidden="1" customWidth="1"/>
    <col min="9479" max="9479" width="13.140625" style="609" customWidth="1"/>
    <col min="9480" max="9480" width="5.42578125" style="609" customWidth="1"/>
    <col min="9481" max="9481" width="8.85546875" style="609" customWidth="1"/>
    <col min="9482" max="9482" width="17.7109375" style="609" customWidth="1"/>
    <col min="9483" max="9483" width="4" style="609" customWidth="1"/>
    <col min="9484" max="9728" width="11.42578125" style="609"/>
    <col min="9729" max="9729" width="2.140625" style="609" customWidth="1"/>
    <col min="9730" max="9730" width="11.85546875" style="609" customWidth="1"/>
    <col min="9731" max="9731" width="9.85546875" style="609" customWidth="1"/>
    <col min="9732" max="9732" width="10.7109375" style="609" customWidth="1"/>
    <col min="9733" max="9733" width="8.5703125" style="609" customWidth="1"/>
    <col min="9734" max="9734" width="0" style="609" hidden="1" customWidth="1"/>
    <col min="9735" max="9735" width="13.140625" style="609" customWidth="1"/>
    <col min="9736" max="9736" width="5.42578125" style="609" customWidth="1"/>
    <col min="9737" max="9737" width="8.85546875" style="609" customWidth="1"/>
    <col min="9738" max="9738" width="17.7109375" style="609" customWidth="1"/>
    <col min="9739" max="9739" width="4" style="609" customWidth="1"/>
    <col min="9740" max="9984" width="11.42578125" style="609"/>
    <col min="9985" max="9985" width="2.140625" style="609" customWidth="1"/>
    <col min="9986" max="9986" width="11.85546875" style="609" customWidth="1"/>
    <col min="9987" max="9987" width="9.85546875" style="609" customWidth="1"/>
    <col min="9988" max="9988" width="10.7109375" style="609" customWidth="1"/>
    <col min="9989" max="9989" width="8.5703125" style="609" customWidth="1"/>
    <col min="9990" max="9990" width="0" style="609" hidden="1" customWidth="1"/>
    <col min="9991" max="9991" width="13.140625" style="609" customWidth="1"/>
    <col min="9992" max="9992" width="5.42578125" style="609" customWidth="1"/>
    <col min="9993" max="9993" width="8.85546875" style="609" customWidth="1"/>
    <col min="9994" max="9994" width="17.7109375" style="609" customWidth="1"/>
    <col min="9995" max="9995" width="4" style="609" customWidth="1"/>
    <col min="9996" max="10240" width="11.42578125" style="609"/>
    <col min="10241" max="10241" width="2.140625" style="609" customWidth="1"/>
    <col min="10242" max="10242" width="11.85546875" style="609" customWidth="1"/>
    <col min="10243" max="10243" width="9.85546875" style="609" customWidth="1"/>
    <col min="10244" max="10244" width="10.7109375" style="609" customWidth="1"/>
    <col min="10245" max="10245" width="8.5703125" style="609" customWidth="1"/>
    <col min="10246" max="10246" width="0" style="609" hidden="1" customWidth="1"/>
    <col min="10247" max="10247" width="13.140625" style="609" customWidth="1"/>
    <col min="10248" max="10248" width="5.42578125" style="609" customWidth="1"/>
    <col min="10249" max="10249" width="8.85546875" style="609" customWidth="1"/>
    <col min="10250" max="10250" width="17.7109375" style="609" customWidth="1"/>
    <col min="10251" max="10251" width="4" style="609" customWidth="1"/>
    <col min="10252" max="10496" width="11.42578125" style="609"/>
    <col min="10497" max="10497" width="2.140625" style="609" customWidth="1"/>
    <col min="10498" max="10498" width="11.85546875" style="609" customWidth="1"/>
    <col min="10499" max="10499" width="9.85546875" style="609" customWidth="1"/>
    <col min="10500" max="10500" width="10.7109375" style="609" customWidth="1"/>
    <col min="10501" max="10501" width="8.5703125" style="609" customWidth="1"/>
    <col min="10502" max="10502" width="0" style="609" hidden="1" customWidth="1"/>
    <col min="10503" max="10503" width="13.140625" style="609" customWidth="1"/>
    <col min="10504" max="10504" width="5.42578125" style="609" customWidth="1"/>
    <col min="10505" max="10505" width="8.85546875" style="609" customWidth="1"/>
    <col min="10506" max="10506" width="17.7109375" style="609" customWidth="1"/>
    <col min="10507" max="10507" width="4" style="609" customWidth="1"/>
    <col min="10508" max="10752" width="11.42578125" style="609"/>
    <col min="10753" max="10753" width="2.140625" style="609" customWidth="1"/>
    <col min="10754" max="10754" width="11.85546875" style="609" customWidth="1"/>
    <col min="10755" max="10755" width="9.85546875" style="609" customWidth="1"/>
    <col min="10756" max="10756" width="10.7109375" style="609" customWidth="1"/>
    <col min="10757" max="10757" width="8.5703125" style="609" customWidth="1"/>
    <col min="10758" max="10758" width="0" style="609" hidden="1" customWidth="1"/>
    <col min="10759" max="10759" width="13.140625" style="609" customWidth="1"/>
    <col min="10760" max="10760" width="5.42578125" style="609" customWidth="1"/>
    <col min="10761" max="10761" width="8.85546875" style="609" customWidth="1"/>
    <col min="10762" max="10762" width="17.7109375" style="609" customWidth="1"/>
    <col min="10763" max="10763" width="4" style="609" customWidth="1"/>
    <col min="10764" max="11008" width="11.42578125" style="609"/>
    <col min="11009" max="11009" width="2.140625" style="609" customWidth="1"/>
    <col min="11010" max="11010" width="11.85546875" style="609" customWidth="1"/>
    <col min="11011" max="11011" width="9.85546875" style="609" customWidth="1"/>
    <col min="11012" max="11012" width="10.7109375" style="609" customWidth="1"/>
    <col min="11013" max="11013" width="8.5703125" style="609" customWidth="1"/>
    <col min="11014" max="11014" width="0" style="609" hidden="1" customWidth="1"/>
    <col min="11015" max="11015" width="13.140625" style="609" customWidth="1"/>
    <col min="11016" max="11016" width="5.42578125" style="609" customWidth="1"/>
    <col min="11017" max="11017" width="8.85546875" style="609" customWidth="1"/>
    <col min="11018" max="11018" width="17.7109375" style="609" customWidth="1"/>
    <col min="11019" max="11019" width="4" style="609" customWidth="1"/>
    <col min="11020" max="11264" width="11.42578125" style="609"/>
    <col min="11265" max="11265" width="2.140625" style="609" customWidth="1"/>
    <col min="11266" max="11266" width="11.85546875" style="609" customWidth="1"/>
    <col min="11267" max="11267" width="9.85546875" style="609" customWidth="1"/>
    <col min="11268" max="11268" width="10.7109375" style="609" customWidth="1"/>
    <col min="11269" max="11269" width="8.5703125" style="609" customWidth="1"/>
    <col min="11270" max="11270" width="0" style="609" hidden="1" customWidth="1"/>
    <col min="11271" max="11271" width="13.140625" style="609" customWidth="1"/>
    <col min="11272" max="11272" width="5.42578125" style="609" customWidth="1"/>
    <col min="11273" max="11273" width="8.85546875" style="609" customWidth="1"/>
    <col min="11274" max="11274" width="17.7109375" style="609" customWidth="1"/>
    <col min="11275" max="11275" width="4" style="609" customWidth="1"/>
    <col min="11276" max="11520" width="11.42578125" style="609"/>
    <col min="11521" max="11521" width="2.140625" style="609" customWidth="1"/>
    <col min="11522" max="11522" width="11.85546875" style="609" customWidth="1"/>
    <col min="11523" max="11523" width="9.85546875" style="609" customWidth="1"/>
    <col min="11524" max="11524" width="10.7109375" style="609" customWidth="1"/>
    <col min="11525" max="11525" width="8.5703125" style="609" customWidth="1"/>
    <col min="11526" max="11526" width="0" style="609" hidden="1" customWidth="1"/>
    <col min="11527" max="11527" width="13.140625" style="609" customWidth="1"/>
    <col min="11528" max="11528" width="5.42578125" style="609" customWidth="1"/>
    <col min="11529" max="11529" width="8.85546875" style="609" customWidth="1"/>
    <col min="11530" max="11530" width="17.7109375" style="609" customWidth="1"/>
    <col min="11531" max="11531" width="4" style="609" customWidth="1"/>
    <col min="11532" max="11776" width="11.42578125" style="609"/>
    <col min="11777" max="11777" width="2.140625" style="609" customWidth="1"/>
    <col min="11778" max="11778" width="11.85546875" style="609" customWidth="1"/>
    <col min="11779" max="11779" width="9.85546875" style="609" customWidth="1"/>
    <col min="11780" max="11780" width="10.7109375" style="609" customWidth="1"/>
    <col min="11781" max="11781" width="8.5703125" style="609" customWidth="1"/>
    <col min="11782" max="11782" width="0" style="609" hidden="1" customWidth="1"/>
    <col min="11783" max="11783" width="13.140625" style="609" customWidth="1"/>
    <col min="11784" max="11784" width="5.42578125" style="609" customWidth="1"/>
    <col min="11785" max="11785" width="8.85546875" style="609" customWidth="1"/>
    <col min="11786" max="11786" width="17.7109375" style="609" customWidth="1"/>
    <col min="11787" max="11787" width="4" style="609" customWidth="1"/>
    <col min="11788" max="12032" width="11.42578125" style="609"/>
    <col min="12033" max="12033" width="2.140625" style="609" customWidth="1"/>
    <col min="12034" max="12034" width="11.85546875" style="609" customWidth="1"/>
    <col min="12035" max="12035" width="9.85546875" style="609" customWidth="1"/>
    <col min="12036" max="12036" width="10.7109375" style="609" customWidth="1"/>
    <col min="12037" max="12037" width="8.5703125" style="609" customWidth="1"/>
    <col min="12038" max="12038" width="0" style="609" hidden="1" customWidth="1"/>
    <col min="12039" max="12039" width="13.140625" style="609" customWidth="1"/>
    <col min="12040" max="12040" width="5.42578125" style="609" customWidth="1"/>
    <col min="12041" max="12041" width="8.85546875" style="609" customWidth="1"/>
    <col min="12042" max="12042" width="17.7109375" style="609" customWidth="1"/>
    <col min="12043" max="12043" width="4" style="609" customWidth="1"/>
    <col min="12044" max="12288" width="11.42578125" style="609"/>
    <col min="12289" max="12289" width="2.140625" style="609" customWidth="1"/>
    <col min="12290" max="12290" width="11.85546875" style="609" customWidth="1"/>
    <col min="12291" max="12291" width="9.85546875" style="609" customWidth="1"/>
    <col min="12292" max="12292" width="10.7109375" style="609" customWidth="1"/>
    <col min="12293" max="12293" width="8.5703125" style="609" customWidth="1"/>
    <col min="12294" max="12294" width="0" style="609" hidden="1" customWidth="1"/>
    <col min="12295" max="12295" width="13.140625" style="609" customWidth="1"/>
    <col min="12296" max="12296" width="5.42578125" style="609" customWidth="1"/>
    <col min="12297" max="12297" width="8.85546875" style="609" customWidth="1"/>
    <col min="12298" max="12298" width="17.7109375" style="609" customWidth="1"/>
    <col min="12299" max="12299" width="4" style="609" customWidth="1"/>
    <col min="12300" max="12544" width="11.42578125" style="609"/>
    <col min="12545" max="12545" width="2.140625" style="609" customWidth="1"/>
    <col min="12546" max="12546" width="11.85546875" style="609" customWidth="1"/>
    <col min="12547" max="12547" width="9.85546875" style="609" customWidth="1"/>
    <col min="12548" max="12548" width="10.7109375" style="609" customWidth="1"/>
    <col min="12549" max="12549" width="8.5703125" style="609" customWidth="1"/>
    <col min="12550" max="12550" width="0" style="609" hidden="1" customWidth="1"/>
    <col min="12551" max="12551" width="13.140625" style="609" customWidth="1"/>
    <col min="12552" max="12552" width="5.42578125" style="609" customWidth="1"/>
    <col min="12553" max="12553" width="8.85546875" style="609" customWidth="1"/>
    <col min="12554" max="12554" width="17.7109375" style="609" customWidth="1"/>
    <col min="12555" max="12555" width="4" style="609" customWidth="1"/>
    <col min="12556" max="12800" width="11.42578125" style="609"/>
    <col min="12801" max="12801" width="2.140625" style="609" customWidth="1"/>
    <col min="12802" max="12802" width="11.85546875" style="609" customWidth="1"/>
    <col min="12803" max="12803" width="9.85546875" style="609" customWidth="1"/>
    <col min="12804" max="12804" width="10.7109375" style="609" customWidth="1"/>
    <col min="12805" max="12805" width="8.5703125" style="609" customWidth="1"/>
    <col min="12806" max="12806" width="0" style="609" hidden="1" customWidth="1"/>
    <col min="12807" max="12807" width="13.140625" style="609" customWidth="1"/>
    <col min="12808" max="12808" width="5.42578125" style="609" customWidth="1"/>
    <col min="12809" max="12809" width="8.85546875" style="609" customWidth="1"/>
    <col min="12810" max="12810" width="17.7109375" style="609" customWidth="1"/>
    <col min="12811" max="12811" width="4" style="609" customWidth="1"/>
    <col min="12812" max="13056" width="11.42578125" style="609"/>
    <col min="13057" max="13057" width="2.140625" style="609" customWidth="1"/>
    <col min="13058" max="13058" width="11.85546875" style="609" customWidth="1"/>
    <col min="13059" max="13059" width="9.85546875" style="609" customWidth="1"/>
    <col min="13060" max="13060" width="10.7109375" style="609" customWidth="1"/>
    <col min="13061" max="13061" width="8.5703125" style="609" customWidth="1"/>
    <col min="13062" max="13062" width="0" style="609" hidden="1" customWidth="1"/>
    <col min="13063" max="13063" width="13.140625" style="609" customWidth="1"/>
    <col min="13064" max="13064" width="5.42578125" style="609" customWidth="1"/>
    <col min="13065" max="13065" width="8.85546875" style="609" customWidth="1"/>
    <col min="13066" max="13066" width="17.7109375" style="609" customWidth="1"/>
    <col min="13067" max="13067" width="4" style="609" customWidth="1"/>
    <col min="13068" max="13312" width="11.42578125" style="609"/>
    <col min="13313" max="13313" width="2.140625" style="609" customWidth="1"/>
    <col min="13314" max="13314" width="11.85546875" style="609" customWidth="1"/>
    <col min="13315" max="13315" width="9.85546875" style="609" customWidth="1"/>
    <col min="13316" max="13316" width="10.7109375" style="609" customWidth="1"/>
    <col min="13317" max="13317" width="8.5703125" style="609" customWidth="1"/>
    <col min="13318" max="13318" width="0" style="609" hidden="1" customWidth="1"/>
    <col min="13319" max="13319" width="13.140625" style="609" customWidth="1"/>
    <col min="13320" max="13320" width="5.42578125" style="609" customWidth="1"/>
    <col min="13321" max="13321" width="8.85546875" style="609" customWidth="1"/>
    <col min="13322" max="13322" width="17.7109375" style="609" customWidth="1"/>
    <col min="13323" max="13323" width="4" style="609" customWidth="1"/>
    <col min="13324" max="13568" width="11.42578125" style="609"/>
    <col min="13569" max="13569" width="2.140625" style="609" customWidth="1"/>
    <col min="13570" max="13570" width="11.85546875" style="609" customWidth="1"/>
    <col min="13571" max="13571" width="9.85546875" style="609" customWidth="1"/>
    <col min="13572" max="13572" width="10.7109375" style="609" customWidth="1"/>
    <col min="13573" max="13573" width="8.5703125" style="609" customWidth="1"/>
    <col min="13574" max="13574" width="0" style="609" hidden="1" customWidth="1"/>
    <col min="13575" max="13575" width="13.140625" style="609" customWidth="1"/>
    <col min="13576" max="13576" width="5.42578125" style="609" customWidth="1"/>
    <col min="13577" max="13577" width="8.85546875" style="609" customWidth="1"/>
    <col min="13578" max="13578" width="17.7109375" style="609" customWidth="1"/>
    <col min="13579" max="13579" width="4" style="609" customWidth="1"/>
    <col min="13580" max="13824" width="11.42578125" style="609"/>
    <col min="13825" max="13825" width="2.140625" style="609" customWidth="1"/>
    <col min="13826" max="13826" width="11.85546875" style="609" customWidth="1"/>
    <col min="13827" max="13827" width="9.85546875" style="609" customWidth="1"/>
    <col min="13828" max="13828" width="10.7109375" style="609" customWidth="1"/>
    <col min="13829" max="13829" width="8.5703125" style="609" customWidth="1"/>
    <col min="13830" max="13830" width="0" style="609" hidden="1" customWidth="1"/>
    <col min="13831" max="13831" width="13.140625" style="609" customWidth="1"/>
    <col min="13832" max="13832" width="5.42578125" style="609" customWidth="1"/>
    <col min="13833" max="13833" width="8.85546875" style="609" customWidth="1"/>
    <col min="13834" max="13834" width="17.7109375" style="609" customWidth="1"/>
    <col min="13835" max="13835" width="4" style="609" customWidth="1"/>
    <col min="13836" max="14080" width="11.42578125" style="609"/>
    <col min="14081" max="14081" width="2.140625" style="609" customWidth="1"/>
    <col min="14082" max="14082" width="11.85546875" style="609" customWidth="1"/>
    <col min="14083" max="14083" width="9.85546875" style="609" customWidth="1"/>
    <col min="14084" max="14084" width="10.7109375" style="609" customWidth="1"/>
    <col min="14085" max="14085" width="8.5703125" style="609" customWidth="1"/>
    <col min="14086" max="14086" width="0" style="609" hidden="1" customWidth="1"/>
    <col min="14087" max="14087" width="13.140625" style="609" customWidth="1"/>
    <col min="14088" max="14088" width="5.42578125" style="609" customWidth="1"/>
    <col min="14089" max="14089" width="8.85546875" style="609" customWidth="1"/>
    <col min="14090" max="14090" width="17.7109375" style="609" customWidth="1"/>
    <col min="14091" max="14091" width="4" style="609" customWidth="1"/>
    <col min="14092" max="14336" width="11.42578125" style="609"/>
    <col min="14337" max="14337" width="2.140625" style="609" customWidth="1"/>
    <col min="14338" max="14338" width="11.85546875" style="609" customWidth="1"/>
    <col min="14339" max="14339" width="9.85546875" style="609" customWidth="1"/>
    <col min="14340" max="14340" width="10.7109375" style="609" customWidth="1"/>
    <col min="14341" max="14341" width="8.5703125" style="609" customWidth="1"/>
    <col min="14342" max="14342" width="0" style="609" hidden="1" customWidth="1"/>
    <col min="14343" max="14343" width="13.140625" style="609" customWidth="1"/>
    <col min="14344" max="14344" width="5.42578125" style="609" customWidth="1"/>
    <col min="14345" max="14345" width="8.85546875" style="609" customWidth="1"/>
    <col min="14346" max="14346" width="17.7109375" style="609" customWidth="1"/>
    <col min="14347" max="14347" width="4" style="609" customWidth="1"/>
    <col min="14348" max="14592" width="11.42578125" style="609"/>
    <col min="14593" max="14593" width="2.140625" style="609" customWidth="1"/>
    <col min="14594" max="14594" width="11.85546875" style="609" customWidth="1"/>
    <col min="14595" max="14595" width="9.85546875" style="609" customWidth="1"/>
    <col min="14596" max="14596" width="10.7109375" style="609" customWidth="1"/>
    <col min="14597" max="14597" width="8.5703125" style="609" customWidth="1"/>
    <col min="14598" max="14598" width="0" style="609" hidden="1" customWidth="1"/>
    <col min="14599" max="14599" width="13.140625" style="609" customWidth="1"/>
    <col min="14600" max="14600" width="5.42578125" style="609" customWidth="1"/>
    <col min="14601" max="14601" width="8.85546875" style="609" customWidth="1"/>
    <col min="14602" max="14602" width="17.7109375" style="609" customWidth="1"/>
    <col min="14603" max="14603" width="4" style="609" customWidth="1"/>
    <col min="14604" max="14848" width="11.42578125" style="609"/>
    <col min="14849" max="14849" width="2.140625" style="609" customWidth="1"/>
    <col min="14850" max="14850" width="11.85546875" style="609" customWidth="1"/>
    <col min="14851" max="14851" width="9.85546875" style="609" customWidth="1"/>
    <col min="14852" max="14852" width="10.7109375" style="609" customWidth="1"/>
    <col min="14853" max="14853" width="8.5703125" style="609" customWidth="1"/>
    <col min="14854" max="14854" width="0" style="609" hidden="1" customWidth="1"/>
    <col min="14855" max="14855" width="13.140625" style="609" customWidth="1"/>
    <col min="14856" max="14856" width="5.42578125" style="609" customWidth="1"/>
    <col min="14857" max="14857" width="8.85546875" style="609" customWidth="1"/>
    <col min="14858" max="14858" width="17.7109375" style="609" customWidth="1"/>
    <col min="14859" max="14859" width="4" style="609" customWidth="1"/>
    <col min="14860" max="15104" width="11.42578125" style="609"/>
    <col min="15105" max="15105" width="2.140625" style="609" customWidth="1"/>
    <col min="15106" max="15106" width="11.85546875" style="609" customWidth="1"/>
    <col min="15107" max="15107" width="9.85546875" style="609" customWidth="1"/>
    <col min="15108" max="15108" width="10.7109375" style="609" customWidth="1"/>
    <col min="15109" max="15109" width="8.5703125" style="609" customWidth="1"/>
    <col min="15110" max="15110" width="0" style="609" hidden="1" customWidth="1"/>
    <col min="15111" max="15111" width="13.140625" style="609" customWidth="1"/>
    <col min="15112" max="15112" width="5.42578125" style="609" customWidth="1"/>
    <col min="15113" max="15113" width="8.85546875" style="609" customWidth="1"/>
    <col min="15114" max="15114" width="17.7109375" style="609" customWidth="1"/>
    <col min="15115" max="15115" width="4" style="609" customWidth="1"/>
    <col min="15116" max="15360" width="11.42578125" style="609"/>
    <col min="15361" max="15361" width="2.140625" style="609" customWidth="1"/>
    <col min="15362" max="15362" width="11.85546875" style="609" customWidth="1"/>
    <col min="15363" max="15363" width="9.85546875" style="609" customWidth="1"/>
    <col min="15364" max="15364" width="10.7109375" style="609" customWidth="1"/>
    <col min="15365" max="15365" width="8.5703125" style="609" customWidth="1"/>
    <col min="15366" max="15366" width="0" style="609" hidden="1" customWidth="1"/>
    <col min="15367" max="15367" width="13.140625" style="609" customWidth="1"/>
    <col min="15368" max="15368" width="5.42578125" style="609" customWidth="1"/>
    <col min="15369" max="15369" width="8.85546875" style="609" customWidth="1"/>
    <col min="15370" max="15370" width="17.7109375" style="609" customWidth="1"/>
    <col min="15371" max="15371" width="4" style="609" customWidth="1"/>
    <col min="15372" max="15616" width="11.42578125" style="609"/>
    <col min="15617" max="15617" width="2.140625" style="609" customWidth="1"/>
    <col min="15618" max="15618" width="11.85546875" style="609" customWidth="1"/>
    <col min="15619" max="15619" width="9.85546875" style="609" customWidth="1"/>
    <col min="15620" max="15620" width="10.7109375" style="609" customWidth="1"/>
    <col min="15621" max="15621" width="8.5703125" style="609" customWidth="1"/>
    <col min="15622" max="15622" width="0" style="609" hidden="1" customWidth="1"/>
    <col min="15623" max="15623" width="13.140625" style="609" customWidth="1"/>
    <col min="15624" max="15624" width="5.42578125" style="609" customWidth="1"/>
    <col min="15625" max="15625" width="8.85546875" style="609" customWidth="1"/>
    <col min="15626" max="15626" width="17.7109375" style="609" customWidth="1"/>
    <col min="15627" max="15627" width="4" style="609" customWidth="1"/>
    <col min="15628" max="15872" width="11.42578125" style="609"/>
    <col min="15873" max="15873" width="2.140625" style="609" customWidth="1"/>
    <col min="15874" max="15874" width="11.85546875" style="609" customWidth="1"/>
    <col min="15875" max="15875" width="9.85546875" style="609" customWidth="1"/>
    <col min="15876" max="15876" width="10.7109375" style="609" customWidth="1"/>
    <col min="15877" max="15877" width="8.5703125" style="609" customWidth="1"/>
    <col min="15878" max="15878" width="0" style="609" hidden="1" customWidth="1"/>
    <col min="15879" max="15879" width="13.140625" style="609" customWidth="1"/>
    <col min="15880" max="15880" width="5.42578125" style="609" customWidth="1"/>
    <col min="15881" max="15881" width="8.85546875" style="609" customWidth="1"/>
    <col min="15882" max="15882" width="17.7109375" style="609" customWidth="1"/>
    <col min="15883" max="15883" width="4" style="609" customWidth="1"/>
    <col min="15884" max="16128" width="11.42578125" style="609"/>
    <col min="16129" max="16129" width="2.140625" style="609" customWidth="1"/>
    <col min="16130" max="16130" width="11.85546875" style="609" customWidth="1"/>
    <col min="16131" max="16131" width="9.85546875" style="609" customWidth="1"/>
    <col min="16132" max="16132" width="10.7109375" style="609" customWidth="1"/>
    <col min="16133" max="16133" width="8.5703125" style="609" customWidth="1"/>
    <col min="16134" max="16134" width="0" style="609" hidden="1" customWidth="1"/>
    <col min="16135" max="16135" width="13.140625" style="609" customWidth="1"/>
    <col min="16136" max="16136" width="5.42578125" style="609" customWidth="1"/>
    <col min="16137" max="16137" width="8.85546875" style="609" customWidth="1"/>
    <col min="16138" max="16138" width="17.7109375" style="609" customWidth="1"/>
    <col min="16139" max="16139" width="4" style="609" customWidth="1"/>
    <col min="16140" max="16384" width="11.42578125" style="609"/>
  </cols>
  <sheetData>
    <row r="1" spans="1:12" x14ac:dyDescent="0.25">
      <c r="B1" s="610"/>
      <c r="C1" s="610"/>
      <c r="D1" s="610"/>
      <c r="E1" s="610"/>
      <c r="F1" s="610"/>
      <c r="G1" s="610"/>
      <c r="H1" s="610"/>
      <c r="I1" s="610"/>
      <c r="J1" s="611"/>
      <c r="K1" s="610"/>
    </row>
    <row r="2" spans="1:12" ht="14.25" customHeight="1" x14ac:dyDescent="0.25">
      <c r="A2" s="610"/>
      <c r="B2" s="612"/>
      <c r="C2" s="613"/>
      <c r="D2" s="613"/>
      <c r="E2" s="613"/>
      <c r="F2" s="613"/>
      <c r="G2" s="613"/>
      <c r="H2" s="613"/>
      <c r="I2" s="613"/>
      <c r="J2" s="614"/>
      <c r="K2" s="613"/>
      <c r="L2" s="615"/>
    </row>
    <row r="3" spans="1:12" ht="14.25" customHeight="1" x14ac:dyDescent="0.25">
      <c r="A3" s="610"/>
      <c r="B3" s="616"/>
      <c r="C3" s="617"/>
      <c r="D3" s="617"/>
      <c r="E3" s="617"/>
      <c r="F3" s="617"/>
      <c r="G3" s="617"/>
      <c r="H3" s="617"/>
      <c r="I3" s="617"/>
      <c r="J3" s="611"/>
      <c r="K3" s="610"/>
      <c r="L3" s="618"/>
    </row>
    <row r="4" spans="1:12" ht="13.5" customHeight="1" x14ac:dyDescent="0.25">
      <c r="A4" s="610"/>
      <c r="B4" s="616"/>
      <c r="C4" s="617"/>
      <c r="D4" s="617"/>
      <c r="E4" s="617"/>
      <c r="F4" s="617"/>
      <c r="G4" s="617"/>
      <c r="H4" s="617"/>
      <c r="I4" s="617"/>
      <c r="J4" s="611"/>
      <c r="K4" s="610"/>
      <c r="L4" s="618"/>
    </row>
    <row r="5" spans="1:12" ht="14.25" customHeight="1" x14ac:dyDescent="0.25">
      <c r="A5" s="610"/>
      <c r="B5" s="616"/>
      <c r="C5" s="617"/>
      <c r="D5" s="617"/>
      <c r="E5" s="617"/>
      <c r="F5" s="617"/>
      <c r="G5" s="617"/>
      <c r="H5" s="617"/>
      <c r="I5" s="617"/>
      <c r="J5" s="611"/>
      <c r="K5" s="610"/>
      <c r="L5" s="618"/>
    </row>
    <row r="6" spans="1:12" ht="18.75" x14ac:dyDescent="0.3">
      <c r="A6" s="610"/>
      <c r="B6" s="1938" t="s">
        <v>20</v>
      </c>
      <c r="C6" s="1939"/>
      <c r="D6" s="1939"/>
      <c r="E6" s="1939"/>
      <c r="F6" s="1939"/>
      <c r="G6" s="1939"/>
      <c r="H6" s="1939"/>
      <c r="I6" s="1939"/>
      <c r="J6" s="1939"/>
      <c r="K6" s="1939"/>
      <c r="L6" s="618"/>
    </row>
    <row r="7" spans="1:12" x14ac:dyDescent="0.25">
      <c r="A7" s="610"/>
      <c r="B7" s="1934" t="s">
        <v>220</v>
      </c>
      <c r="C7" s="1935"/>
      <c r="D7" s="1935"/>
      <c r="E7" s="1935"/>
      <c r="F7" s="1935"/>
      <c r="G7" s="1935"/>
      <c r="H7" s="1935"/>
      <c r="I7" s="1935"/>
      <c r="J7" s="1935"/>
      <c r="K7" s="1935"/>
      <c r="L7" s="618"/>
    </row>
    <row r="8" spans="1:12" x14ac:dyDescent="0.25">
      <c r="A8" s="610"/>
      <c r="B8" s="1941" t="s">
        <v>122</v>
      </c>
      <c r="C8" s="1942"/>
      <c r="D8" s="1942"/>
      <c r="E8" s="1942"/>
      <c r="F8" s="1942"/>
      <c r="G8" s="1942"/>
      <c r="H8" s="1942"/>
      <c r="I8" s="1942"/>
      <c r="J8" s="1942"/>
      <c r="K8" s="1942"/>
      <c r="L8" s="618"/>
    </row>
    <row r="9" spans="1:12" ht="15" customHeight="1" x14ac:dyDescent="0.25">
      <c r="A9" s="610"/>
      <c r="B9" s="619"/>
      <c r="C9" s="620"/>
      <c r="D9" s="620"/>
      <c r="E9" s="620"/>
      <c r="F9" s="620"/>
      <c r="G9" s="620"/>
      <c r="H9" s="620"/>
      <c r="I9" s="620"/>
      <c r="J9" s="621"/>
      <c r="K9" s="620"/>
      <c r="L9" s="618"/>
    </row>
    <row r="10" spans="1:12" x14ac:dyDescent="0.25">
      <c r="A10" s="610"/>
      <c r="B10" s="619"/>
      <c r="C10" s="625" t="s">
        <v>177</v>
      </c>
      <c r="D10" s="1943">
        <f>'Datos Generales'!C6</f>
        <v>45473</v>
      </c>
      <c r="E10" s="1943"/>
      <c r="F10" s="1943"/>
      <c r="G10" s="610"/>
      <c r="H10" s="625" t="s">
        <v>27</v>
      </c>
      <c r="I10" s="1944" t="str">
        <f>'Datos Generales'!C7</f>
        <v>DIGESETT</v>
      </c>
      <c r="J10" s="1944"/>
      <c r="K10" s="1944"/>
      <c r="L10" s="618"/>
    </row>
    <row r="11" spans="1:12" ht="4.5" customHeight="1" x14ac:dyDescent="0.25">
      <c r="A11" s="610"/>
      <c r="B11" s="619"/>
      <c r="C11" s="625"/>
      <c r="D11" s="718"/>
      <c r="E11" s="717"/>
      <c r="F11" s="620"/>
      <c r="G11" s="610"/>
      <c r="H11" s="625"/>
      <c r="I11" s="719"/>
      <c r="J11" s="720"/>
      <c r="K11" s="719"/>
      <c r="L11" s="618"/>
    </row>
    <row r="12" spans="1:12" ht="18.75" customHeight="1" x14ac:dyDescent="0.25">
      <c r="A12" s="610"/>
      <c r="B12" s="622"/>
      <c r="C12" s="624" t="s">
        <v>15</v>
      </c>
      <c r="D12" s="907" t="str">
        <f>'Datos Generales'!C8</f>
        <v>0202</v>
      </c>
      <c r="E12" s="623"/>
      <c r="F12" s="624" t="s">
        <v>190</v>
      </c>
      <c r="G12" s="907" t="str">
        <f>'Datos Generales'!C9</f>
        <v>02</v>
      </c>
      <c r="H12" s="624" t="s">
        <v>16</v>
      </c>
      <c r="I12" s="907" t="str">
        <f>'Datos Generales'!C10</f>
        <v>01</v>
      </c>
      <c r="J12" s="624" t="s">
        <v>17</v>
      </c>
      <c r="K12" s="907" t="str">
        <f>'Datos Generales'!C11</f>
        <v>0005</v>
      </c>
      <c r="L12" s="618"/>
    </row>
    <row r="13" spans="1:12" ht="21.75" customHeight="1" x14ac:dyDescent="0.25">
      <c r="A13" s="610"/>
      <c r="B13" s="622"/>
      <c r="C13" s="624"/>
      <c r="D13" s="722"/>
      <c r="E13" s="623"/>
      <c r="F13" s="624"/>
      <c r="G13" s="722"/>
      <c r="H13" s="624"/>
      <c r="I13" s="721"/>
      <c r="J13" s="624"/>
      <c r="K13" s="721"/>
      <c r="L13" s="618"/>
    </row>
    <row r="14" spans="1:12" ht="18.75" customHeight="1" x14ac:dyDescent="0.25">
      <c r="A14" s="610"/>
      <c r="B14" s="622"/>
      <c r="C14" s="625" t="s">
        <v>28</v>
      </c>
      <c r="D14" s="1932" t="s">
        <v>381</v>
      </c>
      <c r="E14" s="1932"/>
      <c r="F14" s="1932"/>
      <c r="G14" s="1932"/>
      <c r="H14" s="1940" t="s">
        <v>29</v>
      </c>
      <c r="I14" s="1940"/>
      <c r="J14" s="955" t="s">
        <v>383</v>
      </c>
      <c r="K14" s="626"/>
      <c r="L14" s="618"/>
    </row>
    <row r="15" spans="1:12" ht="5.25" customHeight="1" x14ac:dyDescent="0.25">
      <c r="A15" s="610"/>
      <c r="B15" s="622"/>
      <c r="C15" s="625"/>
      <c r="D15" s="658"/>
      <c r="E15" s="658"/>
      <c r="F15" s="658"/>
      <c r="G15" s="658"/>
      <c r="H15" s="625"/>
      <c r="I15" s="625"/>
      <c r="J15" s="723"/>
      <c r="K15" s="626"/>
      <c r="L15" s="618"/>
    </row>
    <row r="16" spans="1:12" ht="18.75" customHeight="1" x14ac:dyDescent="0.25">
      <c r="A16" s="610"/>
      <c r="B16" s="622"/>
      <c r="C16" s="625" t="s">
        <v>30</v>
      </c>
      <c r="D16" s="1932" t="s">
        <v>382</v>
      </c>
      <c r="E16" s="1932"/>
      <c r="F16" s="1932"/>
      <c r="G16" s="1932"/>
      <c r="H16" s="1933" t="s">
        <v>219</v>
      </c>
      <c r="I16" s="1933"/>
      <c r="J16" s="724" t="s">
        <v>318</v>
      </c>
      <c r="K16" s="623"/>
      <c r="L16" s="618"/>
    </row>
    <row r="17" spans="1:15" ht="5.25" customHeight="1" x14ac:dyDescent="0.25">
      <c r="A17" s="610"/>
      <c r="B17" s="622"/>
      <c r="C17" s="625"/>
      <c r="D17" s="689"/>
      <c r="E17" s="658"/>
      <c r="F17" s="689"/>
      <c r="G17" s="689"/>
      <c r="H17" s="627"/>
      <c r="I17" s="627"/>
      <c r="J17" s="725"/>
      <c r="K17" s="623"/>
      <c r="L17" s="618"/>
    </row>
    <row r="18" spans="1:15" ht="18.75" customHeight="1" x14ac:dyDescent="0.25">
      <c r="A18" s="610"/>
      <c r="B18" s="622"/>
      <c r="C18" s="610"/>
      <c r="D18" s="624" t="s">
        <v>359</v>
      </c>
      <c r="E18" s="680" t="s">
        <v>125</v>
      </c>
      <c r="F18" s="626"/>
      <c r="G18" s="629"/>
      <c r="H18" s="630"/>
      <c r="I18" s="630"/>
      <c r="J18" s="631"/>
      <c r="K18" s="623"/>
      <c r="L18" s="618"/>
      <c r="O18" s="628" t="s">
        <v>316</v>
      </c>
    </row>
    <row r="19" spans="1:15" ht="16.5" customHeight="1" x14ac:dyDescent="0.25">
      <c r="A19" s="610"/>
      <c r="B19" s="622"/>
      <c r="C19" s="632"/>
      <c r="D19" s="632"/>
      <c r="E19" s="632"/>
      <c r="F19" s="632"/>
      <c r="G19" s="632"/>
      <c r="H19" s="633"/>
      <c r="I19" s="634"/>
      <c r="J19" s="635"/>
      <c r="K19" s="632"/>
      <c r="L19" s="618"/>
      <c r="N19" s="609" t="s">
        <v>125</v>
      </c>
      <c r="O19" s="628" t="s">
        <v>317</v>
      </c>
    </row>
    <row r="20" spans="1:15" ht="9.75" customHeight="1" x14ac:dyDescent="0.25">
      <c r="A20" s="610"/>
      <c r="B20" s="622"/>
      <c r="C20" s="610"/>
      <c r="D20" s="610"/>
      <c r="E20" s="610"/>
      <c r="F20" s="610"/>
      <c r="G20" s="610"/>
      <c r="H20" s="610"/>
      <c r="I20" s="610"/>
      <c r="J20" s="611"/>
      <c r="K20" s="610"/>
      <c r="L20" s="618"/>
      <c r="N20" s="609" t="s">
        <v>126</v>
      </c>
      <c r="O20" s="628" t="s">
        <v>318</v>
      </c>
    </row>
    <row r="21" spans="1:15" ht="13.5" customHeight="1" x14ac:dyDescent="0.25">
      <c r="A21" s="610"/>
      <c r="B21" s="622"/>
      <c r="C21" s="610"/>
      <c r="D21" s="610"/>
      <c r="E21" s="610"/>
      <c r="F21" s="610"/>
      <c r="G21" s="610"/>
      <c r="H21" s="610"/>
      <c r="I21" s="610"/>
      <c r="J21" s="636" t="s">
        <v>31</v>
      </c>
      <c r="K21" s="610"/>
      <c r="L21" s="618"/>
    </row>
    <row r="22" spans="1:15" x14ac:dyDescent="0.25">
      <c r="A22" s="610"/>
      <c r="B22" s="622"/>
      <c r="C22" s="944" t="s">
        <v>18</v>
      </c>
      <c r="D22" s="944"/>
      <c r="E22" s="944"/>
      <c r="F22" s="944"/>
      <c r="G22" s="944"/>
      <c r="H22" s="1936"/>
      <c r="I22" s="1936"/>
      <c r="J22" s="46">
        <v>9577830.1899999995</v>
      </c>
      <c r="K22" s="939"/>
      <c r="L22" s="618"/>
    </row>
    <row r="23" spans="1:15" ht="9.75" customHeight="1" x14ac:dyDescent="0.25">
      <c r="A23" s="610"/>
      <c r="B23" s="622"/>
      <c r="C23" s="939"/>
      <c r="D23" s="939"/>
      <c r="E23" s="939"/>
      <c r="F23" s="939"/>
      <c r="G23" s="939"/>
      <c r="H23" s="939"/>
      <c r="I23" s="939"/>
      <c r="J23" s="46"/>
      <c r="K23" s="939"/>
      <c r="L23" s="618"/>
    </row>
    <row r="24" spans="1:15" ht="12.95" customHeight="1" x14ac:dyDescent="0.25">
      <c r="A24" s="610"/>
      <c r="B24" s="622"/>
      <c r="C24" s="945" t="s">
        <v>32</v>
      </c>
      <c r="D24" s="945"/>
      <c r="E24" s="945"/>
      <c r="F24" s="945"/>
      <c r="G24" s="945"/>
      <c r="H24" s="939"/>
      <c r="I24" s="939"/>
      <c r="J24" s="46"/>
      <c r="K24" s="939"/>
      <c r="L24" s="618"/>
    </row>
    <row r="25" spans="1:15" ht="12.95" customHeight="1" x14ac:dyDescent="0.25">
      <c r="A25" s="610"/>
      <c r="B25" s="622"/>
      <c r="C25" s="939" t="s">
        <v>169</v>
      </c>
      <c r="D25" s="939"/>
      <c r="E25" s="939"/>
      <c r="F25" s="939"/>
      <c r="G25" s="939"/>
      <c r="H25" s="1937"/>
      <c r="I25" s="1937"/>
      <c r="J25" s="46">
        <v>0</v>
      </c>
      <c r="K25" s="939"/>
      <c r="L25" s="618"/>
    </row>
    <row r="26" spans="1:15" ht="12.95" customHeight="1" x14ac:dyDescent="0.25">
      <c r="A26" s="610"/>
      <c r="B26" s="622"/>
      <c r="C26" s="939" t="s">
        <v>33</v>
      </c>
      <c r="D26" s="939"/>
      <c r="E26" s="939"/>
      <c r="F26" s="939"/>
      <c r="G26" s="939"/>
      <c r="H26" s="1936"/>
      <c r="I26" s="1936"/>
      <c r="J26" s="46"/>
      <c r="K26" s="939"/>
      <c r="L26" s="618"/>
    </row>
    <row r="27" spans="1:15" ht="8.25" customHeight="1" x14ac:dyDescent="0.25">
      <c r="A27" s="610"/>
      <c r="B27" s="622"/>
      <c r="C27" s="939"/>
      <c r="D27" s="939"/>
      <c r="E27" s="939"/>
      <c r="F27" s="939"/>
      <c r="G27" s="939"/>
      <c r="H27" s="925"/>
      <c r="I27" s="925"/>
      <c r="J27" s="46"/>
      <c r="K27" s="939"/>
      <c r="L27" s="618"/>
    </row>
    <row r="28" spans="1:15" ht="12.95" customHeight="1" x14ac:dyDescent="0.25">
      <c r="A28" s="610"/>
      <c r="B28" s="622"/>
      <c r="C28" s="944" t="s">
        <v>34</v>
      </c>
      <c r="D28" s="944"/>
      <c r="E28" s="944"/>
      <c r="F28" s="944"/>
      <c r="G28" s="944"/>
      <c r="H28" s="939"/>
      <c r="I28" s="939"/>
      <c r="J28" s="605">
        <f>SUM(J22:J26)</f>
        <v>9577830.1899999995</v>
      </c>
      <c r="K28" s="939"/>
      <c r="L28" s="618"/>
    </row>
    <row r="29" spans="1:15" ht="7.5" customHeight="1" x14ac:dyDescent="0.25">
      <c r="A29" s="610"/>
      <c r="B29" s="622"/>
      <c r="C29" s="939"/>
      <c r="D29" s="939"/>
      <c r="E29" s="939"/>
      <c r="F29" s="939"/>
      <c r="G29" s="939"/>
      <c r="H29" s="939"/>
      <c r="I29" s="939"/>
      <c r="J29" s="46"/>
      <c r="K29" s="939"/>
      <c r="L29" s="618"/>
    </row>
    <row r="30" spans="1:15" ht="12.95" customHeight="1" x14ac:dyDescent="0.25">
      <c r="A30" s="610"/>
      <c r="B30" s="622"/>
      <c r="C30" s="945" t="s">
        <v>35</v>
      </c>
      <c r="D30" s="945"/>
      <c r="E30" s="945"/>
      <c r="F30" s="945"/>
      <c r="G30" s="945"/>
      <c r="H30" s="939"/>
      <c r="I30" s="939"/>
      <c r="J30" s="46"/>
      <c r="K30" s="939"/>
      <c r="L30" s="618"/>
    </row>
    <row r="31" spans="1:15" ht="12.95" customHeight="1" x14ac:dyDescent="0.25">
      <c r="A31" s="610"/>
      <c r="B31" s="622"/>
      <c r="C31" s="939" t="s">
        <v>36</v>
      </c>
      <c r="D31" s="939"/>
      <c r="E31" s="939"/>
      <c r="F31" s="939"/>
      <c r="G31" s="939"/>
      <c r="H31" s="1936"/>
      <c r="I31" s="1936"/>
      <c r="J31" s="46">
        <v>152699.42000000001</v>
      </c>
      <c r="K31" s="939"/>
      <c r="L31" s="618"/>
    </row>
    <row r="32" spans="1:15" ht="12.95" customHeight="1" x14ac:dyDescent="0.25">
      <c r="A32" s="610"/>
      <c r="B32" s="622"/>
      <c r="C32" s="939" t="s">
        <v>37</v>
      </c>
      <c r="D32" s="939"/>
      <c r="E32" s="939"/>
      <c r="F32" s="939"/>
      <c r="G32" s="939"/>
      <c r="H32" s="1936"/>
      <c r="I32" s="1936"/>
      <c r="J32" s="46"/>
      <c r="K32" s="939"/>
      <c r="L32" s="618"/>
    </row>
    <row r="33" spans="1:12" ht="12.95" customHeight="1" x14ac:dyDescent="0.25">
      <c r="A33" s="610"/>
      <c r="B33" s="622"/>
      <c r="C33" s="939" t="s">
        <v>38</v>
      </c>
      <c r="D33" s="939"/>
      <c r="E33" s="939"/>
      <c r="F33" s="939"/>
      <c r="G33" s="939"/>
      <c r="H33" s="925"/>
      <c r="I33" s="925"/>
      <c r="J33" s="46">
        <v>409.15</v>
      </c>
      <c r="K33" s="939"/>
      <c r="L33" s="618"/>
    </row>
    <row r="34" spans="1:12" ht="9" customHeight="1" x14ac:dyDescent="0.25">
      <c r="A34" s="610"/>
      <c r="B34" s="622"/>
      <c r="C34" s="939"/>
      <c r="D34" s="939"/>
      <c r="E34" s="939"/>
      <c r="F34" s="939"/>
      <c r="G34" s="939"/>
      <c r="H34" s="925"/>
      <c r="I34" s="925"/>
      <c r="J34" s="46"/>
      <c r="K34" s="939"/>
      <c r="L34" s="618"/>
    </row>
    <row r="35" spans="1:12" ht="16.5" thickBot="1" x14ac:dyDescent="0.3">
      <c r="A35" s="610"/>
      <c r="B35" s="622"/>
      <c r="C35" s="944" t="s">
        <v>39</v>
      </c>
      <c r="D35" s="944"/>
      <c r="E35" s="944"/>
      <c r="F35" s="944"/>
      <c r="G35" s="944"/>
      <c r="H35" s="1936"/>
      <c r="I35" s="1936"/>
      <c r="J35" s="606">
        <f>SUM(J28-J31-J32-J33)</f>
        <v>9424721.6199999992</v>
      </c>
      <c r="K35" s="939"/>
      <c r="L35" s="618"/>
    </row>
    <row r="36" spans="1:12" ht="18" customHeight="1" thickTop="1" x14ac:dyDescent="0.25">
      <c r="A36" s="610"/>
      <c r="B36" s="622"/>
      <c r="C36" s="924"/>
      <c r="D36" s="924"/>
      <c r="E36" s="924"/>
      <c r="F36" s="924"/>
      <c r="G36" s="924"/>
      <c r="H36" s="924"/>
      <c r="I36" s="924"/>
      <c r="J36" s="946"/>
      <c r="K36" s="947"/>
      <c r="L36" s="618"/>
    </row>
    <row r="37" spans="1:12" ht="9.75" customHeight="1" x14ac:dyDescent="0.25">
      <c r="A37" s="610"/>
      <c r="B37" s="622"/>
      <c r="C37" s="939"/>
      <c r="D37" s="939"/>
      <c r="E37" s="939"/>
      <c r="F37" s="939"/>
      <c r="G37" s="939"/>
      <c r="H37" s="939"/>
      <c r="I37" s="939"/>
      <c r="J37" s="46"/>
      <c r="K37" s="939"/>
      <c r="L37" s="618"/>
    </row>
    <row r="38" spans="1:12" ht="15" customHeight="1" x14ac:dyDescent="0.25">
      <c r="A38" s="610"/>
      <c r="B38" s="622"/>
      <c r="C38" s="939"/>
      <c r="D38" s="939"/>
      <c r="E38" s="939"/>
      <c r="F38" s="939"/>
      <c r="G38" s="939"/>
      <c r="H38" s="939"/>
      <c r="I38" s="939"/>
      <c r="J38" s="948" t="s">
        <v>40</v>
      </c>
      <c r="K38" s="939"/>
      <c r="L38" s="618"/>
    </row>
    <row r="39" spans="1:12" ht="15" customHeight="1" x14ac:dyDescent="0.25">
      <c r="A39" s="610"/>
      <c r="B39" s="622"/>
      <c r="C39" s="944" t="s">
        <v>41</v>
      </c>
      <c r="D39" s="944"/>
      <c r="E39" s="944"/>
      <c r="F39" s="944"/>
      <c r="G39" s="944"/>
      <c r="H39" s="1936"/>
      <c r="I39" s="1936"/>
      <c r="J39" s="46">
        <v>9424721.6199999992</v>
      </c>
      <c r="K39" s="939"/>
      <c r="L39" s="618"/>
    </row>
    <row r="40" spans="1:12" ht="9.75" customHeight="1" x14ac:dyDescent="0.25">
      <c r="A40" s="610"/>
      <c r="B40" s="622"/>
      <c r="C40" s="944"/>
      <c r="D40" s="944"/>
      <c r="E40" s="944"/>
      <c r="F40" s="944"/>
      <c r="G40" s="944"/>
      <c r="H40" s="925"/>
      <c r="I40" s="925"/>
      <c r="J40" s="46"/>
      <c r="K40" s="939"/>
      <c r="L40" s="618"/>
    </row>
    <row r="41" spans="1:12" ht="12.95" customHeight="1" x14ac:dyDescent="0.25">
      <c r="A41" s="610"/>
      <c r="B41" s="622"/>
      <c r="C41" s="945" t="s">
        <v>32</v>
      </c>
      <c r="D41" s="945"/>
      <c r="E41" s="945"/>
      <c r="F41" s="945"/>
      <c r="G41" s="945"/>
      <c r="H41" s="939"/>
      <c r="I41" s="939"/>
      <c r="J41" s="47"/>
      <c r="K41" s="939"/>
      <c r="L41" s="618"/>
    </row>
    <row r="42" spans="1:12" ht="12.95" customHeight="1" x14ac:dyDescent="0.25">
      <c r="A42" s="610"/>
      <c r="B42" s="622"/>
      <c r="C42" s="939" t="s">
        <v>42</v>
      </c>
      <c r="D42" s="939"/>
      <c r="E42" s="939"/>
      <c r="F42" s="939"/>
      <c r="G42" s="939"/>
      <c r="H42" s="1936"/>
      <c r="I42" s="1936"/>
      <c r="J42" s="46"/>
      <c r="K42" s="939"/>
      <c r="L42" s="618"/>
    </row>
    <row r="43" spans="1:12" ht="9" customHeight="1" x14ac:dyDescent="0.25">
      <c r="A43" s="610"/>
      <c r="B43" s="622"/>
      <c r="C43" s="939"/>
      <c r="D43" s="939"/>
      <c r="E43" s="939"/>
      <c r="F43" s="939"/>
      <c r="G43" s="939"/>
      <c r="H43" s="925"/>
      <c r="I43" s="925"/>
      <c r="J43" s="46"/>
      <c r="K43" s="939"/>
      <c r="L43" s="618"/>
    </row>
    <row r="44" spans="1:12" ht="12.95" customHeight="1" x14ac:dyDescent="0.25">
      <c r="A44" s="610"/>
      <c r="B44" s="622"/>
      <c r="C44" s="944" t="s">
        <v>34</v>
      </c>
      <c r="D44" s="944"/>
      <c r="E44" s="944"/>
      <c r="F44" s="944"/>
      <c r="G44" s="944"/>
      <c r="H44" s="1949"/>
      <c r="I44" s="1949"/>
      <c r="J44" s="605">
        <f>SUM(J39:J43)</f>
        <v>9424721.6199999992</v>
      </c>
      <c r="K44" s="939"/>
      <c r="L44" s="618"/>
    </row>
    <row r="45" spans="1:12" ht="9.75" customHeight="1" x14ac:dyDescent="0.25">
      <c r="A45" s="610"/>
      <c r="B45" s="622"/>
      <c r="C45" s="939"/>
      <c r="D45" s="939"/>
      <c r="E45" s="939"/>
      <c r="F45" s="939"/>
      <c r="G45" s="939"/>
      <c r="H45" s="939"/>
      <c r="I45" s="939"/>
      <c r="J45" s="47"/>
      <c r="K45" s="939"/>
      <c r="L45" s="618"/>
    </row>
    <row r="46" spans="1:12" ht="12.95" customHeight="1" x14ac:dyDescent="0.25">
      <c r="A46" s="610"/>
      <c r="B46" s="622"/>
      <c r="C46" s="945" t="s">
        <v>35</v>
      </c>
      <c r="D46" s="945"/>
      <c r="E46" s="945"/>
      <c r="F46" s="945"/>
      <c r="G46" s="945"/>
      <c r="H46" s="939"/>
      <c r="I46" s="939"/>
      <c r="J46" s="46"/>
      <c r="K46" s="939"/>
      <c r="L46" s="618"/>
    </row>
    <row r="47" spans="1:12" ht="12.95" customHeight="1" x14ac:dyDescent="0.25">
      <c r="A47" s="610"/>
      <c r="B47" s="622"/>
      <c r="C47" s="939" t="s">
        <v>43</v>
      </c>
      <c r="D47" s="939"/>
      <c r="E47" s="939"/>
      <c r="F47" s="939"/>
      <c r="G47" s="939"/>
      <c r="H47" s="1949"/>
      <c r="I47" s="1949"/>
      <c r="J47" s="46">
        <v>0</v>
      </c>
      <c r="K47" s="939"/>
      <c r="L47" s="618"/>
    </row>
    <row r="48" spans="1:12" ht="4.5" customHeight="1" x14ac:dyDescent="0.25">
      <c r="A48" s="610"/>
      <c r="B48" s="622"/>
      <c r="C48" s="939"/>
      <c r="D48" s="939"/>
      <c r="E48" s="939"/>
      <c r="F48" s="939"/>
      <c r="G48" s="939"/>
      <c r="H48" s="949"/>
      <c r="I48" s="949"/>
      <c r="J48" s="46"/>
      <c r="K48" s="939"/>
      <c r="L48" s="618"/>
    </row>
    <row r="49" spans="1:13" ht="16.5" customHeight="1" thickBot="1" x14ac:dyDescent="0.3">
      <c r="A49" s="610"/>
      <c r="B49" s="622"/>
      <c r="C49" s="944" t="s">
        <v>39</v>
      </c>
      <c r="D49" s="944"/>
      <c r="E49" s="944"/>
      <c r="F49" s="944"/>
      <c r="G49" s="944"/>
      <c r="H49" s="939"/>
      <c r="I49" s="939"/>
      <c r="J49" s="606">
        <f>+J44-J46</f>
        <v>9424721.6199999992</v>
      </c>
      <c r="K49" s="939"/>
      <c r="L49" s="618"/>
    </row>
    <row r="50" spans="1:13" ht="12" customHeight="1" thickTop="1" x14ac:dyDescent="0.25">
      <c r="A50" s="610"/>
      <c r="B50" s="622"/>
      <c r="C50" s="950"/>
      <c r="D50" s="950"/>
      <c r="E50" s="950"/>
      <c r="F50" s="950"/>
      <c r="G50" s="950"/>
      <c r="H50" s="947"/>
      <c r="I50" s="947"/>
      <c r="J50" s="951"/>
      <c r="K50" s="947"/>
      <c r="L50" s="618"/>
    </row>
    <row r="51" spans="1:13" ht="12.75" customHeight="1" x14ac:dyDescent="0.25">
      <c r="A51" s="610"/>
      <c r="B51" s="622"/>
      <c r="C51" s="637"/>
      <c r="D51" s="637"/>
      <c r="E51" s="637"/>
      <c r="F51" s="637"/>
      <c r="G51" s="637"/>
      <c r="H51" s="610"/>
      <c r="I51" s="610"/>
      <c r="J51" s="639"/>
      <c r="K51" s="640" t="s">
        <v>11</v>
      </c>
      <c r="L51" s="618"/>
    </row>
    <row r="52" spans="1:13" s="642" customFormat="1" x14ac:dyDescent="0.25">
      <c r="A52" s="639"/>
      <c r="B52" s="622"/>
      <c r="C52" s="637"/>
      <c r="D52" s="637"/>
      <c r="E52" s="637"/>
      <c r="F52" s="637"/>
      <c r="G52" s="637"/>
      <c r="H52" s="610"/>
      <c r="I52" s="610"/>
      <c r="J52" s="639"/>
      <c r="K52" s="640"/>
      <c r="L52" s="641"/>
    </row>
    <row r="53" spans="1:13" s="642" customFormat="1" ht="15" x14ac:dyDescent="0.25">
      <c r="A53" s="639"/>
      <c r="B53" s="643"/>
      <c r="C53" s="1947" t="s">
        <v>384</v>
      </c>
      <c r="D53" s="1947"/>
      <c r="E53" s="351"/>
      <c r="F53" s="1947" t="s">
        <v>391</v>
      </c>
      <c r="G53" s="1947"/>
      <c r="H53" s="351"/>
      <c r="I53" s="1947" t="s">
        <v>390</v>
      </c>
      <c r="J53" s="1947"/>
      <c r="K53" s="639"/>
      <c r="L53" s="641"/>
    </row>
    <row r="54" spans="1:13" s="645" customFormat="1" ht="15" x14ac:dyDescent="0.25">
      <c r="A54" s="623"/>
      <c r="B54" s="646"/>
      <c r="C54" s="1946" t="str">
        <f>'Datos Generales'!C16</f>
        <v>Preparado por</v>
      </c>
      <c r="D54" s="1946"/>
      <c r="E54" s="607"/>
      <c r="F54" s="1946" t="str">
        <f>'Datos Generales'!D16</f>
        <v>Revisado por</v>
      </c>
      <c r="G54" s="1946"/>
      <c r="H54" s="607"/>
      <c r="I54" s="1946" t="str">
        <f>'Datos Generales'!E16</f>
        <v>Autorizado por</v>
      </c>
      <c r="J54" s="1946"/>
      <c r="K54" s="648"/>
      <c r="L54" s="644"/>
    </row>
    <row r="55" spans="1:13" s="645" customFormat="1" ht="9.75" customHeight="1" x14ac:dyDescent="0.25">
      <c r="A55" s="623"/>
      <c r="B55" s="646"/>
      <c r="C55" s="596"/>
      <c r="D55" s="596"/>
      <c r="E55" s="647"/>
      <c r="F55" s="596"/>
      <c r="G55" s="596"/>
      <c r="H55" s="647"/>
      <c r="I55" s="596"/>
      <c r="J55" s="596"/>
      <c r="K55" s="648"/>
      <c r="L55" s="644"/>
    </row>
    <row r="56" spans="1:13" s="645" customFormat="1" ht="15" x14ac:dyDescent="0.25">
      <c r="A56" s="623"/>
      <c r="B56" s="646"/>
      <c r="C56" s="1947" t="s">
        <v>385</v>
      </c>
      <c r="D56" s="1947"/>
      <c r="E56" s="649"/>
      <c r="F56" s="1947" t="s">
        <v>1122</v>
      </c>
      <c r="G56" s="1947"/>
      <c r="H56" s="623"/>
      <c r="I56" s="1947" t="s">
        <v>441</v>
      </c>
      <c r="J56" s="1947"/>
      <c r="K56" s="623"/>
      <c r="L56" s="644"/>
    </row>
    <row r="57" spans="1:13" s="645" customFormat="1" ht="15" x14ac:dyDescent="0.25">
      <c r="A57" s="623"/>
      <c r="B57" s="646"/>
      <c r="C57" s="1946" t="str">
        <f>'Datos Generales'!C17</f>
        <v>Puesto que ocupa</v>
      </c>
      <c r="D57" s="1946"/>
      <c r="E57" s="608"/>
      <c r="F57" s="1946" t="str">
        <f>'Datos Generales'!D17</f>
        <v>Puesto que ocupa</v>
      </c>
      <c r="G57" s="1946"/>
      <c r="H57" s="604"/>
      <c r="I57" s="1946" t="str">
        <f>'Datos Generales'!E17</f>
        <v>Puesto que ocupa</v>
      </c>
      <c r="J57" s="1946"/>
      <c r="K57" s="623"/>
      <c r="L57" s="644"/>
    </row>
    <row r="58" spans="1:13" ht="11.25" customHeight="1" x14ac:dyDescent="0.25">
      <c r="A58" s="610"/>
      <c r="B58" s="622"/>
      <c r="C58" s="598"/>
      <c r="D58" s="598"/>
      <c r="E58" s="650"/>
      <c r="F58" s="651"/>
      <c r="G58" s="651"/>
      <c r="H58" s="610"/>
      <c r="I58" s="651"/>
      <c r="J58" s="651"/>
      <c r="K58" s="610"/>
      <c r="L58" s="618"/>
    </row>
    <row r="59" spans="1:13" x14ac:dyDescent="0.25">
      <c r="A59" s="610"/>
      <c r="B59" s="622"/>
      <c r="C59" s="1948">
        <v>45478</v>
      </c>
      <c r="D59" s="1948"/>
      <c r="E59" s="649"/>
      <c r="F59" s="1948">
        <v>45481</v>
      </c>
      <c r="G59" s="1948"/>
      <c r="H59" s="623"/>
      <c r="I59" s="1948">
        <v>45481</v>
      </c>
      <c r="J59" s="1948"/>
      <c r="K59" s="610"/>
      <c r="L59" s="618"/>
    </row>
    <row r="60" spans="1:13" x14ac:dyDescent="0.25">
      <c r="A60" s="610"/>
      <c r="B60" s="622"/>
      <c r="C60" s="1946" t="s">
        <v>203</v>
      </c>
      <c r="D60" s="1946"/>
      <c r="E60" s="608"/>
      <c r="F60" s="1946" t="s">
        <v>204</v>
      </c>
      <c r="G60" s="1946"/>
      <c r="H60" s="604"/>
      <c r="I60" s="1946" t="s">
        <v>211</v>
      </c>
      <c r="J60" s="1946"/>
      <c r="K60" s="610"/>
      <c r="L60" s="618"/>
    </row>
    <row r="61" spans="1:13" ht="9.75" customHeight="1" x14ac:dyDescent="0.25">
      <c r="A61" s="610"/>
      <c r="B61" s="622"/>
      <c r="C61" s="596"/>
      <c r="D61" s="596"/>
      <c r="E61" s="649"/>
      <c r="F61" s="596"/>
      <c r="G61" s="596"/>
      <c r="H61" s="623"/>
      <c r="I61" s="596"/>
      <c r="J61" s="596"/>
      <c r="K61" s="610"/>
      <c r="L61" s="618"/>
    </row>
    <row r="62" spans="1:13" ht="12.75" customHeight="1" x14ac:dyDescent="0.25">
      <c r="A62" s="610"/>
      <c r="B62" s="652"/>
      <c r="C62" s="1069"/>
      <c r="D62" s="1069"/>
      <c r="E62" s="1070"/>
      <c r="F62" s="1069"/>
      <c r="G62" s="1069"/>
      <c r="H62" s="1071"/>
      <c r="I62" s="1069"/>
      <c r="J62" s="1945" t="s">
        <v>44</v>
      </c>
      <c r="K62" s="1945"/>
      <c r="L62" s="618"/>
    </row>
    <row r="63" spans="1:13" ht="4.5" customHeight="1" x14ac:dyDescent="0.25">
      <c r="A63" s="610"/>
      <c r="B63" s="652"/>
      <c r="C63" s="653"/>
      <c r="D63" s="653"/>
      <c r="E63" s="653"/>
      <c r="F63" s="654"/>
      <c r="G63" s="654"/>
      <c r="H63" s="632"/>
      <c r="I63" s="634"/>
      <c r="L63" s="638"/>
    </row>
    <row r="64" spans="1:13" x14ac:dyDescent="0.25">
      <c r="A64" s="610"/>
      <c r="B64" s="610"/>
      <c r="C64" s="650"/>
      <c r="D64" s="650"/>
      <c r="E64" s="650"/>
      <c r="F64" s="548"/>
      <c r="H64" s="650"/>
      <c r="I64" s="548"/>
      <c r="J64" s="655"/>
      <c r="K64" s="548"/>
      <c r="L64" s="610"/>
      <c r="M64" s="610"/>
    </row>
    <row r="65" spans="1:13" x14ac:dyDescent="0.25">
      <c r="A65" s="610"/>
      <c r="B65" s="610"/>
      <c r="C65" s="637"/>
      <c r="D65" s="637"/>
      <c r="E65" s="637"/>
      <c r="F65" s="637"/>
      <c r="G65" s="637"/>
      <c r="H65" s="628"/>
      <c r="I65" s="628"/>
      <c r="J65" s="628"/>
      <c r="K65" s="656"/>
      <c r="L65" s="656"/>
      <c r="M65" s="656"/>
    </row>
    <row r="66" spans="1:13" x14ac:dyDescent="0.25">
      <c r="A66" s="610"/>
      <c r="B66" s="610"/>
      <c r="C66" s="610"/>
      <c r="D66" s="610"/>
      <c r="E66" s="610"/>
      <c r="F66" s="610"/>
      <c r="G66" s="610"/>
      <c r="H66" s="628"/>
      <c r="I66" s="628"/>
      <c r="J66" s="628"/>
      <c r="K66" s="656"/>
      <c r="L66" s="628"/>
      <c r="M66" s="628"/>
    </row>
    <row r="67" spans="1:13" x14ac:dyDescent="0.25">
      <c r="A67" s="610"/>
      <c r="H67" s="628"/>
      <c r="I67" s="628"/>
      <c r="J67" s="628"/>
      <c r="K67" s="656"/>
      <c r="L67" s="628"/>
      <c r="M67" s="628"/>
    </row>
    <row r="68" spans="1:13" x14ac:dyDescent="0.25">
      <c r="A68" s="610"/>
      <c r="H68" s="628"/>
      <c r="I68" s="628"/>
      <c r="J68" s="628"/>
      <c r="L68" s="628"/>
      <c r="M68" s="628"/>
    </row>
    <row r="69" spans="1:13" x14ac:dyDescent="0.25">
      <c r="A69" s="610"/>
      <c r="H69" s="628"/>
      <c r="I69" s="628"/>
      <c r="J69" s="628"/>
      <c r="K69" s="656"/>
      <c r="L69" s="628"/>
      <c r="M69" s="628"/>
    </row>
    <row r="70" spans="1:13" x14ac:dyDescent="0.25">
      <c r="A70" s="610"/>
      <c r="H70" s="628"/>
      <c r="I70" s="628"/>
      <c r="J70" s="628"/>
      <c r="K70" s="656"/>
      <c r="L70" s="628"/>
      <c r="M70" s="628"/>
    </row>
    <row r="71" spans="1:13" x14ac:dyDescent="0.25">
      <c r="A71" s="610"/>
      <c r="H71" s="628"/>
      <c r="I71" s="628"/>
      <c r="J71" s="628"/>
      <c r="K71" s="656"/>
      <c r="L71" s="628"/>
      <c r="M71" s="628"/>
    </row>
    <row r="72" spans="1:13" x14ac:dyDescent="0.25">
      <c r="A72" s="610"/>
      <c r="K72" s="610"/>
    </row>
    <row r="73" spans="1:13" x14ac:dyDescent="0.25">
      <c r="A73" s="610"/>
      <c r="K73" s="610"/>
    </row>
    <row r="74" spans="1:13" x14ac:dyDescent="0.25">
      <c r="A74" s="610"/>
      <c r="K74" s="610"/>
    </row>
    <row r="75" spans="1:13" x14ac:dyDescent="0.25">
      <c r="A75" s="610"/>
      <c r="K75" s="610"/>
    </row>
    <row r="76" spans="1:13" x14ac:dyDescent="0.25">
      <c r="A76" s="610"/>
      <c r="K76" s="610"/>
    </row>
    <row r="77" spans="1:13" x14ac:dyDescent="0.25">
      <c r="A77" s="610"/>
      <c r="K77" s="610"/>
    </row>
    <row r="78" spans="1:13" x14ac:dyDescent="0.25">
      <c r="K78" s="610"/>
    </row>
    <row r="79" spans="1:13" x14ac:dyDescent="0.25">
      <c r="K79" s="610"/>
    </row>
    <row r="80" spans="1:13" x14ac:dyDescent="0.25">
      <c r="K80" s="610"/>
    </row>
    <row r="81" spans="11:11" x14ac:dyDescent="0.25">
      <c r="K81" s="610"/>
    </row>
    <row r="82" spans="11:11" x14ac:dyDescent="0.25">
      <c r="K82" s="610"/>
    </row>
    <row r="83" spans="11:11" x14ac:dyDescent="0.25">
      <c r="K83" s="610"/>
    </row>
    <row r="84" spans="11:11" x14ac:dyDescent="0.25">
      <c r="K84" s="610"/>
    </row>
    <row r="85" spans="11:11" x14ac:dyDescent="0.25">
      <c r="K85" s="610"/>
    </row>
    <row r="86" spans="11:11" x14ac:dyDescent="0.25">
      <c r="K86" s="610"/>
    </row>
    <row r="87" spans="11:11" x14ac:dyDescent="0.25">
      <c r="K87" s="610"/>
    </row>
    <row r="88" spans="11:11" x14ac:dyDescent="0.25">
      <c r="K88" s="610"/>
    </row>
    <row r="89" spans="11:11" x14ac:dyDescent="0.25">
      <c r="K89" s="610"/>
    </row>
    <row r="90" spans="11:11" x14ac:dyDescent="0.25">
      <c r="K90" s="610"/>
    </row>
    <row r="91" spans="11:11" x14ac:dyDescent="0.25">
      <c r="K91" s="610"/>
    </row>
    <row r="92" spans="11:11" x14ac:dyDescent="0.25">
      <c r="K92" s="610"/>
    </row>
    <row r="93" spans="11:11" x14ac:dyDescent="0.25">
      <c r="K93" s="610"/>
    </row>
    <row r="94" spans="11:11" x14ac:dyDescent="0.25">
      <c r="K94" s="610"/>
    </row>
    <row r="95" spans="11:11" x14ac:dyDescent="0.25">
      <c r="K95" s="610"/>
    </row>
    <row r="96" spans="11:11" x14ac:dyDescent="0.25">
      <c r="K96" s="610"/>
    </row>
    <row r="97" spans="11:11" x14ac:dyDescent="0.25">
      <c r="K97" s="610"/>
    </row>
    <row r="98" spans="11:11" x14ac:dyDescent="0.25">
      <c r="K98" s="610"/>
    </row>
    <row r="99" spans="11:11" x14ac:dyDescent="0.25">
      <c r="K99" s="610"/>
    </row>
    <row r="100" spans="11:11" x14ac:dyDescent="0.25">
      <c r="K100" s="610"/>
    </row>
    <row r="101" spans="11:11" x14ac:dyDescent="0.25">
      <c r="K101" s="610"/>
    </row>
    <row r="102" spans="11:11" x14ac:dyDescent="0.25">
      <c r="K102" s="610"/>
    </row>
    <row r="103" spans="11:11" x14ac:dyDescent="0.25">
      <c r="K103" s="610"/>
    </row>
    <row r="104" spans="11:11" x14ac:dyDescent="0.25">
      <c r="K104" s="610"/>
    </row>
    <row r="105" spans="11:11" x14ac:dyDescent="0.25">
      <c r="K105" s="610"/>
    </row>
    <row r="106" spans="11:11" x14ac:dyDescent="0.25">
      <c r="K106" s="610"/>
    </row>
    <row r="107" spans="11:11" x14ac:dyDescent="0.25">
      <c r="K107" s="610"/>
    </row>
    <row r="108" spans="11:11" x14ac:dyDescent="0.25">
      <c r="K108" s="610"/>
    </row>
    <row r="109" spans="11:11" x14ac:dyDescent="0.25">
      <c r="K109" s="610"/>
    </row>
    <row r="110" spans="11:11" x14ac:dyDescent="0.25">
      <c r="K110" s="610"/>
    </row>
    <row r="111" spans="11:11" x14ac:dyDescent="0.25">
      <c r="K111" s="610"/>
    </row>
    <row r="112" spans="11:11" x14ac:dyDescent="0.25">
      <c r="K112" s="610"/>
    </row>
    <row r="113" spans="11:11" x14ac:dyDescent="0.25">
      <c r="K113" s="610"/>
    </row>
    <row r="114" spans="11:11" x14ac:dyDescent="0.25">
      <c r="K114" s="610"/>
    </row>
    <row r="115" spans="11:11" x14ac:dyDescent="0.25">
      <c r="K115" s="610"/>
    </row>
    <row r="116" spans="11:11" x14ac:dyDescent="0.25">
      <c r="K116" s="610"/>
    </row>
    <row r="117" spans="11:11" x14ac:dyDescent="0.25">
      <c r="K117" s="610"/>
    </row>
    <row r="118" spans="11:11" x14ac:dyDescent="0.25">
      <c r="K118" s="610"/>
    </row>
    <row r="119" spans="11:11" x14ac:dyDescent="0.25">
      <c r="K119" s="610"/>
    </row>
    <row r="120" spans="11:11" x14ac:dyDescent="0.25">
      <c r="K120" s="610"/>
    </row>
    <row r="121" spans="11:11" x14ac:dyDescent="0.25">
      <c r="K121" s="610"/>
    </row>
  </sheetData>
  <sheetProtection formatColumns="0" formatRows="0" insertColumns="0" insertRows="0"/>
  <protectedRanges>
    <protectedRange sqref="I16:I18" name="Rango1"/>
    <protectedRange sqref="G53 I53 C53" name="Rango1_2_1"/>
  </protectedRanges>
  <mergeCells count="38">
    <mergeCell ref="H26:I26"/>
    <mergeCell ref="H31:I31"/>
    <mergeCell ref="H32:I32"/>
    <mergeCell ref="C57:D57"/>
    <mergeCell ref="F56:G56"/>
    <mergeCell ref="I56:J56"/>
    <mergeCell ref="F57:G57"/>
    <mergeCell ref="I57:J57"/>
    <mergeCell ref="H47:I47"/>
    <mergeCell ref="H35:I35"/>
    <mergeCell ref="H39:I39"/>
    <mergeCell ref="H42:I42"/>
    <mergeCell ref="H44:I44"/>
    <mergeCell ref="J62:K62"/>
    <mergeCell ref="C54:D54"/>
    <mergeCell ref="I54:J54"/>
    <mergeCell ref="F54:G54"/>
    <mergeCell ref="F53:G53"/>
    <mergeCell ref="C53:D53"/>
    <mergeCell ref="C56:D56"/>
    <mergeCell ref="C60:D60"/>
    <mergeCell ref="F60:G60"/>
    <mergeCell ref="I60:J60"/>
    <mergeCell ref="I53:J53"/>
    <mergeCell ref="C59:D59"/>
    <mergeCell ref="F59:G59"/>
    <mergeCell ref="I59:J59"/>
    <mergeCell ref="B6:K6"/>
    <mergeCell ref="H14:I14"/>
    <mergeCell ref="B8:K8"/>
    <mergeCell ref="D14:G14"/>
    <mergeCell ref="D10:F10"/>
    <mergeCell ref="I10:K10"/>
    <mergeCell ref="D16:G16"/>
    <mergeCell ref="H16:I16"/>
    <mergeCell ref="B7:K7"/>
    <mergeCell ref="H22:I22"/>
    <mergeCell ref="H25:I25"/>
  </mergeCells>
  <dataValidations count="2">
    <dataValidation type="list" allowBlank="1" showInputMessage="1" showErrorMessage="1" errorTitle="Entrada no válida" promptTitle="Incorporación en el SIGEF" prompt="Indique si la cuenta está incorporada en el SIGEF" sqref="E18">
      <formula1>$N$19:$N$20</formula1>
    </dataValidation>
    <dataValidation type="list" allowBlank="1" showInputMessage="1" showErrorMessage="1" errorTitle="Entrada no valida" error="Indique el tipo de moneda de la cuenta según la lista desplegable" promptTitle="Tipo de Moneda" prompt="Indique el tipo de moneda de la cuenta" sqref="J16:J17">
      <formula1>$O$18:$O$20</formula1>
    </dataValidation>
  </dataValidations>
  <printOptions horizontalCentered="1"/>
  <pageMargins left="0" right="0" top="0.35433070866141736" bottom="0.19685039370078741" header="0.11811023622047245" footer="0.11811023622047245"/>
  <pageSetup scale="95" orientation="portrait" r:id="rId1"/>
  <headerFooter>
    <oddFooter>&amp;R&amp;P/&amp;N  &amp;D  &amp;T</oddFooter>
  </headerFooter>
  <ignoredErrors>
    <ignoredError sqref="D12:G12 C54:J55 H12:I12 J12:K12 C57:J58 C60:J60 J44 J28"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176"/>
  <sheetViews>
    <sheetView topLeftCell="A151" zoomScaleNormal="100" workbookViewId="0">
      <selection activeCell="D176" sqref="D176"/>
    </sheetView>
  </sheetViews>
  <sheetFormatPr baseColWidth="10" defaultRowHeight="15" x14ac:dyDescent="0.25"/>
  <cols>
    <col min="1" max="1" width="4.5703125" style="35" bestFit="1" customWidth="1"/>
    <col min="2" max="2" width="12.7109375" style="35" bestFit="1" customWidth="1"/>
    <col min="3" max="3" width="10.85546875" style="35" bestFit="1" customWidth="1"/>
    <col min="4" max="4" width="9.42578125" style="35" bestFit="1" customWidth="1"/>
    <col min="5" max="5" width="57.7109375" style="35" customWidth="1"/>
    <col min="6" max="7" width="11.42578125" style="35"/>
    <col min="8" max="8" width="14" style="35" bestFit="1" customWidth="1"/>
    <col min="9" max="9" width="15.42578125" style="35" customWidth="1"/>
    <col min="10" max="16384" width="11.42578125" style="35"/>
  </cols>
  <sheetData>
    <row r="6" spans="1:9" x14ac:dyDescent="0.25">
      <c r="A6" s="1770"/>
      <c r="B6" s="1770"/>
      <c r="C6" s="1770"/>
      <c r="D6" s="1770"/>
      <c r="E6" s="1770"/>
      <c r="F6" s="1770"/>
      <c r="G6" s="1770"/>
      <c r="H6" s="1770"/>
      <c r="I6" s="1770"/>
    </row>
    <row r="7" spans="1:9" x14ac:dyDescent="0.25">
      <c r="A7" s="2329" t="s">
        <v>2746</v>
      </c>
      <c r="B7" s="2329"/>
      <c r="C7" s="2329"/>
      <c r="D7" s="2329"/>
      <c r="E7" s="2329"/>
      <c r="F7" s="2329"/>
      <c r="G7" s="2329"/>
      <c r="H7" s="2329"/>
      <c r="I7" s="2329"/>
    </row>
    <row r="8" spans="1:9" ht="18.75" x14ac:dyDescent="0.3">
      <c r="A8" s="2330" t="s">
        <v>2747</v>
      </c>
      <c r="B8" s="2330"/>
      <c r="C8" s="2330"/>
      <c r="D8" s="2330"/>
      <c r="E8" s="2330"/>
      <c r="F8" s="2330"/>
      <c r="G8" s="2330"/>
      <c r="H8" s="2330"/>
      <c r="I8" s="2330"/>
    </row>
    <row r="9" spans="1:9" ht="15.75" x14ac:dyDescent="0.25">
      <c r="A9" s="2331" t="s">
        <v>2748</v>
      </c>
      <c r="B9" s="2331"/>
      <c r="C9" s="2331"/>
      <c r="D9" s="2331"/>
      <c r="E9" s="2331"/>
      <c r="F9" s="2331"/>
      <c r="G9" s="2331"/>
      <c r="H9" s="2331"/>
      <c r="I9" s="2331"/>
    </row>
    <row r="10" spans="1:9" ht="15.75" x14ac:dyDescent="0.25">
      <c r="A10" s="2332" t="s">
        <v>2749</v>
      </c>
      <c r="B10" s="2332"/>
      <c r="C10" s="2332"/>
      <c r="D10" s="2332"/>
      <c r="E10" s="2332"/>
      <c r="F10" s="2332"/>
      <c r="G10" s="2332"/>
      <c r="H10" s="2332"/>
      <c r="I10" s="2332"/>
    </row>
    <row r="11" spans="1:9" ht="38.25" x14ac:dyDescent="0.25">
      <c r="A11" s="1771" t="s">
        <v>2750</v>
      </c>
      <c r="B11" s="1772" t="s">
        <v>2751</v>
      </c>
      <c r="C11" s="1772" t="s">
        <v>2752</v>
      </c>
      <c r="D11" s="1857" t="s">
        <v>2753</v>
      </c>
      <c r="E11" s="1855" t="s">
        <v>2754</v>
      </c>
      <c r="F11" s="2333" t="s">
        <v>2755</v>
      </c>
      <c r="G11" s="2334"/>
      <c r="H11" s="1856" t="s">
        <v>2756</v>
      </c>
      <c r="I11" s="1771" t="s">
        <v>2757</v>
      </c>
    </row>
    <row r="12" spans="1:9" x14ac:dyDescent="0.25">
      <c r="A12" s="1776">
        <v>1</v>
      </c>
      <c r="B12" s="1777">
        <v>45230</v>
      </c>
      <c r="C12" s="1777">
        <v>45230</v>
      </c>
      <c r="D12" s="1432" t="s">
        <v>2758</v>
      </c>
      <c r="E12" s="1778" t="s">
        <v>2759</v>
      </c>
      <c r="F12" s="1776">
        <f>100-34-7-13</f>
        <v>46</v>
      </c>
      <c r="G12" s="1776" t="s">
        <v>2760</v>
      </c>
      <c r="H12" s="1779">
        <v>642.4982</v>
      </c>
      <c r="I12" s="1780">
        <f t="shared" ref="I12:I18" si="0">+F12*H12</f>
        <v>29554.9172</v>
      </c>
    </row>
    <row r="13" spans="1:9" x14ac:dyDescent="0.25">
      <c r="A13" s="1776">
        <v>2</v>
      </c>
      <c r="B13" s="1777">
        <v>44748</v>
      </c>
      <c r="C13" s="1777">
        <v>44748</v>
      </c>
      <c r="D13" s="1432" t="s">
        <v>2758</v>
      </c>
      <c r="E13" s="1778" t="s">
        <v>3333</v>
      </c>
      <c r="F13" s="1776">
        <f>125-12-4-3-12-5-6-23-1</f>
        <v>59</v>
      </c>
      <c r="G13" s="1776" t="s">
        <v>2760</v>
      </c>
      <c r="H13" s="1779">
        <v>608.44344000000001</v>
      </c>
      <c r="I13" s="1780">
        <f t="shared" si="0"/>
        <v>35898.162960000001</v>
      </c>
    </row>
    <row r="14" spans="1:9" x14ac:dyDescent="0.25">
      <c r="A14" s="1776">
        <v>3</v>
      </c>
      <c r="B14" s="1777">
        <v>45230</v>
      </c>
      <c r="C14" s="1777">
        <v>45230</v>
      </c>
      <c r="D14" s="1432" t="s">
        <v>2758</v>
      </c>
      <c r="E14" s="1778" t="s">
        <v>2761</v>
      </c>
      <c r="F14" s="1776">
        <v>100</v>
      </c>
      <c r="G14" s="1776" t="s">
        <v>2760</v>
      </c>
      <c r="H14" s="1779">
        <v>820.69</v>
      </c>
      <c r="I14" s="1780">
        <f t="shared" si="0"/>
        <v>82069</v>
      </c>
    </row>
    <row r="15" spans="1:9" x14ac:dyDescent="0.25">
      <c r="A15" s="1776">
        <v>4</v>
      </c>
      <c r="B15" s="1777">
        <v>44166</v>
      </c>
      <c r="C15" s="1777">
        <v>44166</v>
      </c>
      <c r="D15" s="1432" t="s">
        <v>1677</v>
      </c>
      <c r="E15" s="1778" t="s">
        <v>2762</v>
      </c>
      <c r="F15" s="1776">
        <v>50</v>
      </c>
      <c r="G15" s="1776" t="s">
        <v>2760</v>
      </c>
      <c r="H15" s="1779">
        <v>115.64</v>
      </c>
      <c r="I15" s="1780">
        <f t="shared" si="0"/>
        <v>5782</v>
      </c>
    </row>
    <row r="16" spans="1:9" x14ac:dyDescent="0.25">
      <c r="A16" s="1776">
        <v>5</v>
      </c>
      <c r="B16" s="1777">
        <v>45080</v>
      </c>
      <c r="C16" s="1777">
        <v>45080</v>
      </c>
      <c r="D16" s="1432" t="s">
        <v>1772</v>
      </c>
      <c r="E16" s="1778" t="s">
        <v>2763</v>
      </c>
      <c r="F16" s="1776">
        <v>100</v>
      </c>
      <c r="G16" s="1776" t="s">
        <v>2760</v>
      </c>
      <c r="H16" s="1779">
        <v>450</v>
      </c>
      <c r="I16" s="1780">
        <f t="shared" si="0"/>
        <v>45000</v>
      </c>
    </row>
    <row r="17" spans="1:9" x14ac:dyDescent="0.25">
      <c r="A17" s="1776">
        <v>6</v>
      </c>
      <c r="B17" s="1777">
        <v>45230</v>
      </c>
      <c r="C17" s="1777">
        <v>45230</v>
      </c>
      <c r="D17" s="1432" t="s">
        <v>2764</v>
      </c>
      <c r="E17" s="1778" t="s">
        <v>2765</v>
      </c>
      <c r="F17" s="1776">
        <f>350-38-17-24-67-29-37-53-39-29</f>
        <v>17</v>
      </c>
      <c r="G17" s="1776" t="s">
        <v>2760</v>
      </c>
      <c r="H17" s="1779">
        <v>42.951999999999998</v>
      </c>
      <c r="I17" s="1780">
        <f t="shared" si="0"/>
        <v>730.18399999999997</v>
      </c>
    </row>
    <row r="18" spans="1:9" x14ac:dyDescent="0.25">
      <c r="A18" s="1776">
        <v>7</v>
      </c>
      <c r="B18" s="1777">
        <v>44796</v>
      </c>
      <c r="C18" s="1777">
        <v>44796</v>
      </c>
      <c r="D18" s="1432" t="s">
        <v>2766</v>
      </c>
      <c r="E18" s="1778" t="s">
        <v>2767</v>
      </c>
      <c r="F18" s="1776">
        <f>398-60-40-10-10-47-10-45-20-10-30-30-2</f>
        <v>84</v>
      </c>
      <c r="G18" s="1776" t="s">
        <v>2760</v>
      </c>
      <c r="H18" s="1779">
        <v>413</v>
      </c>
      <c r="I18" s="1780">
        <f t="shared" si="0"/>
        <v>34692</v>
      </c>
    </row>
    <row r="19" spans="1:9" x14ac:dyDescent="0.25">
      <c r="A19" s="1776">
        <v>8</v>
      </c>
      <c r="B19" s="1777">
        <v>45080</v>
      </c>
      <c r="C19" s="1777">
        <v>45080</v>
      </c>
      <c r="D19" s="1432" t="s">
        <v>2768</v>
      </c>
      <c r="E19" s="1778" t="s">
        <v>3334</v>
      </c>
      <c r="F19" s="1776">
        <v>336</v>
      </c>
      <c r="G19" s="1776" t="s">
        <v>2760</v>
      </c>
      <c r="H19" s="1779">
        <v>112.5</v>
      </c>
      <c r="I19" s="1780">
        <f>F19*H19</f>
        <v>37800</v>
      </c>
    </row>
    <row r="20" spans="1:9" x14ac:dyDescent="0.25">
      <c r="A20" s="1776">
        <v>9</v>
      </c>
      <c r="B20" s="1777">
        <v>45230</v>
      </c>
      <c r="C20" s="1777">
        <v>45230</v>
      </c>
      <c r="D20" s="1432" t="s">
        <v>2768</v>
      </c>
      <c r="E20" s="1778" t="s">
        <v>2769</v>
      </c>
      <c r="F20" s="1776">
        <f>275-10-41-62-114-25</f>
        <v>23</v>
      </c>
      <c r="G20" s="1776" t="s">
        <v>2760</v>
      </c>
      <c r="H20" s="1779">
        <v>240.602</v>
      </c>
      <c r="I20" s="1780">
        <f>F20*H20</f>
        <v>5533.8460000000005</v>
      </c>
    </row>
    <row r="21" spans="1:9" x14ac:dyDescent="0.25">
      <c r="A21" s="1776">
        <v>10</v>
      </c>
      <c r="B21" s="1777">
        <v>45230</v>
      </c>
      <c r="C21" s="1777">
        <v>45230</v>
      </c>
      <c r="D21" s="1432" t="s">
        <v>1679</v>
      </c>
      <c r="E21" s="1778" t="s">
        <v>2770</v>
      </c>
      <c r="F21" s="1776">
        <f>4800-242-33-43-727-765-486-519-869-442</f>
        <v>674</v>
      </c>
      <c r="G21" s="1776" t="s">
        <v>2760</v>
      </c>
      <c r="H21" s="1779">
        <v>11.829166000000001</v>
      </c>
      <c r="I21" s="1780">
        <f>F21*H21</f>
        <v>7972.8578840000009</v>
      </c>
    </row>
    <row r="22" spans="1:9" x14ac:dyDescent="0.25">
      <c r="A22" s="1776">
        <v>11</v>
      </c>
      <c r="B22" s="1777">
        <v>45230</v>
      </c>
      <c r="C22" s="1777">
        <v>45230</v>
      </c>
      <c r="D22" s="1432" t="s">
        <v>1702</v>
      </c>
      <c r="E22" s="1778" t="s">
        <v>2771</v>
      </c>
      <c r="F22" s="1776">
        <f>1200-2-11-9-10-13-32-9</f>
        <v>1114</v>
      </c>
      <c r="G22" s="1776" t="s">
        <v>2760</v>
      </c>
      <c r="H22" s="1779">
        <v>14.4998416666</v>
      </c>
      <c r="I22" s="1780">
        <f>F22*H22</f>
        <v>16152.823616592401</v>
      </c>
    </row>
    <row r="23" spans="1:9" x14ac:dyDescent="0.25">
      <c r="A23" s="1776">
        <v>12</v>
      </c>
      <c r="B23" s="1777">
        <v>45133</v>
      </c>
      <c r="C23" s="1777">
        <v>45133</v>
      </c>
      <c r="D23" s="1432" t="s">
        <v>2772</v>
      </c>
      <c r="E23" s="1778" t="s">
        <v>2773</v>
      </c>
      <c r="F23" s="1776">
        <f>15-2-2-2-2</f>
        <v>7</v>
      </c>
      <c r="G23" s="1776" t="s">
        <v>2760</v>
      </c>
      <c r="H23" s="1781">
        <v>11657.22</v>
      </c>
      <c r="I23" s="1780">
        <f t="shared" ref="I23:I55" si="1">+F23*H23</f>
        <v>81600.539999999994</v>
      </c>
    </row>
    <row r="24" spans="1:9" x14ac:dyDescent="0.25">
      <c r="A24" s="1776">
        <v>13</v>
      </c>
      <c r="B24" s="1777">
        <v>45230</v>
      </c>
      <c r="C24" s="1777">
        <v>45230</v>
      </c>
      <c r="D24" s="1782" t="s">
        <v>2774</v>
      </c>
      <c r="E24" s="1778" t="s">
        <v>2775</v>
      </c>
      <c r="F24" s="1776">
        <f>200-6-17-16</f>
        <v>161</v>
      </c>
      <c r="G24" s="1776" t="s">
        <v>2760</v>
      </c>
      <c r="H24" s="1779">
        <v>76.11</v>
      </c>
      <c r="I24" s="1780">
        <f t="shared" si="1"/>
        <v>12253.71</v>
      </c>
    </row>
    <row r="25" spans="1:9" x14ac:dyDescent="0.25">
      <c r="A25" s="1776">
        <v>14</v>
      </c>
      <c r="B25" s="1777">
        <v>45230</v>
      </c>
      <c r="C25" s="1777">
        <v>45230</v>
      </c>
      <c r="D25" s="1782" t="s">
        <v>2774</v>
      </c>
      <c r="E25" s="1778" t="s">
        <v>2776</v>
      </c>
      <c r="F25" s="1776">
        <f>120-17-67-14</f>
        <v>22</v>
      </c>
      <c r="G25" s="1776" t="s">
        <v>2760</v>
      </c>
      <c r="H25" s="1779">
        <v>120.95</v>
      </c>
      <c r="I25" s="1780">
        <f t="shared" si="1"/>
        <v>2660.9</v>
      </c>
    </row>
    <row r="26" spans="1:9" x14ac:dyDescent="0.25">
      <c r="A26" s="1776">
        <v>15</v>
      </c>
      <c r="B26" s="1777">
        <v>44551</v>
      </c>
      <c r="C26" s="1777">
        <v>44551</v>
      </c>
      <c r="D26" s="1432" t="s">
        <v>2777</v>
      </c>
      <c r="E26" s="1778" t="s">
        <v>3335</v>
      </c>
      <c r="F26" s="1776">
        <f>100-8-4-15-2-2-6-5-5-17-8-15</f>
        <v>13</v>
      </c>
      <c r="G26" s="1776" t="s">
        <v>2779</v>
      </c>
      <c r="H26" s="1783">
        <v>74.34</v>
      </c>
      <c r="I26" s="1780">
        <f t="shared" si="1"/>
        <v>966.42000000000007</v>
      </c>
    </row>
    <row r="27" spans="1:9" x14ac:dyDescent="0.25">
      <c r="A27" s="1776">
        <v>16</v>
      </c>
      <c r="B27" s="1777">
        <v>44753</v>
      </c>
      <c r="C27" s="1777">
        <v>44753</v>
      </c>
      <c r="D27" s="1432" t="s">
        <v>2777</v>
      </c>
      <c r="E27" s="1778" t="s">
        <v>2778</v>
      </c>
      <c r="F27" s="1776">
        <v>50</v>
      </c>
      <c r="G27" s="1776" t="s">
        <v>2779</v>
      </c>
      <c r="H27" s="1783">
        <v>44.073</v>
      </c>
      <c r="I27" s="1780">
        <f t="shared" si="1"/>
        <v>2203.65</v>
      </c>
    </row>
    <row r="28" spans="1:9" x14ac:dyDescent="0.25">
      <c r="A28" s="1776">
        <v>17</v>
      </c>
      <c r="B28" s="1777">
        <v>44166</v>
      </c>
      <c r="C28" s="1777">
        <v>44166</v>
      </c>
      <c r="D28" s="1432" t="s">
        <v>2780</v>
      </c>
      <c r="E28" s="1778" t="s">
        <v>3336</v>
      </c>
      <c r="F28" s="1776">
        <f>184-15-25-7-12-15</f>
        <v>110</v>
      </c>
      <c r="G28" s="1776" t="s">
        <v>2779</v>
      </c>
      <c r="H28" s="1783">
        <v>130.08320000000001</v>
      </c>
      <c r="I28" s="1780">
        <f t="shared" si="1"/>
        <v>14309.152</v>
      </c>
    </row>
    <row r="29" spans="1:9" x14ac:dyDescent="0.25">
      <c r="A29" s="1776">
        <v>18</v>
      </c>
      <c r="B29" s="1777">
        <v>44748</v>
      </c>
      <c r="C29" s="1777">
        <v>44748</v>
      </c>
      <c r="D29" s="1432" t="s">
        <v>2780</v>
      </c>
      <c r="E29" s="1778" t="s">
        <v>2781</v>
      </c>
      <c r="F29" s="1776">
        <f>225-3</f>
        <v>222</v>
      </c>
      <c r="G29" s="1776" t="s">
        <v>2779</v>
      </c>
      <c r="H29" s="1779">
        <v>14.75</v>
      </c>
      <c r="I29" s="1780">
        <f t="shared" si="1"/>
        <v>3274.5</v>
      </c>
    </row>
    <row r="30" spans="1:9" x14ac:dyDescent="0.25">
      <c r="A30" s="1776">
        <v>19</v>
      </c>
      <c r="B30" s="1777">
        <v>45230</v>
      </c>
      <c r="C30" s="1777">
        <v>45230</v>
      </c>
      <c r="D30" s="1432" t="s">
        <v>2780</v>
      </c>
      <c r="E30" s="1778" t="s">
        <v>3337</v>
      </c>
      <c r="F30" s="1776">
        <f>225-1</f>
        <v>224</v>
      </c>
      <c r="G30" s="1776" t="s">
        <v>2779</v>
      </c>
      <c r="H30" s="1779">
        <v>20.532</v>
      </c>
      <c r="I30" s="1780">
        <f t="shared" si="1"/>
        <v>4599.1679999999997</v>
      </c>
    </row>
    <row r="31" spans="1:9" x14ac:dyDescent="0.25">
      <c r="A31" s="1776">
        <v>67</v>
      </c>
      <c r="B31" s="1777">
        <v>45457</v>
      </c>
      <c r="C31" s="1777">
        <v>45457</v>
      </c>
      <c r="D31" s="1432" t="s">
        <v>2780</v>
      </c>
      <c r="E31" s="1778" t="s">
        <v>2782</v>
      </c>
      <c r="F31" s="1776">
        <v>225</v>
      </c>
      <c r="G31" s="1776" t="s">
        <v>2760</v>
      </c>
      <c r="H31" s="1783">
        <v>16.52</v>
      </c>
      <c r="I31" s="1780">
        <f>+F31*H31</f>
        <v>3717</v>
      </c>
    </row>
    <row r="32" spans="1:9" x14ac:dyDescent="0.25">
      <c r="A32" s="1776">
        <v>68</v>
      </c>
      <c r="B32" s="1777">
        <v>45457</v>
      </c>
      <c r="C32" s="1777">
        <v>45457</v>
      </c>
      <c r="D32" s="1432" t="s">
        <v>2780</v>
      </c>
      <c r="E32" s="1778" t="s">
        <v>2783</v>
      </c>
      <c r="F32" s="1776">
        <v>250</v>
      </c>
      <c r="G32" s="1776" t="s">
        <v>2760</v>
      </c>
      <c r="H32" s="1783">
        <v>188.8</v>
      </c>
      <c r="I32" s="1780">
        <f>+F32*H32</f>
        <v>47200</v>
      </c>
    </row>
    <row r="33" spans="1:9" x14ac:dyDescent="0.25">
      <c r="A33" s="1776">
        <v>20</v>
      </c>
      <c r="B33" s="1777">
        <v>43826</v>
      </c>
      <c r="C33" s="1777">
        <v>43826</v>
      </c>
      <c r="D33" s="1432" t="s">
        <v>2784</v>
      </c>
      <c r="E33" s="1778" t="s">
        <v>2785</v>
      </c>
      <c r="F33" s="1776">
        <f>1179-36-1-25-18-30-73-6-11-17-30-44-25-33</f>
        <v>830</v>
      </c>
      <c r="G33" s="1776" t="s">
        <v>2779</v>
      </c>
      <c r="H33" s="1779">
        <v>11.21</v>
      </c>
      <c r="I33" s="1780">
        <f t="shared" si="1"/>
        <v>9304.3000000000011</v>
      </c>
    </row>
    <row r="34" spans="1:9" x14ac:dyDescent="0.25">
      <c r="A34" s="1776">
        <v>21</v>
      </c>
      <c r="B34" s="1777">
        <v>43826</v>
      </c>
      <c r="C34" s="1777">
        <v>43826</v>
      </c>
      <c r="D34" s="1432" t="s">
        <v>2786</v>
      </c>
      <c r="E34" s="1778" t="s">
        <v>2787</v>
      </c>
      <c r="F34" s="1776">
        <f>386-18-5-18-23-46-26-4-8-5-1-35-29-12</f>
        <v>156</v>
      </c>
      <c r="G34" s="1776" t="s">
        <v>2779</v>
      </c>
      <c r="H34" s="1779">
        <v>31.329000000000001</v>
      </c>
      <c r="I34" s="1780">
        <f t="shared" si="1"/>
        <v>4887.3240000000005</v>
      </c>
    </row>
    <row r="35" spans="1:9" x14ac:dyDescent="0.25">
      <c r="A35" s="1776">
        <v>22</v>
      </c>
      <c r="B35" s="1777">
        <v>45446</v>
      </c>
      <c r="C35" s="1777">
        <v>45446</v>
      </c>
      <c r="D35" s="1432" t="s">
        <v>2788</v>
      </c>
      <c r="E35" s="1778" t="s">
        <v>2789</v>
      </c>
      <c r="F35" s="1776">
        <v>250</v>
      </c>
      <c r="G35" s="1776" t="s">
        <v>2779</v>
      </c>
      <c r="H35" s="1779">
        <v>55</v>
      </c>
      <c r="I35" s="1780">
        <f t="shared" si="1"/>
        <v>13750</v>
      </c>
    </row>
    <row r="36" spans="1:9" x14ac:dyDescent="0.25">
      <c r="A36" s="1776">
        <v>23</v>
      </c>
      <c r="B36" s="1777">
        <v>44748</v>
      </c>
      <c r="C36" s="1777">
        <v>44748</v>
      </c>
      <c r="D36" s="1432" t="s">
        <v>2788</v>
      </c>
      <c r="E36" s="1778" t="s">
        <v>3338</v>
      </c>
      <c r="F36" s="1776">
        <f>156-2-4-14-6-16-5-43-24-12-29</f>
        <v>1</v>
      </c>
      <c r="G36" s="1776" t="s">
        <v>2779</v>
      </c>
      <c r="H36" s="1779">
        <v>34.101999999999997</v>
      </c>
      <c r="I36" s="1780">
        <f t="shared" si="1"/>
        <v>34.101999999999997</v>
      </c>
    </row>
    <row r="37" spans="1:9" x14ac:dyDescent="0.25">
      <c r="A37" s="1776">
        <v>24</v>
      </c>
      <c r="B37" s="1777">
        <v>45230</v>
      </c>
      <c r="C37" s="1777">
        <v>45230</v>
      </c>
      <c r="D37" s="1432" t="s">
        <v>2788</v>
      </c>
      <c r="E37" s="1778" t="s">
        <v>2790</v>
      </c>
      <c r="F37" s="1776">
        <f>250-6</f>
        <v>244</v>
      </c>
      <c r="G37" s="1776" t="s">
        <v>2779</v>
      </c>
      <c r="H37" s="1779">
        <v>101.952</v>
      </c>
      <c r="I37" s="1780">
        <f t="shared" si="1"/>
        <v>24876.288</v>
      </c>
    </row>
    <row r="38" spans="1:9" x14ac:dyDescent="0.25">
      <c r="A38" s="1776">
        <v>25</v>
      </c>
      <c r="B38" s="1777">
        <v>43826</v>
      </c>
      <c r="C38" s="1777">
        <v>43826</v>
      </c>
      <c r="D38" s="1432" t="s">
        <v>2791</v>
      </c>
      <c r="E38" s="1778" t="s">
        <v>2792</v>
      </c>
      <c r="F38" s="1776">
        <f>196-1-8-12-2-6-4-1-42-31-10-13-8</f>
        <v>58</v>
      </c>
      <c r="G38" s="1776" t="s">
        <v>2779</v>
      </c>
      <c r="H38" s="1779">
        <v>277.3</v>
      </c>
      <c r="I38" s="1780">
        <f t="shared" si="1"/>
        <v>16083.400000000001</v>
      </c>
    </row>
    <row r="39" spans="1:9" x14ac:dyDescent="0.25">
      <c r="A39" s="1776">
        <v>26</v>
      </c>
      <c r="B39" s="1777">
        <v>44166</v>
      </c>
      <c r="C39" s="1777">
        <v>44166</v>
      </c>
      <c r="D39" s="1432" t="s">
        <v>2793</v>
      </c>
      <c r="E39" s="1778" t="s">
        <v>2794</v>
      </c>
      <c r="F39" s="1776">
        <f>250-1-2-9-3-5-8-2-2-9-2-5-10-10-5-25-10-9-4-6-1-23-3-5</f>
        <v>91</v>
      </c>
      <c r="G39" s="1776" t="s">
        <v>2779</v>
      </c>
      <c r="H39" s="1779">
        <v>141.6</v>
      </c>
      <c r="I39" s="1780">
        <f t="shared" si="1"/>
        <v>12885.6</v>
      </c>
    </row>
    <row r="40" spans="1:9" x14ac:dyDescent="0.25">
      <c r="A40" s="1776">
        <v>27</v>
      </c>
      <c r="B40" s="1777">
        <v>44748</v>
      </c>
      <c r="C40" s="1777">
        <v>44748</v>
      </c>
      <c r="D40" s="1432" t="s">
        <v>2793</v>
      </c>
      <c r="E40" s="1778" t="s">
        <v>3339</v>
      </c>
      <c r="F40" s="1776">
        <f>250-3</f>
        <v>247</v>
      </c>
      <c r="G40" s="1776" t="s">
        <v>2779</v>
      </c>
      <c r="H40" s="1779">
        <v>160.36199999999999</v>
      </c>
      <c r="I40" s="1780">
        <f t="shared" si="1"/>
        <v>39609.413999999997</v>
      </c>
    </row>
    <row r="41" spans="1:9" x14ac:dyDescent="0.25">
      <c r="A41" s="1776">
        <v>28</v>
      </c>
      <c r="B41" s="1777">
        <v>45230</v>
      </c>
      <c r="C41" s="1777">
        <v>45230</v>
      </c>
      <c r="D41" s="1432" t="s">
        <v>2793</v>
      </c>
      <c r="E41" s="1778" t="s">
        <v>3340</v>
      </c>
      <c r="F41" s="1776">
        <v>250</v>
      </c>
      <c r="G41" s="1776" t="s">
        <v>2779</v>
      </c>
      <c r="H41" s="1779">
        <v>168.50399999999999</v>
      </c>
      <c r="I41" s="1780">
        <f t="shared" si="1"/>
        <v>42126</v>
      </c>
    </row>
    <row r="42" spans="1:9" x14ac:dyDescent="0.25">
      <c r="A42" s="1776">
        <v>29</v>
      </c>
      <c r="B42" s="1777">
        <v>43685</v>
      </c>
      <c r="C42" s="1777">
        <v>43685</v>
      </c>
      <c r="D42" s="1432" t="s">
        <v>2795</v>
      </c>
      <c r="E42" s="1778" t="s">
        <v>3341</v>
      </c>
      <c r="F42" s="1776">
        <f>117-4-2-1-3-1-6-1-2-1-1-1-1-5-1-1-1-3-2-6-2-1-2-6-3-46</f>
        <v>14</v>
      </c>
      <c r="G42" s="1776" t="s">
        <v>2760</v>
      </c>
      <c r="H42" s="1779">
        <v>259.60000000000002</v>
      </c>
      <c r="I42" s="1780">
        <f t="shared" si="1"/>
        <v>3634.4000000000005</v>
      </c>
    </row>
    <row r="43" spans="1:9" x14ac:dyDescent="0.25">
      <c r="A43" s="1776">
        <v>30</v>
      </c>
      <c r="B43" s="1777">
        <v>44748</v>
      </c>
      <c r="C43" s="1777">
        <v>44748</v>
      </c>
      <c r="D43" s="1432" t="s">
        <v>2795</v>
      </c>
      <c r="E43" s="1778" t="s">
        <v>2796</v>
      </c>
      <c r="F43" s="1776">
        <v>100</v>
      </c>
      <c r="G43" s="1776" t="s">
        <v>2760</v>
      </c>
      <c r="H43" s="1779">
        <v>130.38999999999999</v>
      </c>
      <c r="I43" s="1780">
        <f t="shared" si="1"/>
        <v>13038.999999999998</v>
      </c>
    </row>
    <row r="44" spans="1:9" x14ac:dyDescent="0.25">
      <c r="A44" s="1776">
        <v>31</v>
      </c>
      <c r="B44" s="1777">
        <v>44897</v>
      </c>
      <c r="C44" s="1777">
        <v>44897</v>
      </c>
      <c r="D44" s="1432" t="s">
        <v>1719</v>
      </c>
      <c r="E44" s="1778" t="s">
        <v>3342</v>
      </c>
      <c r="F44" s="1776">
        <f>675-13-42-20-30-21-21-14-2-14-18-20-20-8-37-23-28-57</f>
        <v>287</v>
      </c>
      <c r="G44" s="1776" t="s">
        <v>2779</v>
      </c>
      <c r="H44" s="1783">
        <v>490.29</v>
      </c>
      <c r="I44" s="1780">
        <f t="shared" si="1"/>
        <v>140713.23000000001</v>
      </c>
    </row>
    <row r="45" spans="1:9" x14ac:dyDescent="0.25">
      <c r="A45" s="1776">
        <v>32</v>
      </c>
      <c r="B45" s="1777">
        <v>45230</v>
      </c>
      <c r="C45" s="1777">
        <v>45230</v>
      </c>
      <c r="D45" s="1432" t="s">
        <v>1719</v>
      </c>
      <c r="E45" s="1778" t="s">
        <v>2797</v>
      </c>
      <c r="F45" s="1776">
        <v>100</v>
      </c>
      <c r="G45" s="1776" t="s">
        <v>2779</v>
      </c>
      <c r="H45" s="1783">
        <v>470.23</v>
      </c>
      <c r="I45" s="1780">
        <f t="shared" si="1"/>
        <v>47023</v>
      </c>
    </row>
    <row r="46" spans="1:9" x14ac:dyDescent="0.25">
      <c r="A46" s="1776">
        <v>33</v>
      </c>
      <c r="B46" s="1777">
        <v>44897</v>
      </c>
      <c r="C46" s="1777">
        <v>44897</v>
      </c>
      <c r="D46" s="1432" t="s">
        <v>2798</v>
      </c>
      <c r="E46" s="1778" t="s">
        <v>2799</v>
      </c>
      <c r="F46" s="1776">
        <f>100-2-9-2-2-2-3-2-1-2-2-1-2-13-17-9</f>
        <v>31</v>
      </c>
      <c r="G46" s="1776" t="s">
        <v>2779</v>
      </c>
      <c r="H46" s="1783">
        <v>706.23</v>
      </c>
      <c r="I46" s="1780">
        <f t="shared" si="1"/>
        <v>21893.13</v>
      </c>
    </row>
    <row r="47" spans="1:9" x14ac:dyDescent="0.25">
      <c r="A47" s="1776">
        <v>34</v>
      </c>
      <c r="B47" s="1777">
        <v>45230</v>
      </c>
      <c r="C47" s="1777">
        <v>45230</v>
      </c>
      <c r="D47" s="1432" t="s">
        <v>2798</v>
      </c>
      <c r="E47" s="1778" t="s">
        <v>3343</v>
      </c>
      <c r="F47" s="1776">
        <v>50</v>
      </c>
      <c r="G47" s="1776" t="s">
        <v>2779</v>
      </c>
      <c r="H47" s="1783">
        <v>685.49739999999997</v>
      </c>
      <c r="I47" s="1780">
        <f t="shared" si="1"/>
        <v>34274.869999999995</v>
      </c>
    </row>
    <row r="48" spans="1:9" x14ac:dyDescent="0.25">
      <c r="A48" s="1776">
        <v>35</v>
      </c>
      <c r="B48" s="1777">
        <v>44897</v>
      </c>
      <c r="C48" s="1777">
        <v>44897</v>
      </c>
      <c r="D48" s="1432" t="s">
        <v>2800</v>
      </c>
      <c r="E48" s="1778" t="s">
        <v>2801</v>
      </c>
      <c r="F48" s="1776">
        <f>1150-200-15-12</f>
        <v>923</v>
      </c>
      <c r="G48" s="1776" t="s">
        <v>2760</v>
      </c>
      <c r="H48" s="1783">
        <v>156.70400000000001</v>
      </c>
      <c r="I48" s="1780">
        <f t="shared" si="1"/>
        <v>144637.79200000002</v>
      </c>
    </row>
    <row r="49" spans="1:12" x14ac:dyDescent="0.25">
      <c r="A49" s="1776">
        <v>36</v>
      </c>
      <c r="B49" s="1777">
        <v>44897</v>
      </c>
      <c r="C49" s="1777">
        <v>44897</v>
      </c>
      <c r="D49" s="1432" t="s">
        <v>2800</v>
      </c>
      <c r="E49" s="1778" t="s">
        <v>2802</v>
      </c>
      <c r="F49" s="1776">
        <f>1150-200-15-12</f>
        <v>923</v>
      </c>
      <c r="G49" s="1776" t="s">
        <v>2760</v>
      </c>
      <c r="H49" s="1783">
        <v>156.70400000000001</v>
      </c>
      <c r="I49" s="1780">
        <f t="shared" si="1"/>
        <v>144637.79200000002</v>
      </c>
    </row>
    <row r="50" spans="1:12" x14ac:dyDescent="0.25">
      <c r="A50" s="1776">
        <v>37</v>
      </c>
      <c r="B50" s="1777">
        <v>45230</v>
      </c>
      <c r="C50" s="1777">
        <v>45230</v>
      </c>
      <c r="D50" s="1432" t="s">
        <v>1700</v>
      </c>
      <c r="E50" s="1778" t="s">
        <v>2803</v>
      </c>
      <c r="F50" s="1784">
        <f>100-1-2-10-7-10-7-11-44</f>
        <v>8</v>
      </c>
      <c r="G50" s="1784" t="s">
        <v>2779</v>
      </c>
      <c r="H50" s="1785">
        <v>267.86</v>
      </c>
      <c r="I50" s="1780">
        <f t="shared" si="1"/>
        <v>2142.88</v>
      </c>
    </row>
    <row r="51" spans="1:12" x14ac:dyDescent="0.25">
      <c r="A51" s="1776">
        <v>38</v>
      </c>
      <c r="B51" s="1777">
        <v>45230</v>
      </c>
      <c r="C51" s="1777">
        <v>45230</v>
      </c>
      <c r="D51" s="1432" t="s">
        <v>2804</v>
      </c>
      <c r="E51" s="1786" t="s">
        <v>2805</v>
      </c>
      <c r="F51" s="1784">
        <f>500-335</f>
        <v>165</v>
      </c>
      <c r="G51" s="1784" t="s">
        <v>2779</v>
      </c>
      <c r="H51" s="1785">
        <v>65.489999999999995</v>
      </c>
      <c r="I51" s="1787">
        <f t="shared" si="1"/>
        <v>10805.849999999999</v>
      </c>
    </row>
    <row r="52" spans="1:12" x14ac:dyDescent="0.25">
      <c r="A52" s="1776">
        <v>39</v>
      </c>
      <c r="B52" s="1777">
        <v>45230</v>
      </c>
      <c r="C52" s="1777">
        <v>45230</v>
      </c>
      <c r="D52" s="1432" t="s">
        <v>2806</v>
      </c>
      <c r="E52" s="1778" t="s">
        <v>2807</v>
      </c>
      <c r="F52" s="1776">
        <v>3259</v>
      </c>
      <c r="G52" s="1776" t="s">
        <v>2760</v>
      </c>
      <c r="H52" s="1779">
        <v>4.7708333300000003</v>
      </c>
      <c r="I52" s="1780">
        <f>+F52*H52</f>
        <v>15548.145822470002</v>
      </c>
    </row>
    <row r="53" spans="1:12" x14ac:dyDescent="0.25">
      <c r="A53" s="1776">
        <v>40</v>
      </c>
      <c r="B53" s="1777">
        <v>45230</v>
      </c>
      <c r="C53" s="1777">
        <v>45230</v>
      </c>
      <c r="D53" s="1432" t="s">
        <v>1427</v>
      </c>
      <c r="E53" s="1778" t="s">
        <v>2808</v>
      </c>
      <c r="F53" s="1776">
        <f>460-405</f>
        <v>55</v>
      </c>
      <c r="G53" s="1776" t="s">
        <v>2760</v>
      </c>
      <c r="H53" s="1779">
        <v>69.295500000000004</v>
      </c>
      <c r="I53" s="1780">
        <f t="shared" si="1"/>
        <v>3811.2525000000001</v>
      </c>
    </row>
    <row r="54" spans="1:12" x14ac:dyDescent="0.25">
      <c r="A54" s="1776">
        <v>41</v>
      </c>
      <c r="B54" s="1777">
        <v>44166</v>
      </c>
      <c r="C54" s="1777">
        <v>44166</v>
      </c>
      <c r="D54" s="1432" t="s">
        <v>2809</v>
      </c>
      <c r="E54" s="1778" t="s">
        <v>2810</v>
      </c>
      <c r="F54" s="1776">
        <f>1449-19-1-30-32-31-32-18-30-67-83-46-13</f>
        <v>1047</v>
      </c>
      <c r="G54" s="1776" t="s">
        <v>2760</v>
      </c>
      <c r="H54" s="1783">
        <v>78.666666000000006</v>
      </c>
      <c r="I54" s="1780">
        <f t="shared" si="1"/>
        <v>82363.999302000011</v>
      </c>
    </row>
    <row r="55" spans="1:12" x14ac:dyDescent="0.25">
      <c r="A55" s="1776">
        <v>42</v>
      </c>
      <c r="B55" s="1777">
        <v>45230</v>
      </c>
      <c r="C55" s="1777">
        <v>45230</v>
      </c>
      <c r="D55" s="1432" t="s">
        <v>2811</v>
      </c>
      <c r="E55" s="1778" t="s">
        <v>2812</v>
      </c>
      <c r="F55" s="1776">
        <f>350-75-60-4-90-65-1</f>
        <v>55</v>
      </c>
      <c r="G55" s="1776" t="s">
        <v>2760</v>
      </c>
      <c r="H55" s="1779">
        <v>30.054600000000001</v>
      </c>
      <c r="I55" s="1780">
        <f t="shared" si="1"/>
        <v>1653.0029999999999</v>
      </c>
    </row>
    <row r="56" spans="1:12" x14ac:dyDescent="0.25">
      <c r="A56" s="1776">
        <v>43</v>
      </c>
      <c r="B56" s="1777">
        <v>44518</v>
      </c>
      <c r="C56" s="1777">
        <v>44518</v>
      </c>
      <c r="D56" s="1432" t="s">
        <v>2813</v>
      </c>
      <c r="E56" s="1778" t="s">
        <v>2814</v>
      </c>
      <c r="F56" s="1776">
        <f>12-1-2-1-2-1-1-1</f>
        <v>3</v>
      </c>
      <c r="G56" s="1776" t="s">
        <v>2760</v>
      </c>
      <c r="H56" s="1779">
        <v>1172.625</v>
      </c>
      <c r="I56" s="1780">
        <f>H56*F56</f>
        <v>3517.875</v>
      </c>
      <c r="L56" s="35" t="s">
        <v>2815</v>
      </c>
    </row>
    <row r="57" spans="1:12" x14ac:dyDescent="0.25">
      <c r="A57" s="1776">
        <v>44</v>
      </c>
      <c r="B57" s="1777">
        <v>43329</v>
      </c>
      <c r="C57" s="1777">
        <v>43329</v>
      </c>
      <c r="D57" s="1432" t="s">
        <v>2813</v>
      </c>
      <c r="E57" s="1778" t="s">
        <v>2816</v>
      </c>
      <c r="F57" s="1776">
        <f>36-1-2</f>
        <v>33</v>
      </c>
      <c r="G57" s="1776" t="s">
        <v>2817</v>
      </c>
      <c r="H57" s="1783">
        <v>283.91000000000003</v>
      </c>
      <c r="I57" s="1780">
        <f t="shared" ref="I57:I111" si="2">+F57*H57</f>
        <v>9369.0300000000007</v>
      </c>
    </row>
    <row r="58" spans="1:12" x14ac:dyDescent="0.25">
      <c r="A58" s="1776">
        <v>45</v>
      </c>
      <c r="B58" s="1777">
        <v>45457</v>
      </c>
      <c r="C58" s="1777">
        <v>45457</v>
      </c>
      <c r="D58" s="1432" t="s">
        <v>2818</v>
      </c>
      <c r="E58" s="1778" t="s">
        <v>2819</v>
      </c>
      <c r="F58" s="1776">
        <v>90</v>
      </c>
      <c r="G58" s="1776" t="s">
        <v>2760</v>
      </c>
      <c r="H58" s="1783">
        <v>63.72</v>
      </c>
      <c r="I58" s="1780">
        <f t="shared" si="2"/>
        <v>5734.8</v>
      </c>
    </row>
    <row r="59" spans="1:12" x14ac:dyDescent="0.25">
      <c r="A59" s="1776">
        <v>46</v>
      </c>
      <c r="B59" s="1777">
        <v>45457</v>
      </c>
      <c r="C59" s="1777">
        <v>45457</v>
      </c>
      <c r="D59" s="1432" t="s">
        <v>3344</v>
      </c>
      <c r="E59" s="1778" t="s">
        <v>2820</v>
      </c>
      <c r="F59" s="1776">
        <v>200</v>
      </c>
      <c r="G59" s="1776" t="s">
        <v>2760</v>
      </c>
      <c r="H59" s="1783">
        <v>96.76</v>
      </c>
      <c r="I59" s="1780">
        <f t="shared" si="2"/>
        <v>19352</v>
      </c>
    </row>
    <row r="60" spans="1:12" x14ac:dyDescent="0.25">
      <c r="A60" s="1776">
        <v>47</v>
      </c>
      <c r="B60" s="1777">
        <v>45457</v>
      </c>
      <c r="C60" s="1777">
        <v>45457</v>
      </c>
      <c r="D60" s="1432" t="s">
        <v>3345</v>
      </c>
      <c r="E60" s="1778" t="s">
        <v>2821</v>
      </c>
      <c r="F60" s="1776">
        <v>200</v>
      </c>
      <c r="G60" s="1776" t="s">
        <v>2760</v>
      </c>
      <c r="H60" s="1783">
        <v>28.32</v>
      </c>
      <c r="I60" s="1780">
        <f t="shared" si="2"/>
        <v>5664</v>
      </c>
    </row>
    <row r="61" spans="1:12" x14ac:dyDescent="0.25">
      <c r="A61" s="1776">
        <v>48</v>
      </c>
      <c r="B61" s="1777">
        <v>45457</v>
      </c>
      <c r="C61" s="1777">
        <v>45457</v>
      </c>
      <c r="D61" s="1432" t="s">
        <v>3346</v>
      </c>
      <c r="E61" s="1778" t="s">
        <v>2822</v>
      </c>
      <c r="F61" s="1776">
        <v>200</v>
      </c>
      <c r="G61" s="1776" t="s">
        <v>2760</v>
      </c>
      <c r="H61" s="1783">
        <v>18.88</v>
      </c>
      <c r="I61" s="1780">
        <f t="shared" si="2"/>
        <v>3776</v>
      </c>
    </row>
    <row r="62" spans="1:12" x14ac:dyDescent="0.25">
      <c r="A62" s="1776">
        <v>49</v>
      </c>
      <c r="B62" s="1777">
        <v>45457</v>
      </c>
      <c r="C62" s="1777">
        <v>45457</v>
      </c>
      <c r="D62" s="1432" t="s">
        <v>3347</v>
      </c>
      <c r="E62" s="1778" t="s">
        <v>2823</v>
      </c>
      <c r="F62" s="1776">
        <v>200</v>
      </c>
      <c r="G62" s="1776" t="s">
        <v>2760</v>
      </c>
      <c r="H62" s="1783">
        <v>30.09</v>
      </c>
      <c r="I62" s="1780">
        <f t="shared" si="2"/>
        <v>6018</v>
      </c>
    </row>
    <row r="63" spans="1:12" x14ac:dyDescent="0.25">
      <c r="A63" s="1776">
        <v>50</v>
      </c>
      <c r="B63" s="1777">
        <v>45457</v>
      </c>
      <c r="C63" s="1777">
        <v>45457</v>
      </c>
      <c r="D63" s="1432" t="s">
        <v>3348</v>
      </c>
      <c r="E63" s="1778" t="s">
        <v>2824</v>
      </c>
      <c r="F63" s="1776">
        <v>100</v>
      </c>
      <c r="G63" s="1776" t="s">
        <v>2760</v>
      </c>
      <c r="H63" s="1783">
        <v>40.119999999999997</v>
      </c>
      <c r="I63" s="1780">
        <f t="shared" si="2"/>
        <v>4011.9999999999995</v>
      </c>
    </row>
    <row r="64" spans="1:12" x14ac:dyDescent="0.25">
      <c r="A64" s="1776">
        <v>51</v>
      </c>
      <c r="B64" s="1777">
        <v>45457</v>
      </c>
      <c r="C64" s="1777">
        <v>45457</v>
      </c>
      <c r="D64" s="1432" t="s">
        <v>3349</v>
      </c>
      <c r="E64" s="1778" t="s">
        <v>2825</v>
      </c>
      <c r="F64" s="1776">
        <v>300</v>
      </c>
      <c r="G64" s="1776" t="s">
        <v>2760</v>
      </c>
      <c r="H64" s="1783">
        <v>45.725000000000001</v>
      </c>
      <c r="I64" s="1780">
        <f t="shared" si="2"/>
        <v>13717.5</v>
      </c>
    </row>
    <row r="65" spans="1:9" x14ac:dyDescent="0.25">
      <c r="A65" s="1776">
        <v>52</v>
      </c>
      <c r="B65" s="1777">
        <v>45457</v>
      </c>
      <c r="C65" s="1777">
        <v>45457</v>
      </c>
      <c r="D65" s="1432" t="s">
        <v>3350</v>
      </c>
      <c r="E65" s="1778" t="s">
        <v>2826</v>
      </c>
      <c r="F65" s="1776">
        <v>100</v>
      </c>
      <c r="G65" s="1776" t="s">
        <v>2760</v>
      </c>
      <c r="H65" s="1783">
        <v>142.19</v>
      </c>
      <c r="I65" s="1780">
        <f t="shared" si="2"/>
        <v>14219</v>
      </c>
    </row>
    <row r="66" spans="1:9" x14ac:dyDescent="0.25">
      <c r="A66" s="1776">
        <v>53</v>
      </c>
      <c r="B66" s="1777">
        <v>45457</v>
      </c>
      <c r="C66" s="1777">
        <v>45457</v>
      </c>
      <c r="D66" s="1432" t="s">
        <v>3351</v>
      </c>
      <c r="E66" s="1778" t="s">
        <v>2827</v>
      </c>
      <c r="F66" s="1776">
        <v>300</v>
      </c>
      <c r="G66" s="1776" t="s">
        <v>2760</v>
      </c>
      <c r="H66" s="1783">
        <v>53.5</v>
      </c>
      <c r="I66" s="1780">
        <f t="shared" si="2"/>
        <v>16050</v>
      </c>
    </row>
    <row r="67" spans="1:9" x14ac:dyDescent="0.25">
      <c r="A67" s="1776">
        <v>54</v>
      </c>
      <c r="B67" s="1777">
        <v>45457</v>
      </c>
      <c r="C67" s="1777">
        <v>45457</v>
      </c>
      <c r="D67" s="1432" t="s">
        <v>3352</v>
      </c>
      <c r="E67" s="1778" t="s">
        <v>2828</v>
      </c>
      <c r="F67" s="1776">
        <v>100</v>
      </c>
      <c r="G67" s="1776" t="s">
        <v>2760</v>
      </c>
      <c r="H67" s="1783">
        <v>53.5</v>
      </c>
      <c r="I67" s="1780">
        <f t="shared" si="2"/>
        <v>5350</v>
      </c>
    </row>
    <row r="68" spans="1:9" x14ac:dyDescent="0.25">
      <c r="A68" s="1776">
        <v>55</v>
      </c>
      <c r="B68" s="1777">
        <v>45457</v>
      </c>
      <c r="C68" s="1777">
        <v>45457</v>
      </c>
      <c r="D68" s="1432" t="s">
        <v>2829</v>
      </c>
      <c r="E68" s="1778" t="s">
        <v>2830</v>
      </c>
      <c r="F68" s="1776">
        <v>60</v>
      </c>
      <c r="G68" s="1776" t="s">
        <v>2760</v>
      </c>
      <c r="H68" s="1783">
        <v>69.03</v>
      </c>
      <c r="I68" s="1780">
        <f t="shared" si="2"/>
        <v>4141.8</v>
      </c>
    </row>
    <row r="69" spans="1:9" x14ac:dyDescent="0.25">
      <c r="A69" s="1776">
        <v>56</v>
      </c>
      <c r="B69" s="1777">
        <v>45457</v>
      </c>
      <c r="C69" s="1777">
        <v>45457</v>
      </c>
      <c r="D69" s="1432" t="s">
        <v>2862</v>
      </c>
      <c r="E69" s="1778" t="s">
        <v>2831</v>
      </c>
      <c r="F69" s="1776">
        <v>200</v>
      </c>
      <c r="G69" s="1776" t="s">
        <v>2760</v>
      </c>
      <c r="H69" s="1783">
        <v>108.678</v>
      </c>
      <c r="I69" s="1780">
        <f t="shared" si="2"/>
        <v>21735.599999999999</v>
      </c>
    </row>
    <row r="70" spans="1:9" x14ac:dyDescent="0.25">
      <c r="A70" s="1776">
        <v>57</v>
      </c>
      <c r="B70" s="1777">
        <v>45464</v>
      </c>
      <c r="C70" s="1777">
        <v>45464</v>
      </c>
      <c r="D70" s="1432" t="s">
        <v>2864</v>
      </c>
      <c r="E70" s="1778" t="s">
        <v>2832</v>
      </c>
      <c r="F70" s="1776">
        <v>150</v>
      </c>
      <c r="G70" s="1776" t="s">
        <v>2760</v>
      </c>
      <c r="H70" s="1783">
        <v>478.49</v>
      </c>
      <c r="I70" s="1780">
        <f t="shared" si="2"/>
        <v>71773.5</v>
      </c>
    </row>
    <row r="71" spans="1:9" x14ac:dyDescent="0.25">
      <c r="A71" s="1776">
        <v>58</v>
      </c>
      <c r="B71" s="1777">
        <v>45464</v>
      </c>
      <c r="C71" s="1777">
        <v>45464</v>
      </c>
      <c r="D71" s="1432" t="s">
        <v>3353</v>
      </c>
      <c r="E71" s="1778" t="s">
        <v>2833</v>
      </c>
      <c r="F71" s="1776">
        <v>75</v>
      </c>
      <c r="G71" s="1776" t="s">
        <v>2760</v>
      </c>
      <c r="H71" s="1783">
        <v>2348.1999999999998</v>
      </c>
      <c r="I71" s="1780">
        <f t="shared" si="2"/>
        <v>176115</v>
      </c>
    </row>
    <row r="72" spans="1:9" x14ac:dyDescent="0.25">
      <c r="A72" s="1776">
        <v>59</v>
      </c>
      <c r="B72" s="1777">
        <v>45464</v>
      </c>
      <c r="C72" s="1777">
        <v>45464</v>
      </c>
      <c r="D72" s="1432" t="s">
        <v>1752</v>
      </c>
      <c r="E72" s="1778" t="s">
        <v>2834</v>
      </c>
      <c r="F72" s="1776">
        <v>50</v>
      </c>
      <c r="G72" s="1776" t="s">
        <v>2760</v>
      </c>
      <c r="H72" s="1783">
        <v>2843.8</v>
      </c>
      <c r="I72" s="1780">
        <f t="shared" si="2"/>
        <v>142190</v>
      </c>
    </row>
    <row r="73" spans="1:9" x14ac:dyDescent="0.25">
      <c r="A73" s="1776">
        <v>60</v>
      </c>
      <c r="B73" s="1777">
        <v>45464</v>
      </c>
      <c r="C73" s="1777">
        <v>45464</v>
      </c>
      <c r="D73" s="1432" t="s">
        <v>2870</v>
      </c>
      <c r="E73" s="1778" t="s">
        <v>2835</v>
      </c>
      <c r="F73" s="1776">
        <v>58</v>
      </c>
      <c r="G73" s="1776" t="s">
        <v>2760</v>
      </c>
      <c r="H73" s="1783">
        <v>163.43</v>
      </c>
      <c r="I73" s="1780">
        <f t="shared" si="2"/>
        <v>9478.94</v>
      </c>
    </row>
    <row r="74" spans="1:9" x14ac:dyDescent="0.25">
      <c r="A74" s="1776">
        <v>61</v>
      </c>
      <c r="B74" s="1777">
        <v>45457</v>
      </c>
      <c r="C74" s="1777">
        <v>45457</v>
      </c>
      <c r="D74" s="1432" t="s">
        <v>3354</v>
      </c>
      <c r="E74" s="1778" t="s">
        <v>2836</v>
      </c>
      <c r="F74" s="1776">
        <v>125</v>
      </c>
      <c r="G74" s="1776" t="s">
        <v>2760</v>
      </c>
      <c r="H74" s="1783">
        <v>536.9</v>
      </c>
      <c r="I74" s="1780">
        <f t="shared" si="2"/>
        <v>67112.5</v>
      </c>
    </row>
    <row r="75" spans="1:9" x14ac:dyDescent="0.25">
      <c r="A75" s="1776">
        <v>62</v>
      </c>
      <c r="B75" s="1777">
        <v>45457</v>
      </c>
      <c r="C75" s="1777">
        <v>45457</v>
      </c>
      <c r="D75" s="1432" t="s">
        <v>3355</v>
      </c>
      <c r="E75" s="1778" t="s">
        <v>2837</v>
      </c>
      <c r="F75" s="1776">
        <v>150</v>
      </c>
      <c r="G75" s="1776" t="s">
        <v>2760</v>
      </c>
      <c r="H75" s="1783">
        <v>702.69</v>
      </c>
      <c r="I75" s="1780">
        <f t="shared" si="2"/>
        <v>105403.50000000001</v>
      </c>
    </row>
    <row r="76" spans="1:9" x14ac:dyDescent="0.25">
      <c r="A76" s="1776">
        <v>63</v>
      </c>
      <c r="B76" s="1777">
        <v>45457</v>
      </c>
      <c r="C76" s="1777">
        <v>45457</v>
      </c>
      <c r="D76" s="1432" t="s">
        <v>1738</v>
      </c>
      <c r="E76" s="1778" t="s">
        <v>2838</v>
      </c>
      <c r="F76" s="1776">
        <v>100</v>
      </c>
      <c r="G76" s="1776" t="s">
        <v>2760</v>
      </c>
      <c r="H76" s="1783">
        <v>411.23</v>
      </c>
      <c r="I76" s="1780">
        <f t="shared" si="2"/>
        <v>41123</v>
      </c>
    </row>
    <row r="77" spans="1:9" x14ac:dyDescent="0.25">
      <c r="A77" s="1776">
        <v>64</v>
      </c>
      <c r="B77" s="1777">
        <v>45457</v>
      </c>
      <c r="C77" s="1777">
        <v>45457</v>
      </c>
      <c r="D77" s="1432" t="s">
        <v>1718</v>
      </c>
      <c r="E77" s="1778" t="s">
        <v>2839</v>
      </c>
      <c r="F77" s="1776">
        <v>75</v>
      </c>
      <c r="G77" s="1776" t="s">
        <v>2760</v>
      </c>
      <c r="H77" s="1783">
        <v>644.16200000000003</v>
      </c>
      <c r="I77" s="1780">
        <f t="shared" si="2"/>
        <v>48312.15</v>
      </c>
    </row>
    <row r="78" spans="1:9" x14ac:dyDescent="0.25">
      <c r="A78" s="1776">
        <v>65</v>
      </c>
      <c r="B78" s="1777">
        <v>45457</v>
      </c>
      <c r="C78" s="1777">
        <v>45457</v>
      </c>
      <c r="D78" s="1432" t="s">
        <v>2881</v>
      </c>
      <c r="E78" s="1778" t="s">
        <v>2840</v>
      </c>
      <c r="F78" s="1776">
        <v>100</v>
      </c>
      <c r="G78" s="1776" t="s">
        <v>2760</v>
      </c>
      <c r="H78" s="1783">
        <v>316.00400000000002</v>
      </c>
      <c r="I78" s="1780">
        <f t="shared" si="2"/>
        <v>31600.400000000001</v>
      </c>
    </row>
    <row r="79" spans="1:9" x14ac:dyDescent="0.25">
      <c r="A79" s="1776">
        <v>66</v>
      </c>
      <c r="B79" s="1777">
        <v>45457</v>
      </c>
      <c r="C79" s="1777">
        <v>45457</v>
      </c>
      <c r="D79" s="1432" t="s">
        <v>1668</v>
      </c>
      <c r="E79" s="1778" t="s">
        <v>2841</v>
      </c>
      <c r="F79" s="1776">
        <v>300</v>
      </c>
      <c r="G79" s="1776" t="s">
        <v>2760</v>
      </c>
      <c r="H79" s="1783">
        <v>137</v>
      </c>
      <c r="I79" s="1780">
        <f t="shared" si="2"/>
        <v>41100</v>
      </c>
    </row>
    <row r="80" spans="1:9" x14ac:dyDescent="0.25">
      <c r="A80" s="1776">
        <v>69</v>
      </c>
      <c r="B80" s="1777">
        <v>45457</v>
      </c>
      <c r="C80" s="1777">
        <v>45457</v>
      </c>
      <c r="D80" s="1432" t="s">
        <v>2818</v>
      </c>
      <c r="E80" s="1778" t="s">
        <v>2842</v>
      </c>
      <c r="F80" s="1776">
        <v>500</v>
      </c>
      <c r="G80" s="1776" t="s">
        <v>2760</v>
      </c>
      <c r="H80" s="1783">
        <v>67.260000000000005</v>
      </c>
      <c r="I80" s="1780">
        <f t="shared" si="2"/>
        <v>33630</v>
      </c>
    </row>
    <row r="81" spans="1:9" x14ac:dyDescent="0.25">
      <c r="A81" s="1776">
        <v>70</v>
      </c>
      <c r="B81" s="1777">
        <v>45457</v>
      </c>
      <c r="C81" s="1777">
        <v>45457</v>
      </c>
      <c r="D81" s="1432" t="s">
        <v>3344</v>
      </c>
      <c r="E81" s="1778" t="s">
        <v>2843</v>
      </c>
      <c r="F81" s="1776">
        <v>60</v>
      </c>
      <c r="G81" s="1776" t="s">
        <v>2760</v>
      </c>
      <c r="H81" s="1783">
        <v>318.60000000000002</v>
      </c>
      <c r="I81" s="1780">
        <f t="shared" si="2"/>
        <v>19116</v>
      </c>
    </row>
    <row r="82" spans="1:9" x14ac:dyDescent="0.25">
      <c r="A82" s="1776">
        <v>71</v>
      </c>
      <c r="B82" s="1777">
        <v>45457</v>
      </c>
      <c r="C82" s="1777">
        <v>45457</v>
      </c>
      <c r="D82" s="1432" t="s">
        <v>3345</v>
      </c>
      <c r="E82" s="1778" t="s">
        <v>2844</v>
      </c>
      <c r="F82" s="1776">
        <v>200</v>
      </c>
      <c r="G82" s="1776" t="s">
        <v>2760</v>
      </c>
      <c r="H82" s="1783">
        <v>378.19</v>
      </c>
      <c r="I82" s="1780">
        <f t="shared" si="2"/>
        <v>75638</v>
      </c>
    </row>
    <row r="83" spans="1:9" x14ac:dyDescent="0.25">
      <c r="A83" s="1776">
        <v>72</v>
      </c>
      <c r="B83" s="1777">
        <v>45457</v>
      </c>
      <c r="C83" s="1777">
        <v>45457</v>
      </c>
      <c r="D83" s="1432" t="s">
        <v>3346</v>
      </c>
      <c r="E83" s="1778" t="s">
        <v>2845</v>
      </c>
      <c r="F83" s="1776">
        <v>141</v>
      </c>
      <c r="G83" s="1776" t="s">
        <v>2760</v>
      </c>
      <c r="H83" s="1783">
        <v>318.60000000000002</v>
      </c>
      <c r="I83" s="1780">
        <f t="shared" si="2"/>
        <v>44922.600000000006</v>
      </c>
    </row>
    <row r="84" spans="1:9" x14ac:dyDescent="0.25">
      <c r="A84" s="1776">
        <v>73</v>
      </c>
      <c r="B84" s="1777">
        <v>45457</v>
      </c>
      <c r="C84" s="1777">
        <v>45457</v>
      </c>
      <c r="D84" s="1432" t="s">
        <v>3347</v>
      </c>
      <c r="E84" s="1778" t="s">
        <v>2846</v>
      </c>
      <c r="F84" s="1776">
        <v>200</v>
      </c>
      <c r="G84" s="1776" t="s">
        <v>2760</v>
      </c>
      <c r="H84" s="1783">
        <v>690.89</v>
      </c>
      <c r="I84" s="1780">
        <f t="shared" si="2"/>
        <v>138178</v>
      </c>
    </row>
    <row r="85" spans="1:9" x14ac:dyDescent="0.25">
      <c r="A85" s="1776">
        <v>74</v>
      </c>
      <c r="B85" s="1777">
        <v>45457</v>
      </c>
      <c r="C85" s="1777">
        <v>45457</v>
      </c>
      <c r="D85" s="1432" t="s">
        <v>3348</v>
      </c>
      <c r="E85" s="1778" t="s">
        <v>2847</v>
      </c>
      <c r="F85" s="1776">
        <v>50</v>
      </c>
      <c r="G85" s="1776" t="s">
        <v>2760</v>
      </c>
      <c r="H85" s="1783">
        <v>830.13</v>
      </c>
      <c r="I85" s="1780">
        <f t="shared" si="2"/>
        <v>41506.5</v>
      </c>
    </row>
    <row r="86" spans="1:9" x14ac:dyDescent="0.25">
      <c r="A86" s="1776">
        <v>75</v>
      </c>
      <c r="B86" s="1777">
        <v>45457</v>
      </c>
      <c r="C86" s="1777">
        <v>45457</v>
      </c>
      <c r="D86" s="1432" t="s">
        <v>3349</v>
      </c>
      <c r="E86" s="1778" t="s">
        <v>2848</v>
      </c>
      <c r="F86" s="1776">
        <v>100</v>
      </c>
      <c r="G86" s="1776" t="s">
        <v>2760</v>
      </c>
      <c r="H86" s="1783">
        <v>58.41</v>
      </c>
      <c r="I86" s="1780">
        <f t="shared" si="2"/>
        <v>5841</v>
      </c>
    </row>
    <row r="87" spans="1:9" x14ac:dyDescent="0.25">
      <c r="A87" s="1776">
        <v>76</v>
      </c>
      <c r="B87" s="1777">
        <v>45457</v>
      </c>
      <c r="C87" s="1777">
        <v>45457</v>
      </c>
      <c r="D87" s="1432" t="s">
        <v>3350</v>
      </c>
      <c r="E87" s="1778" t="s">
        <v>2849</v>
      </c>
      <c r="F87" s="1776">
        <v>150</v>
      </c>
      <c r="G87" s="1776" t="s">
        <v>2760</v>
      </c>
      <c r="H87" s="1783">
        <v>407.69</v>
      </c>
      <c r="I87" s="1780">
        <f t="shared" si="2"/>
        <v>61153.5</v>
      </c>
    </row>
    <row r="88" spans="1:9" x14ac:dyDescent="0.25">
      <c r="A88" s="1776">
        <v>77</v>
      </c>
      <c r="B88" s="1777">
        <v>45457</v>
      </c>
      <c r="C88" s="1777">
        <v>45457</v>
      </c>
      <c r="D88" s="1432" t="s">
        <v>3351</v>
      </c>
      <c r="E88" s="1778" t="s">
        <v>2850</v>
      </c>
      <c r="F88" s="1776">
        <v>150</v>
      </c>
      <c r="G88" s="1776" t="s">
        <v>2760</v>
      </c>
      <c r="H88" s="1783">
        <v>462.56</v>
      </c>
      <c r="I88" s="1780">
        <f t="shared" si="2"/>
        <v>69384</v>
      </c>
    </row>
    <row r="89" spans="1:9" x14ac:dyDescent="0.25">
      <c r="A89" s="1776">
        <v>78</v>
      </c>
      <c r="B89" s="1777">
        <v>45457</v>
      </c>
      <c r="C89" s="1777">
        <v>45457</v>
      </c>
      <c r="D89" s="1432" t="s">
        <v>3352</v>
      </c>
      <c r="E89" s="1778" t="s">
        <v>2851</v>
      </c>
      <c r="F89" s="1776">
        <v>100</v>
      </c>
      <c r="G89" s="1776" t="s">
        <v>2760</v>
      </c>
      <c r="H89" s="1783">
        <v>649.11800000000005</v>
      </c>
      <c r="I89" s="1780">
        <f t="shared" si="2"/>
        <v>64911.8</v>
      </c>
    </row>
    <row r="90" spans="1:9" x14ac:dyDescent="0.25">
      <c r="A90" s="1776">
        <v>79</v>
      </c>
      <c r="B90" s="1777">
        <v>45014</v>
      </c>
      <c r="C90" s="1777">
        <v>45014</v>
      </c>
      <c r="D90" s="1432" t="s">
        <v>2852</v>
      </c>
      <c r="E90" s="1778" t="s">
        <v>2853</v>
      </c>
      <c r="F90" s="1776">
        <f>5000-365-308-190-39-213-262-322-318-125-260-46-144-326-305-907</f>
        <v>870</v>
      </c>
      <c r="G90" s="1776" t="s">
        <v>2817</v>
      </c>
      <c r="H90" s="1783">
        <v>299.36599999999999</v>
      </c>
      <c r="I90" s="1780">
        <f t="shared" si="2"/>
        <v>260448.41999999998</v>
      </c>
    </row>
    <row r="91" spans="1:9" x14ac:dyDescent="0.25">
      <c r="A91" s="1776">
        <v>80</v>
      </c>
      <c r="B91" s="1777">
        <v>44761</v>
      </c>
      <c r="C91" s="1777">
        <v>44761</v>
      </c>
      <c r="D91" s="1432" t="s">
        <v>2854</v>
      </c>
      <c r="E91" s="1778" t="s">
        <v>2855</v>
      </c>
      <c r="F91" s="1776">
        <f>1100-20-32-53-51-34</f>
        <v>910</v>
      </c>
      <c r="G91" s="1776" t="s">
        <v>2817</v>
      </c>
      <c r="H91" s="1783">
        <v>402.99360000000001</v>
      </c>
      <c r="I91" s="1780">
        <f t="shared" si="2"/>
        <v>366724.17600000004</v>
      </c>
    </row>
    <row r="92" spans="1:9" x14ac:dyDescent="0.25">
      <c r="A92" s="1776">
        <v>81</v>
      </c>
      <c r="B92" s="1777">
        <v>44748</v>
      </c>
      <c r="C92" s="1777">
        <v>44748</v>
      </c>
      <c r="D92" s="1432" t="s">
        <v>1332</v>
      </c>
      <c r="E92" s="1778" t="s">
        <v>2856</v>
      </c>
      <c r="F92" s="1776">
        <f>142-1-2-5</f>
        <v>134</v>
      </c>
      <c r="G92" s="1776" t="s">
        <v>2760</v>
      </c>
      <c r="H92" s="1779">
        <v>305.02999999999997</v>
      </c>
      <c r="I92" s="1780">
        <f t="shared" si="2"/>
        <v>40874.019999999997</v>
      </c>
    </row>
    <row r="93" spans="1:9" x14ac:dyDescent="0.25">
      <c r="A93" s="1776">
        <v>82</v>
      </c>
      <c r="B93" s="1777">
        <v>44166</v>
      </c>
      <c r="C93" s="1777">
        <v>44166</v>
      </c>
      <c r="D93" s="1432" t="s">
        <v>2857</v>
      </c>
      <c r="E93" s="1778" t="s">
        <v>2858</v>
      </c>
      <c r="F93" s="1776">
        <f>10-1-1</f>
        <v>8</v>
      </c>
      <c r="G93" s="1776" t="s">
        <v>2760</v>
      </c>
      <c r="H93" s="1779">
        <v>554.6</v>
      </c>
      <c r="I93" s="1780">
        <f t="shared" si="2"/>
        <v>4436.8</v>
      </c>
    </row>
    <row r="94" spans="1:9" x14ac:dyDescent="0.25">
      <c r="A94" s="1776">
        <v>83</v>
      </c>
      <c r="B94" s="1777">
        <v>44166</v>
      </c>
      <c r="C94" s="1777">
        <v>44166</v>
      </c>
      <c r="D94" s="1432" t="s">
        <v>2859</v>
      </c>
      <c r="E94" s="1778" t="s">
        <v>3356</v>
      </c>
      <c r="F94" s="1776">
        <f>200-5-2-2-1-3-1-1-3-3-4-2-38-10-3-3-3-1-2-1-2-5-4-6-39-44</f>
        <v>12</v>
      </c>
      <c r="G94" s="1776" t="s">
        <v>2760</v>
      </c>
      <c r="H94" s="1779">
        <v>47.2</v>
      </c>
      <c r="I94" s="1780">
        <f t="shared" si="2"/>
        <v>566.40000000000009</v>
      </c>
    </row>
    <row r="95" spans="1:9" x14ac:dyDescent="0.25">
      <c r="A95" s="1776">
        <v>84</v>
      </c>
      <c r="B95" s="1777">
        <v>44748</v>
      </c>
      <c r="C95" s="1777">
        <v>44748</v>
      </c>
      <c r="D95" s="1432" t="s">
        <v>2859</v>
      </c>
      <c r="E95" s="1778" t="s">
        <v>2860</v>
      </c>
      <c r="F95" s="1776">
        <v>150</v>
      </c>
      <c r="G95" s="1776" t="s">
        <v>2760</v>
      </c>
      <c r="H95" s="1779">
        <v>40.71</v>
      </c>
      <c r="I95" s="1780">
        <f t="shared" si="2"/>
        <v>6106.5</v>
      </c>
    </row>
    <row r="96" spans="1:9" x14ac:dyDescent="0.25">
      <c r="A96" s="1776">
        <v>85</v>
      </c>
      <c r="B96" s="1777">
        <v>45230</v>
      </c>
      <c r="C96" s="1777">
        <v>45230</v>
      </c>
      <c r="D96" s="1432" t="s">
        <v>2859</v>
      </c>
      <c r="E96" s="1778" t="s">
        <v>3357</v>
      </c>
      <c r="F96" s="1776">
        <v>100</v>
      </c>
      <c r="G96" s="1776" t="s">
        <v>2760</v>
      </c>
      <c r="H96" s="1779">
        <v>66.08</v>
      </c>
      <c r="I96" s="1780">
        <f t="shared" si="2"/>
        <v>6608</v>
      </c>
    </row>
    <row r="97" spans="1:9" x14ac:dyDescent="0.25">
      <c r="A97" s="1776">
        <v>86</v>
      </c>
      <c r="B97" s="1777">
        <v>44748</v>
      </c>
      <c r="C97" s="1777">
        <v>44748</v>
      </c>
      <c r="D97" s="1432" t="s">
        <v>2829</v>
      </c>
      <c r="E97" s="1778" t="s">
        <v>3358</v>
      </c>
      <c r="F97" s="1776">
        <f>150-4-11-3-7</f>
        <v>125</v>
      </c>
      <c r="G97" s="1776" t="s">
        <v>2760</v>
      </c>
      <c r="H97" s="1779">
        <v>51.33</v>
      </c>
      <c r="I97" s="1780">
        <f t="shared" si="2"/>
        <v>6416.25</v>
      </c>
    </row>
    <row r="98" spans="1:9" x14ac:dyDescent="0.25">
      <c r="A98" s="1776">
        <v>87</v>
      </c>
      <c r="B98" s="1777">
        <v>45230</v>
      </c>
      <c r="C98" s="1777">
        <v>45230</v>
      </c>
      <c r="D98" s="1432" t="s">
        <v>2829</v>
      </c>
      <c r="E98" s="1778" t="s">
        <v>2861</v>
      </c>
      <c r="F98" s="1776">
        <v>100</v>
      </c>
      <c r="G98" s="1776" t="s">
        <v>2760</v>
      </c>
      <c r="H98" s="1779">
        <v>86.73</v>
      </c>
      <c r="I98" s="1780">
        <f t="shared" si="2"/>
        <v>8673</v>
      </c>
    </row>
    <row r="99" spans="1:9" x14ac:dyDescent="0.25">
      <c r="A99" s="1776">
        <v>88</v>
      </c>
      <c r="B99" s="1777">
        <v>45230</v>
      </c>
      <c r="C99" s="1777">
        <v>45230</v>
      </c>
      <c r="D99" s="1432" t="s">
        <v>2862</v>
      </c>
      <c r="E99" s="1778" t="s">
        <v>2863</v>
      </c>
      <c r="F99" s="1776">
        <f>1200-432</f>
        <v>768</v>
      </c>
      <c r="G99" s="1776" t="s">
        <v>2760</v>
      </c>
      <c r="H99" s="1779">
        <v>64.427999999999997</v>
      </c>
      <c r="I99" s="1780">
        <f t="shared" si="2"/>
        <v>49480.703999999998</v>
      </c>
    </row>
    <row r="100" spans="1:9" x14ac:dyDescent="0.25">
      <c r="A100" s="1776">
        <v>89</v>
      </c>
      <c r="B100" s="1777">
        <v>45230</v>
      </c>
      <c r="C100" s="1777">
        <v>45230</v>
      </c>
      <c r="D100" s="1432" t="s">
        <v>2864</v>
      </c>
      <c r="E100" s="1778" t="s">
        <v>2865</v>
      </c>
      <c r="F100" s="1776">
        <f>1800-840</f>
        <v>960</v>
      </c>
      <c r="G100" s="1776" t="s">
        <v>2760</v>
      </c>
      <c r="H100" s="1779">
        <v>41.630400000000002</v>
      </c>
      <c r="I100" s="1780">
        <f t="shared" si="2"/>
        <v>39965.184000000001</v>
      </c>
    </row>
    <row r="101" spans="1:9" x14ac:dyDescent="0.25">
      <c r="A101" s="1776">
        <v>90</v>
      </c>
      <c r="B101" s="1777">
        <v>45230</v>
      </c>
      <c r="C101" s="1777">
        <v>45230</v>
      </c>
      <c r="D101" s="1432" t="s">
        <v>1777</v>
      </c>
      <c r="E101" s="1778" t="s">
        <v>2866</v>
      </c>
      <c r="F101" s="1776">
        <f>1800-19-7-55-73-43-89-74-240</f>
        <v>1200</v>
      </c>
      <c r="G101" s="1776" t="s">
        <v>2760</v>
      </c>
      <c r="H101" s="1779">
        <v>38.999983329999999</v>
      </c>
      <c r="I101" s="1780">
        <f t="shared" si="2"/>
        <v>46799.979996000002</v>
      </c>
    </row>
    <row r="102" spans="1:9" x14ac:dyDescent="0.25">
      <c r="A102" s="1776">
        <v>91</v>
      </c>
      <c r="B102" s="1777">
        <v>45230</v>
      </c>
      <c r="C102" s="1777">
        <v>45230</v>
      </c>
      <c r="D102" s="1432" t="s">
        <v>1752</v>
      </c>
      <c r="E102" s="1778" t="s">
        <v>2867</v>
      </c>
      <c r="F102" s="1776">
        <f>150-1-12</f>
        <v>137</v>
      </c>
      <c r="G102" s="1776" t="s">
        <v>2760</v>
      </c>
      <c r="H102" s="1779">
        <v>80.098399999999998</v>
      </c>
      <c r="I102" s="1780">
        <f t="shared" si="2"/>
        <v>10973.480799999999</v>
      </c>
    </row>
    <row r="103" spans="1:9" x14ac:dyDescent="0.25">
      <c r="A103" s="1776">
        <v>92</v>
      </c>
      <c r="B103" s="1777">
        <v>44753</v>
      </c>
      <c r="C103" s="1777">
        <v>44753</v>
      </c>
      <c r="D103" s="1432" t="s">
        <v>2868</v>
      </c>
      <c r="E103" s="1778" t="s">
        <v>2869</v>
      </c>
      <c r="F103" s="1776">
        <f>100-3-2-10-12-4-13-16-1</f>
        <v>39</v>
      </c>
      <c r="G103" s="1776" t="s">
        <v>2760</v>
      </c>
      <c r="H103" s="1779">
        <v>17.640999999999998</v>
      </c>
      <c r="I103" s="1780">
        <f>+F103*H103</f>
        <v>687.99899999999991</v>
      </c>
    </row>
    <row r="104" spans="1:9" x14ac:dyDescent="0.25">
      <c r="A104" s="1776">
        <v>93</v>
      </c>
      <c r="B104" s="1777">
        <v>44748</v>
      </c>
      <c r="C104" s="1777">
        <v>44748</v>
      </c>
      <c r="D104" s="1432" t="s">
        <v>2870</v>
      </c>
      <c r="E104" s="1778" t="s">
        <v>2871</v>
      </c>
      <c r="F104" s="1776">
        <f>200-9-105</f>
        <v>86</v>
      </c>
      <c r="G104" s="1776" t="s">
        <v>2760</v>
      </c>
      <c r="H104" s="1779">
        <v>5.31</v>
      </c>
      <c r="I104" s="1780">
        <f t="shared" si="2"/>
        <v>456.65999999999997</v>
      </c>
    </row>
    <row r="105" spans="1:9" x14ac:dyDescent="0.25">
      <c r="A105" s="1776">
        <v>94</v>
      </c>
      <c r="B105" s="1777">
        <v>44173</v>
      </c>
      <c r="C105" s="1777">
        <v>44173</v>
      </c>
      <c r="D105" s="1432" t="s">
        <v>2872</v>
      </c>
      <c r="E105" s="1778" t="s">
        <v>3359</v>
      </c>
      <c r="F105" s="1776">
        <f>5000-793-250-255-210-180-280-200-160-107-175</f>
        <v>2390</v>
      </c>
      <c r="G105" s="1776" t="s">
        <v>2760</v>
      </c>
      <c r="H105" s="1779">
        <v>4.8097000000000003</v>
      </c>
      <c r="I105" s="1780">
        <f t="shared" si="2"/>
        <v>11495.183000000001</v>
      </c>
    </row>
    <row r="106" spans="1:9" x14ac:dyDescent="0.25">
      <c r="A106" s="1776">
        <v>95</v>
      </c>
      <c r="B106" s="1777">
        <v>45268</v>
      </c>
      <c r="C106" s="1777">
        <v>45268</v>
      </c>
      <c r="D106" s="1432" t="s">
        <v>2872</v>
      </c>
      <c r="E106" s="1778" t="s">
        <v>2873</v>
      </c>
      <c r="F106" s="1776">
        <v>8</v>
      </c>
      <c r="G106" s="1776" t="s">
        <v>2779</v>
      </c>
      <c r="H106" s="1779">
        <v>2885.855</v>
      </c>
      <c r="I106" s="1780">
        <f t="shared" si="2"/>
        <v>23086.84</v>
      </c>
    </row>
    <row r="107" spans="1:9" x14ac:dyDescent="0.25">
      <c r="A107" s="1776">
        <v>96</v>
      </c>
      <c r="B107" s="1777">
        <v>45268</v>
      </c>
      <c r="C107" s="1777">
        <v>45268</v>
      </c>
      <c r="D107" s="1432" t="s">
        <v>2872</v>
      </c>
      <c r="E107" s="1778" t="s">
        <v>2874</v>
      </c>
      <c r="F107" s="1776">
        <v>1</v>
      </c>
      <c r="G107" s="1776" t="s">
        <v>2875</v>
      </c>
      <c r="H107" s="1779">
        <v>9274.2099999999991</v>
      </c>
      <c r="I107" s="1780">
        <f t="shared" si="2"/>
        <v>9274.2099999999991</v>
      </c>
    </row>
    <row r="108" spans="1:9" x14ac:dyDescent="0.25">
      <c r="A108" s="1776">
        <v>97</v>
      </c>
      <c r="B108" s="1777">
        <v>45230</v>
      </c>
      <c r="C108" s="1777">
        <v>45230</v>
      </c>
      <c r="D108" s="1432" t="s">
        <v>2876</v>
      </c>
      <c r="E108" s="1778" t="s">
        <v>2877</v>
      </c>
      <c r="F108" s="1776">
        <f>75-2-1-4-13-1</f>
        <v>54</v>
      </c>
      <c r="G108" s="1776" t="s">
        <v>2760</v>
      </c>
      <c r="H108" s="1779">
        <v>2545.4960000000001</v>
      </c>
      <c r="I108" s="1780">
        <f t="shared" si="2"/>
        <v>137456.78400000001</v>
      </c>
    </row>
    <row r="109" spans="1:9" x14ac:dyDescent="0.25">
      <c r="A109" s="1776">
        <v>98</v>
      </c>
      <c r="B109" s="1777">
        <v>45230</v>
      </c>
      <c r="C109" s="1777">
        <v>45230</v>
      </c>
      <c r="D109" s="1432" t="s">
        <v>1738</v>
      </c>
      <c r="E109" s="1778" t="s">
        <v>2878</v>
      </c>
      <c r="F109" s="1776">
        <f>58-10-2-10</f>
        <v>36</v>
      </c>
      <c r="G109" s="1776" t="s">
        <v>2760</v>
      </c>
      <c r="H109" s="1779">
        <v>118.49550000000001</v>
      </c>
      <c r="I109" s="1780">
        <f t="shared" si="2"/>
        <v>4265.8380000000006</v>
      </c>
    </row>
    <row r="110" spans="1:9" x14ac:dyDescent="0.25">
      <c r="A110" s="1776">
        <v>99</v>
      </c>
      <c r="B110" s="1777">
        <v>45230</v>
      </c>
      <c r="C110" s="1777">
        <v>45230</v>
      </c>
      <c r="D110" s="1432" t="s">
        <v>2879</v>
      </c>
      <c r="E110" s="1778" t="s">
        <v>2880</v>
      </c>
      <c r="F110" s="1776">
        <f>100-5-13-5</f>
        <v>77</v>
      </c>
      <c r="G110" s="1776" t="s">
        <v>2760</v>
      </c>
      <c r="H110" s="1779">
        <v>383.5</v>
      </c>
      <c r="I110" s="1780">
        <f t="shared" si="2"/>
        <v>29529.5</v>
      </c>
    </row>
    <row r="111" spans="1:9" x14ac:dyDescent="0.25">
      <c r="A111" s="1776">
        <v>100</v>
      </c>
      <c r="B111" s="1777">
        <v>40500</v>
      </c>
      <c r="C111" s="1777">
        <v>40500</v>
      </c>
      <c r="D111" s="1432" t="s">
        <v>2881</v>
      </c>
      <c r="E111" s="1778" t="s">
        <v>2882</v>
      </c>
      <c r="F111" s="1776">
        <f>417-7-6-5-6-5-10-13-18-6-6-6-11-6-4-5-7-6-6-6-6-6-7-5-6-5-6-5-12-8-5-5-5-5-2-6</f>
        <v>184</v>
      </c>
      <c r="G111" s="1776" t="s">
        <v>2760</v>
      </c>
      <c r="H111" s="1779">
        <v>55</v>
      </c>
      <c r="I111" s="1780">
        <f t="shared" si="2"/>
        <v>10120</v>
      </c>
    </row>
    <row r="112" spans="1:9" x14ac:dyDescent="0.25">
      <c r="A112" s="1776">
        <v>101</v>
      </c>
      <c r="B112" s="1777" t="s">
        <v>2883</v>
      </c>
      <c r="C112" s="1777" t="s">
        <v>2883</v>
      </c>
      <c r="D112" s="1432" t="s">
        <v>1668</v>
      </c>
      <c r="E112" s="1778" t="s">
        <v>2884</v>
      </c>
      <c r="F112" s="1776">
        <f>516-14-5-9-6-6-11-7-6-9-3-7-6-6-10-10-8-6-7-5-6-9-15-10-7-16-4-23-7-6-16-6-7-2-10-8-4-9-2-9-15-1</f>
        <v>183</v>
      </c>
      <c r="G112" s="1776" t="s">
        <v>2760</v>
      </c>
      <c r="H112" s="1779">
        <v>110.92</v>
      </c>
      <c r="I112" s="1780">
        <f>F112*H112</f>
        <v>20298.36</v>
      </c>
    </row>
    <row r="113" spans="1:9" x14ac:dyDescent="0.25">
      <c r="A113" s="1776">
        <v>102</v>
      </c>
      <c r="B113" s="1777">
        <v>44748</v>
      </c>
      <c r="C113" s="1777">
        <v>44748</v>
      </c>
      <c r="D113" s="1432" t="s">
        <v>1792</v>
      </c>
      <c r="E113" s="1778" t="s">
        <v>2885</v>
      </c>
      <c r="F113" s="1776">
        <f>100-8-6-2-4-4-6-6-2-5-8-10-1</f>
        <v>38</v>
      </c>
      <c r="G113" s="1776" t="s">
        <v>2760</v>
      </c>
      <c r="H113" s="1779">
        <v>77.644000000000005</v>
      </c>
      <c r="I113" s="1780">
        <f>F113*H113</f>
        <v>2950.4720000000002</v>
      </c>
    </row>
    <row r="114" spans="1:9" x14ac:dyDescent="0.25">
      <c r="A114" s="1776">
        <v>103</v>
      </c>
      <c r="B114" s="1777">
        <v>44921</v>
      </c>
      <c r="C114" s="1777">
        <v>44921</v>
      </c>
      <c r="D114" s="1432" t="s">
        <v>2886</v>
      </c>
      <c r="E114" s="1778" t="s">
        <v>2887</v>
      </c>
      <c r="F114" s="1776">
        <v>2</v>
      </c>
      <c r="G114" s="1776" t="s">
        <v>2760</v>
      </c>
      <c r="H114" s="1779">
        <v>4472.2</v>
      </c>
      <c r="I114" s="1780">
        <f t="shared" ref="I114:I161" si="3">F114*H114</f>
        <v>8944.4</v>
      </c>
    </row>
    <row r="115" spans="1:9" x14ac:dyDescent="0.25">
      <c r="A115" s="1776">
        <v>104</v>
      </c>
      <c r="B115" s="1777">
        <v>44921</v>
      </c>
      <c r="C115" s="1777">
        <v>44921</v>
      </c>
      <c r="D115" s="1432" t="s">
        <v>2888</v>
      </c>
      <c r="E115" s="1778" t="s">
        <v>2889</v>
      </c>
      <c r="F115" s="1776">
        <v>2</v>
      </c>
      <c r="G115" s="1776" t="s">
        <v>2760</v>
      </c>
      <c r="H115" s="1779">
        <v>4472.2</v>
      </c>
      <c r="I115" s="1780">
        <f t="shared" si="3"/>
        <v>8944.4</v>
      </c>
    </row>
    <row r="116" spans="1:9" x14ac:dyDescent="0.25">
      <c r="A116" s="1776">
        <v>105</v>
      </c>
      <c r="B116" s="1777">
        <v>44921</v>
      </c>
      <c r="C116" s="1777">
        <v>44921</v>
      </c>
      <c r="D116" s="1432" t="s">
        <v>2890</v>
      </c>
      <c r="E116" s="1778" t="s">
        <v>2891</v>
      </c>
      <c r="F116" s="1776">
        <v>2</v>
      </c>
      <c r="G116" s="1776" t="s">
        <v>2760</v>
      </c>
      <c r="H116" s="1779">
        <v>4472.2</v>
      </c>
      <c r="I116" s="1780">
        <f t="shared" si="3"/>
        <v>8944.4</v>
      </c>
    </row>
    <row r="117" spans="1:9" x14ac:dyDescent="0.25">
      <c r="A117" s="1776">
        <v>106</v>
      </c>
      <c r="B117" s="1777">
        <v>44707</v>
      </c>
      <c r="C117" s="1777">
        <v>44707</v>
      </c>
      <c r="D117" s="1432" t="s">
        <v>2892</v>
      </c>
      <c r="E117" s="1778" t="s">
        <v>2893</v>
      </c>
      <c r="F117" s="1776">
        <f>25-8</f>
        <v>17</v>
      </c>
      <c r="G117" s="1776" t="s">
        <v>2760</v>
      </c>
      <c r="H117" s="1779">
        <v>4804.96</v>
      </c>
      <c r="I117" s="1780">
        <f t="shared" si="3"/>
        <v>81684.320000000007</v>
      </c>
    </row>
    <row r="118" spans="1:9" x14ac:dyDescent="0.25">
      <c r="A118" s="1776">
        <v>107</v>
      </c>
      <c r="B118" s="1777">
        <v>44707</v>
      </c>
      <c r="C118" s="1777">
        <v>44707</v>
      </c>
      <c r="D118" s="1777" t="s">
        <v>2894</v>
      </c>
      <c r="E118" s="1778" t="s">
        <v>3360</v>
      </c>
      <c r="F118" s="1776">
        <f>48-2-3-1-8-2</f>
        <v>32</v>
      </c>
      <c r="G118" s="1776" t="s">
        <v>2760</v>
      </c>
      <c r="H118" s="1779">
        <v>4472.2</v>
      </c>
      <c r="I118" s="1780">
        <f t="shared" si="3"/>
        <v>143110.39999999999</v>
      </c>
    </row>
    <row r="119" spans="1:9" x14ac:dyDescent="0.25">
      <c r="A119" s="1776">
        <v>108</v>
      </c>
      <c r="B119" s="1777">
        <v>44707</v>
      </c>
      <c r="C119" s="1777">
        <v>44707</v>
      </c>
      <c r="D119" s="1777" t="s">
        <v>2896</v>
      </c>
      <c r="E119" s="1778" t="s">
        <v>3361</v>
      </c>
      <c r="F119" s="1776">
        <f>12-2-2-3-1</f>
        <v>4</v>
      </c>
      <c r="G119" s="1776" t="s">
        <v>2760</v>
      </c>
      <c r="H119" s="1779">
        <v>4487.54</v>
      </c>
      <c r="I119" s="1780">
        <f t="shared" si="3"/>
        <v>17950.16</v>
      </c>
    </row>
    <row r="120" spans="1:9" s="1788" customFormat="1" x14ac:dyDescent="0.25">
      <c r="A120" s="1776">
        <v>112</v>
      </c>
      <c r="B120" s="1777">
        <v>44689</v>
      </c>
      <c r="C120" s="1777">
        <v>45420</v>
      </c>
      <c r="D120" s="1777" t="s">
        <v>2894</v>
      </c>
      <c r="E120" s="1778" t="s">
        <v>2895</v>
      </c>
      <c r="F120" s="1776">
        <v>21</v>
      </c>
      <c r="G120" s="1776" t="s">
        <v>2760</v>
      </c>
      <c r="H120" s="1779">
        <v>4472.2</v>
      </c>
      <c r="I120" s="1780">
        <f>F120*H120</f>
        <v>93916.2</v>
      </c>
    </row>
    <row r="121" spans="1:9" x14ac:dyDescent="0.25">
      <c r="A121" s="1776">
        <v>114</v>
      </c>
      <c r="B121" s="1777">
        <v>44689</v>
      </c>
      <c r="C121" s="1777">
        <v>45420</v>
      </c>
      <c r="D121" s="1777" t="s">
        <v>2896</v>
      </c>
      <c r="E121" s="1778" t="s">
        <v>2897</v>
      </c>
      <c r="F121" s="1776">
        <v>36</v>
      </c>
      <c r="G121" s="1776" t="s">
        <v>2760</v>
      </c>
      <c r="H121" s="1779">
        <v>4661</v>
      </c>
      <c r="I121" s="1780">
        <f>F121*H121</f>
        <v>167796</v>
      </c>
    </row>
    <row r="122" spans="1:9" x14ac:dyDescent="0.25">
      <c r="A122" s="1776">
        <v>109</v>
      </c>
      <c r="B122" s="1777">
        <v>44921</v>
      </c>
      <c r="C122" s="1777">
        <v>44921</v>
      </c>
      <c r="D122" s="1777" t="s">
        <v>2898</v>
      </c>
      <c r="E122" s="1778" t="s">
        <v>2899</v>
      </c>
      <c r="F122" s="1776">
        <f>5-1-1-1</f>
        <v>2</v>
      </c>
      <c r="G122" s="1776" t="s">
        <v>2760</v>
      </c>
      <c r="H122" s="1779">
        <v>7268.8</v>
      </c>
      <c r="I122" s="1780">
        <f t="shared" si="3"/>
        <v>14537.6</v>
      </c>
    </row>
    <row r="123" spans="1:9" x14ac:dyDescent="0.25">
      <c r="A123" s="1776">
        <v>110</v>
      </c>
      <c r="B123" s="1777">
        <v>44921</v>
      </c>
      <c r="C123" s="1777">
        <v>44921</v>
      </c>
      <c r="D123" s="1777" t="s">
        <v>1261</v>
      </c>
      <c r="E123" s="1778" t="s">
        <v>2900</v>
      </c>
      <c r="F123" s="1776">
        <f>50-1-2-2-1-3-1-2-2-1-3-4-6</f>
        <v>22</v>
      </c>
      <c r="G123" s="1776" t="s">
        <v>2760</v>
      </c>
      <c r="H123" s="1779">
        <v>8602.2000000000007</v>
      </c>
      <c r="I123" s="1780">
        <f t="shared" si="3"/>
        <v>189248.40000000002</v>
      </c>
    </row>
    <row r="124" spans="1:9" x14ac:dyDescent="0.25">
      <c r="A124" s="1776">
        <v>111</v>
      </c>
      <c r="B124" s="1777">
        <v>45420</v>
      </c>
      <c r="C124" s="1777">
        <v>44921</v>
      </c>
      <c r="D124" s="1777" t="s">
        <v>1261</v>
      </c>
      <c r="E124" s="1778" t="s">
        <v>2901</v>
      </c>
      <c r="F124" s="1776">
        <v>30</v>
      </c>
      <c r="G124" s="1776" t="s">
        <v>2760</v>
      </c>
      <c r="H124" s="1779">
        <v>5664</v>
      </c>
      <c r="I124" s="1780">
        <f t="shared" si="3"/>
        <v>169920</v>
      </c>
    </row>
    <row r="125" spans="1:9" x14ac:dyDescent="0.25">
      <c r="A125" s="1776">
        <v>113</v>
      </c>
      <c r="B125" s="1777">
        <v>44689</v>
      </c>
      <c r="C125" s="1777">
        <v>45420</v>
      </c>
      <c r="D125" s="1432" t="s">
        <v>2902</v>
      </c>
      <c r="E125" s="1778" t="s">
        <v>2903</v>
      </c>
      <c r="F125" s="1776">
        <v>35</v>
      </c>
      <c r="G125" s="1776" t="s">
        <v>2760</v>
      </c>
      <c r="H125" s="1779">
        <v>7080</v>
      </c>
      <c r="I125" s="1780">
        <f t="shared" si="3"/>
        <v>247800</v>
      </c>
    </row>
    <row r="126" spans="1:9" x14ac:dyDescent="0.25">
      <c r="A126" s="1776">
        <v>115</v>
      </c>
      <c r="B126" s="1777">
        <v>45420</v>
      </c>
      <c r="C126" s="1777">
        <v>44921</v>
      </c>
      <c r="D126" s="1432" t="s">
        <v>2904</v>
      </c>
      <c r="E126" s="1778" t="s">
        <v>2905</v>
      </c>
      <c r="F126" s="1776">
        <v>10</v>
      </c>
      <c r="G126" s="1776" t="s">
        <v>2760</v>
      </c>
      <c r="H126" s="1779">
        <v>6619.8</v>
      </c>
      <c r="I126" s="1780">
        <f t="shared" si="3"/>
        <v>66198</v>
      </c>
    </row>
    <row r="127" spans="1:9" x14ac:dyDescent="0.25">
      <c r="A127" s="1776">
        <v>116</v>
      </c>
      <c r="B127" s="1777">
        <v>45420</v>
      </c>
      <c r="C127" s="1777">
        <v>45420</v>
      </c>
      <c r="D127" s="1432" t="s">
        <v>2906</v>
      </c>
      <c r="E127" s="1778" t="s">
        <v>2907</v>
      </c>
      <c r="F127" s="1776">
        <v>8</v>
      </c>
      <c r="G127" s="1776" t="s">
        <v>2760</v>
      </c>
      <c r="H127" s="1779">
        <v>6844</v>
      </c>
      <c r="I127" s="1780">
        <f t="shared" si="3"/>
        <v>54752</v>
      </c>
    </row>
    <row r="128" spans="1:9" x14ac:dyDescent="0.25">
      <c r="A128" s="1776">
        <v>117</v>
      </c>
      <c r="B128" s="1777">
        <v>45420</v>
      </c>
      <c r="C128" s="1777">
        <v>45420</v>
      </c>
      <c r="D128" s="1432" t="s">
        <v>2906</v>
      </c>
      <c r="E128" s="1778" t="s">
        <v>2908</v>
      </c>
      <c r="F128" s="1776">
        <v>8</v>
      </c>
      <c r="G128" s="1776" t="s">
        <v>2760</v>
      </c>
      <c r="H128" s="1779">
        <v>6844</v>
      </c>
      <c r="I128" s="1780">
        <f t="shared" si="3"/>
        <v>54752</v>
      </c>
    </row>
    <row r="129" spans="1:9" x14ac:dyDescent="0.25">
      <c r="A129" s="1776">
        <v>118</v>
      </c>
      <c r="B129" s="1777">
        <v>45420</v>
      </c>
      <c r="C129" s="1777">
        <v>45420</v>
      </c>
      <c r="D129" s="1432" t="s">
        <v>2906</v>
      </c>
      <c r="E129" s="1778" t="s">
        <v>2909</v>
      </c>
      <c r="F129" s="1776">
        <v>8</v>
      </c>
      <c r="G129" s="1776" t="s">
        <v>2760</v>
      </c>
      <c r="H129" s="1779">
        <v>6844</v>
      </c>
      <c r="I129" s="1780">
        <f t="shared" si="3"/>
        <v>54752</v>
      </c>
    </row>
    <row r="130" spans="1:9" x14ac:dyDescent="0.25">
      <c r="A130" s="1776">
        <v>119</v>
      </c>
      <c r="B130" s="1777">
        <v>45420</v>
      </c>
      <c r="C130" s="1777">
        <v>45420</v>
      </c>
      <c r="D130" s="1432" t="s">
        <v>2906</v>
      </c>
      <c r="E130" s="1778" t="s">
        <v>2910</v>
      </c>
      <c r="F130" s="1776">
        <v>10</v>
      </c>
      <c r="G130" s="1776" t="s">
        <v>2760</v>
      </c>
      <c r="H130" s="1779">
        <v>10525</v>
      </c>
      <c r="I130" s="1780">
        <f t="shared" si="3"/>
        <v>105250</v>
      </c>
    </row>
    <row r="131" spans="1:9" x14ac:dyDescent="0.25">
      <c r="A131" s="1776">
        <v>120</v>
      </c>
      <c r="B131" s="1777">
        <v>45420</v>
      </c>
      <c r="C131" s="1777">
        <v>45420</v>
      </c>
      <c r="D131" s="1432" t="s">
        <v>1863</v>
      </c>
      <c r="E131" s="1778" t="s">
        <v>2911</v>
      </c>
      <c r="F131" s="1776">
        <v>65</v>
      </c>
      <c r="G131" s="1776" t="s">
        <v>2760</v>
      </c>
      <c r="H131" s="1779">
        <v>1888</v>
      </c>
      <c r="I131" s="1780">
        <f t="shared" si="3"/>
        <v>122720</v>
      </c>
    </row>
    <row r="132" spans="1:9" x14ac:dyDescent="0.25">
      <c r="A132" s="1776">
        <v>121</v>
      </c>
      <c r="B132" s="1777">
        <v>45420</v>
      </c>
      <c r="C132" s="1777">
        <v>45420</v>
      </c>
      <c r="D132" s="1432" t="s">
        <v>2912</v>
      </c>
      <c r="E132" s="1778" t="s">
        <v>2913</v>
      </c>
      <c r="F132" s="1776">
        <v>35</v>
      </c>
      <c r="G132" s="1776" t="s">
        <v>2760</v>
      </c>
      <c r="H132" s="1779">
        <v>1888</v>
      </c>
      <c r="I132" s="1780">
        <f t="shared" si="3"/>
        <v>66080</v>
      </c>
    </row>
    <row r="133" spans="1:9" x14ac:dyDescent="0.25">
      <c r="A133" s="1776">
        <v>122</v>
      </c>
      <c r="B133" s="1777">
        <v>45420</v>
      </c>
      <c r="C133" s="1777">
        <v>45420</v>
      </c>
      <c r="D133" s="1432" t="s">
        <v>2912</v>
      </c>
      <c r="E133" s="1778" t="s">
        <v>2914</v>
      </c>
      <c r="F133" s="1776">
        <v>35</v>
      </c>
      <c r="G133" s="1776" t="s">
        <v>2760</v>
      </c>
      <c r="H133" s="1779">
        <v>1888</v>
      </c>
      <c r="I133" s="1780">
        <f t="shared" si="3"/>
        <v>66080</v>
      </c>
    </row>
    <row r="134" spans="1:9" x14ac:dyDescent="0.25">
      <c r="A134" s="1776">
        <v>123</v>
      </c>
      <c r="B134" s="1777">
        <v>45420</v>
      </c>
      <c r="C134" s="1777">
        <v>45420</v>
      </c>
      <c r="D134" s="1432" t="s">
        <v>2915</v>
      </c>
      <c r="E134" s="1778" t="s">
        <v>2916</v>
      </c>
      <c r="F134" s="1776">
        <v>45</v>
      </c>
      <c r="G134" s="1776" t="s">
        <v>2760</v>
      </c>
      <c r="H134" s="1779">
        <v>1888</v>
      </c>
      <c r="I134" s="1780">
        <f t="shared" si="3"/>
        <v>84960</v>
      </c>
    </row>
    <row r="135" spans="1:9" x14ac:dyDescent="0.25">
      <c r="A135" s="1776">
        <v>124</v>
      </c>
      <c r="B135" s="1777">
        <v>45420</v>
      </c>
      <c r="C135" s="1777">
        <v>45420</v>
      </c>
      <c r="D135" s="1432" t="s">
        <v>2413</v>
      </c>
      <c r="E135" s="1778" t="s">
        <v>2917</v>
      </c>
      <c r="F135" s="1776">
        <v>35</v>
      </c>
      <c r="G135" s="1776" t="s">
        <v>2760</v>
      </c>
      <c r="H135" s="1779">
        <v>481.44</v>
      </c>
      <c r="I135" s="1780">
        <f t="shared" si="3"/>
        <v>16850.400000000001</v>
      </c>
    </row>
    <row r="136" spans="1:9" x14ac:dyDescent="0.25">
      <c r="A136" s="1776">
        <v>125</v>
      </c>
      <c r="B136" s="1777">
        <v>45420</v>
      </c>
      <c r="C136" s="1777">
        <v>45420</v>
      </c>
      <c r="D136" s="1777" t="s">
        <v>2429</v>
      </c>
      <c r="E136" s="1778" t="s">
        <v>2918</v>
      </c>
      <c r="F136" s="1776">
        <v>35</v>
      </c>
      <c r="G136" s="1776" t="s">
        <v>2760</v>
      </c>
      <c r="H136" s="1779">
        <v>481.44</v>
      </c>
      <c r="I136" s="1780">
        <f t="shared" si="3"/>
        <v>16850.400000000001</v>
      </c>
    </row>
    <row r="137" spans="1:9" x14ac:dyDescent="0.25">
      <c r="A137" s="1776">
        <v>126</v>
      </c>
      <c r="B137" s="1777">
        <v>45420</v>
      </c>
      <c r="C137" s="1777">
        <v>45420</v>
      </c>
      <c r="D137" s="1777" t="s">
        <v>2414</v>
      </c>
      <c r="E137" s="1778" t="s">
        <v>2919</v>
      </c>
      <c r="F137" s="1776">
        <v>35</v>
      </c>
      <c r="G137" s="1776" t="s">
        <v>2760</v>
      </c>
      <c r="H137" s="1779">
        <v>481.44</v>
      </c>
      <c r="I137" s="1780">
        <f t="shared" si="3"/>
        <v>16850.400000000001</v>
      </c>
    </row>
    <row r="138" spans="1:9" x14ac:dyDescent="0.25">
      <c r="A138" s="1776">
        <v>127</v>
      </c>
      <c r="B138" s="1777">
        <v>45420</v>
      </c>
      <c r="C138" s="1777">
        <v>45420</v>
      </c>
      <c r="D138" s="1777" t="s">
        <v>2920</v>
      </c>
      <c r="E138" s="1778" t="s">
        <v>2921</v>
      </c>
      <c r="F138" s="1776">
        <v>35</v>
      </c>
      <c r="G138" s="1776" t="s">
        <v>2760</v>
      </c>
      <c r="H138" s="1779">
        <v>481.44</v>
      </c>
      <c r="I138" s="1780">
        <f t="shared" si="3"/>
        <v>16850.400000000001</v>
      </c>
    </row>
    <row r="139" spans="1:9" x14ac:dyDescent="0.25">
      <c r="A139" s="1776">
        <v>128</v>
      </c>
      <c r="B139" s="1777">
        <v>45420</v>
      </c>
      <c r="C139" s="1777">
        <v>45420</v>
      </c>
      <c r="D139" s="1777" t="s">
        <v>2922</v>
      </c>
      <c r="E139" s="1778" t="s">
        <v>2923</v>
      </c>
      <c r="F139" s="1776">
        <v>20</v>
      </c>
      <c r="G139" s="1776" t="s">
        <v>2760</v>
      </c>
      <c r="H139" s="1779">
        <v>5664</v>
      </c>
      <c r="I139" s="1780">
        <f t="shared" si="3"/>
        <v>113280</v>
      </c>
    </row>
    <row r="140" spans="1:9" x14ac:dyDescent="0.25">
      <c r="A140" s="1776">
        <v>129</v>
      </c>
      <c r="B140" s="1777">
        <v>44921</v>
      </c>
      <c r="C140" s="1777">
        <v>44921</v>
      </c>
      <c r="D140" s="1432" t="s">
        <v>2413</v>
      </c>
      <c r="E140" s="1778" t="s">
        <v>2924</v>
      </c>
      <c r="F140" s="1776">
        <f>300-2-4-10-9-9-4-2-6-10-9-10-9-3-8-12-7-23-7</f>
        <v>156</v>
      </c>
      <c r="G140" s="1776" t="s">
        <v>2760</v>
      </c>
      <c r="H140" s="1779">
        <v>766.41</v>
      </c>
      <c r="I140" s="1780">
        <f t="shared" si="3"/>
        <v>119559.95999999999</v>
      </c>
    </row>
    <row r="141" spans="1:9" x14ac:dyDescent="0.25">
      <c r="A141" s="1776">
        <v>130</v>
      </c>
      <c r="B141" s="1777">
        <v>44921</v>
      </c>
      <c r="C141" s="1777">
        <v>44921</v>
      </c>
      <c r="D141" s="1777" t="s">
        <v>2414</v>
      </c>
      <c r="E141" s="1778" t="s">
        <v>2925</v>
      </c>
      <c r="F141" s="1776">
        <f>79-1-5-6-3-3-1-5-5-4-4-1-3-10-10-7-10</f>
        <v>1</v>
      </c>
      <c r="G141" s="1776" t="s">
        <v>2760</v>
      </c>
      <c r="H141" s="1779">
        <v>766.41</v>
      </c>
      <c r="I141" s="1780">
        <f t="shared" si="3"/>
        <v>766.41</v>
      </c>
    </row>
    <row r="142" spans="1:9" x14ac:dyDescent="0.25">
      <c r="A142" s="1776">
        <v>131</v>
      </c>
      <c r="B142" s="1777">
        <v>44921</v>
      </c>
      <c r="C142" s="1777">
        <v>44921</v>
      </c>
      <c r="D142" s="1777" t="s">
        <v>2920</v>
      </c>
      <c r="E142" s="1778" t="s">
        <v>2926</v>
      </c>
      <c r="F142" s="1776">
        <f>79-1-5-6-3-3-1-5-5-4-4-1-3-10-7-10-3</f>
        <v>8</v>
      </c>
      <c r="G142" s="1776" t="s">
        <v>2760</v>
      </c>
      <c r="H142" s="1779">
        <v>766.41</v>
      </c>
      <c r="I142" s="1780">
        <f t="shared" si="3"/>
        <v>6131.28</v>
      </c>
    </row>
    <row r="143" spans="1:9" x14ac:dyDescent="0.25">
      <c r="A143" s="1776">
        <v>132</v>
      </c>
      <c r="B143" s="1777">
        <v>44533</v>
      </c>
      <c r="C143" s="1777">
        <v>44533</v>
      </c>
      <c r="D143" s="1777" t="s">
        <v>2927</v>
      </c>
      <c r="E143" s="1778" t="s">
        <v>3362</v>
      </c>
      <c r="F143" s="1776">
        <v>24</v>
      </c>
      <c r="G143" s="1776" t="s">
        <v>2760</v>
      </c>
      <c r="H143" s="1779">
        <v>572.29999999999995</v>
      </c>
      <c r="I143" s="1780">
        <f t="shared" si="3"/>
        <v>13735.199999999999</v>
      </c>
    </row>
    <row r="144" spans="1:9" x14ac:dyDescent="0.25">
      <c r="A144" s="1776">
        <v>133</v>
      </c>
      <c r="B144" s="1777">
        <v>44707</v>
      </c>
      <c r="C144" s="1777">
        <v>44707</v>
      </c>
      <c r="D144" s="1777" t="s">
        <v>2927</v>
      </c>
      <c r="E144" s="1778" t="s">
        <v>2928</v>
      </c>
      <c r="F144" s="1776">
        <v>20</v>
      </c>
      <c r="G144" s="1776" t="s">
        <v>2760</v>
      </c>
      <c r="H144" s="1779">
        <v>601.79999999999995</v>
      </c>
      <c r="I144" s="1780">
        <f t="shared" si="3"/>
        <v>12036</v>
      </c>
    </row>
    <row r="145" spans="1:9" x14ac:dyDescent="0.25">
      <c r="A145" s="1776">
        <v>134</v>
      </c>
      <c r="B145" s="1777">
        <v>44533</v>
      </c>
      <c r="C145" s="1777">
        <v>44533</v>
      </c>
      <c r="D145" s="1777" t="s">
        <v>2929</v>
      </c>
      <c r="E145" s="1778" t="s">
        <v>3363</v>
      </c>
      <c r="F145" s="1776">
        <v>16</v>
      </c>
      <c r="G145" s="1776" t="s">
        <v>2760</v>
      </c>
      <c r="H145" s="1779">
        <v>572.29999999999995</v>
      </c>
      <c r="I145" s="1780">
        <f t="shared" si="3"/>
        <v>9156.7999999999993</v>
      </c>
    </row>
    <row r="146" spans="1:9" x14ac:dyDescent="0.25">
      <c r="A146" s="1776">
        <v>135</v>
      </c>
      <c r="B146" s="1777">
        <v>44707</v>
      </c>
      <c r="C146" s="1777">
        <v>44707</v>
      </c>
      <c r="D146" s="1777" t="s">
        <v>2929</v>
      </c>
      <c r="E146" s="1778" t="s">
        <v>2930</v>
      </c>
      <c r="F146" s="1776">
        <v>20</v>
      </c>
      <c r="G146" s="1776" t="s">
        <v>2760</v>
      </c>
      <c r="H146" s="1779">
        <v>601.79999999999995</v>
      </c>
      <c r="I146" s="1780">
        <f t="shared" si="3"/>
        <v>12036</v>
      </c>
    </row>
    <row r="147" spans="1:9" x14ac:dyDescent="0.25">
      <c r="A147" s="1776">
        <v>136</v>
      </c>
      <c r="B147" s="1777">
        <v>44533</v>
      </c>
      <c r="C147" s="1777">
        <v>44533</v>
      </c>
      <c r="D147" s="1777" t="s">
        <v>2931</v>
      </c>
      <c r="E147" s="1778" t="s">
        <v>2932</v>
      </c>
      <c r="F147" s="1776">
        <v>16</v>
      </c>
      <c r="G147" s="1776" t="s">
        <v>2760</v>
      </c>
      <c r="H147" s="1779">
        <v>572.29999999999995</v>
      </c>
      <c r="I147" s="1780">
        <f t="shared" si="3"/>
        <v>9156.7999999999993</v>
      </c>
    </row>
    <row r="148" spans="1:9" x14ac:dyDescent="0.25">
      <c r="A148" s="1776">
        <v>137</v>
      </c>
      <c r="B148" s="1777">
        <v>44707</v>
      </c>
      <c r="C148" s="1777">
        <v>44707</v>
      </c>
      <c r="D148" s="1777" t="s">
        <v>2931</v>
      </c>
      <c r="E148" s="1778" t="s">
        <v>3364</v>
      </c>
      <c r="F148" s="1776">
        <v>20</v>
      </c>
      <c r="G148" s="1776" t="s">
        <v>2760</v>
      </c>
      <c r="H148" s="1779">
        <v>601.79999999999995</v>
      </c>
      <c r="I148" s="1780">
        <f t="shared" si="3"/>
        <v>12036</v>
      </c>
    </row>
    <row r="149" spans="1:9" x14ac:dyDescent="0.25">
      <c r="A149" s="1776">
        <v>138</v>
      </c>
      <c r="B149" s="1777">
        <v>44533</v>
      </c>
      <c r="C149" s="1777">
        <v>44533</v>
      </c>
      <c r="D149" s="1777" t="s">
        <v>2933</v>
      </c>
      <c r="E149" s="1778" t="s">
        <v>2934</v>
      </c>
      <c r="F149" s="1776">
        <v>16</v>
      </c>
      <c r="G149" s="1776" t="s">
        <v>2760</v>
      </c>
      <c r="H149" s="1779">
        <v>572.29999999999995</v>
      </c>
      <c r="I149" s="1780">
        <f t="shared" si="3"/>
        <v>9156.7999999999993</v>
      </c>
    </row>
    <row r="150" spans="1:9" x14ac:dyDescent="0.25">
      <c r="A150" s="1776">
        <v>139</v>
      </c>
      <c r="B150" s="1777">
        <v>44707</v>
      </c>
      <c r="C150" s="1777">
        <v>44707</v>
      </c>
      <c r="D150" s="1777" t="s">
        <v>2933</v>
      </c>
      <c r="E150" s="1778" t="s">
        <v>3365</v>
      </c>
      <c r="F150" s="1776">
        <v>20</v>
      </c>
      <c r="G150" s="1776" t="s">
        <v>2760</v>
      </c>
      <c r="H150" s="1779">
        <v>601.79999999999995</v>
      </c>
      <c r="I150" s="1780">
        <f t="shared" si="3"/>
        <v>12036</v>
      </c>
    </row>
    <row r="151" spans="1:9" x14ac:dyDescent="0.25">
      <c r="A151" s="1776">
        <v>140</v>
      </c>
      <c r="B151" s="1777">
        <v>44533</v>
      </c>
      <c r="C151" s="1777">
        <v>44533</v>
      </c>
      <c r="D151" s="1432" t="s">
        <v>2935</v>
      </c>
      <c r="E151" s="1778" t="s">
        <v>2936</v>
      </c>
      <c r="F151" s="1776">
        <f>50-3-2-1-2-1-3-3-1-1-1-1-4-1-1-2-2-1-1</f>
        <v>19</v>
      </c>
      <c r="G151" s="1776" t="s">
        <v>2760</v>
      </c>
      <c r="H151" s="1779">
        <v>1109.2</v>
      </c>
      <c r="I151" s="1780">
        <f t="shared" si="3"/>
        <v>21074.799999999999</v>
      </c>
    </row>
    <row r="152" spans="1:9" x14ac:dyDescent="0.25">
      <c r="A152" s="1776">
        <v>141</v>
      </c>
      <c r="B152" s="1777">
        <v>44707</v>
      </c>
      <c r="C152" s="1777">
        <v>44707</v>
      </c>
      <c r="D152" s="1432" t="s">
        <v>2935</v>
      </c>
      <c r="E152" s="1778" t="s">
        <v>3366</v>
      </c>
      <c r="F152" s="1776">
        <v>40</v>
      </c>
      <c r="G152" s="1776" t="s">
        <v>2760</v>
      </c>
      <c r="H152" s="1779">
        <v>540.44000000000005</v>
      </c>
      <c r="I152" s="1780">
        <f t="shared" si="3"/>
        <v>21617.600000000002</v>
      </c>
    </row>
    <row r="153" spans="1:9" x14ac:dyDescent="0.25">
      <c r="A153" s="1776">
        <v>142</v>
      </c>
      <c r="B153" s="1777">
        <v>44921</v>
      </c>
      <c r="C153" s="1777">
        <v>44921</v>
      </c>
      <c r="D153" s="1432" t="s">
        <v>2935</v>
      </c>
      <c r="E153" s="1778" t="s">
        <v>3367</v>
      </c>
      <c r="F153" s="1776">
        <v>50</v>
      </c>
      <c r="G153" s="1776" t="s">
        <v>2760</v>
      </c>
      <c r="H153" s="1779">
        <v>743.4</v>
      </c>
      <c r="I153" s="1780">
        <f t="shared" si="3"/>
        <v>37170</v>
      </c>
    </row>
    <row r="154" spans="1:9" x14ac:dyDescent="0.25">
      <c r="A154" s="1776">
        <v>143</v>
      </c>
      <c r="B154" s="1777">
        <v>44533</v>
      </c>
      <c r="C154" s="1777">
        <v>44533</v>
      </c>
      <c r="D154" s="1432" t="s">
        <v>2937</v>
      </c>
      <c r="E154" s="1778" t="s">
        <v>2938</v>
      </c>
      <c r="F154" s="1776">
        <f>25-1-1-1-2-3-1-1-1-1-1-1-2-1-1</f>
        <v>7</v>
      </c>
      <c r="G154" s="1776" t="s">
        <v>2760</v>
      </c>
      <c r="H154" s="1779">
        <v>1433.7</v>
      </c>
      <c r="I154" s="1780">
        <f t="shared" si="3"/>
        <v>10035.9</v>
      </c>
    </row>
    <row r="155" spans="1:9" x14ac:dyDescent="0.25">
      <c r="A155" s="1776">
        <v>144</v>
      </c>
      <c r="B155" s="1777">
        <v>44707</v>
      </c>
      <c r="C155" s="1777">
        <v>44707</v>
      </c>
      <c r="D155" s="1432" t="s">
        <v>2937</v>
      </c>
      <c r="E155" s="1778" t="s">
        <v>3368</v>
      </c>
      <c r="F155" s="1776">
        <v>20</v>
      </c>
      <c r="G155" s="1776" t="s">
        <v>2760</v>
      </c>
      <c r="H155" s="1779">
        <v>469.64</v>
      </c>
      <c r="I155" s="1780">
        <f t="shared" si="3"/>
        <v>9392.7999999999993</v>
      </c>
    </row>
    <row r="156" spans="1:9" x14ac:dyDescent="0.25">
      <c r="A156" s="1776">
        <v>145</v>
      </c>
      <c r="B156" s="1777">
        <v>44921</v>
      </c>
      <c r="C156" s="1777">
        <v>44921</v>
      </c>
      <c r="D156" s="1432" t="s">
        <v>2937</v>
      </c>
      <c r="E156" s="1778" t="s">
        <v>3369</v>
      </c>
      <c r="F156" s="1776">
        <v>25</v>
      </c>
      <c r="G156" s="1776" t="s">
        <v>2760</v>
      </c>
      <c r="H156" s="1779">
        <v>743.4</v>
      </c>
      <c r="I156" s="1780">
        <f t="shared" si="3"/>
        <v>18585</v>
      </c>
    </row>
    <row r="157" spans="1:9" x14ac:dyDescent="0.25">
      <c r="A157" s="1776">
        <v>146</v>
      </c>
      <c r="B157" s="1777">
        <v>44533</v>
      </c>
      <c r="C157" s="1777">
        <v>44533</v>
      </c>
      <c r="D157" s="1432" t="s">
        <v>1289</v>
      </c>
      <c r="E157" s="1778" t="s">
        <v>2939</v>
      </c>
      <c r="F157" s="1776">
        <f>25-1-1-1-2-3-1-1-1-1-1-1-2-1-1</f>
        <v>7</v>
      </c>
      <c r="G157" s="1776" t="s">
        <v>2760</v>
      </c>
      <c r="H157" s="1779">
        <v>1109.2</v>
      </c>
      <c r="I157" s="1780">
        <f t="shared" si="3"/>
        <v>7764.4000000000005</v>
      </c>
    </row>
    <row r="158" spans="1:9" x14ac:dyDescent="0.25">
      <c r="A158" s="1776">
        <v>147</v>
      </c>
      <c r="B158" s="1777">
        <v>44707</v>
      </c>
      <c r="C158" s="1777">
        <v>44707</v>
      </c>
      <c r="D158" s="1432" t="s">
        <v>1289</v>
      </c>
      <c r="E158" s="1778" t="s">
        <v>3370</v>
      </c>
      <c r="F158" s="1776">
        <v>20</v>
      </c>
      <c r="G158" s="1776" t="s">
        <v>2760</v>
      </c>
      <c r="H158" s="1779">
        <v>469.64</v>
      </c>
      <c r="I158" s="1780">
        <f t="shared" si="3"/>
        <v>9392.7999999999993</v>
      </c>
    </row>
    <row r="159" spans="1:9" x14ac:dyDescent="0.25">
      <c r="A159" s="1776">
        <v>148</v>
      </c>
      <c r="B159" s="1777">
        <v>44921</v>
      </c>
      <c r="C159" s="1777">
        <v>44921</v>
      </c>
      <c r="D159" s="1432" t="s">
        <v>1289</v>
      </c>
      <c r="E159" s="1778" t="s">
        <v>3371</v>
      </c>
      <c r="F159" s="1776">
        <v>25</v>
      </c>
      <c r="G159" s="1776" t="s">
        <v>2760</v>
      </c>
      <c r="H159" s="1779">
        <v>743.4</v>
      </c>
      <c r="I159" s="1780">
        <f t="shared" si="3"/>
        <v>18585</v>
      </c>
    </row>
    <row r="160" spans="1:9" x14ac:dyDescent="0.25">
      <c r="A160" s="1776">
        <v>149</v>
      </c>
      <c r="B160" s="1777">
        <v>44533</v>
      </c>
      <c r="C160" s="1777">
        <v>44533</v>
      </c>
      <c r="D160" s="1432" t="s">
        <v>2940</v>
      </c>
      <c r="E160" s="1778" t="s">
        <v>3372</v>
      </c>
      <c r="F160" s="1776">
        <f>25-1-1-1-2-3-1-1-1-1-1-1-2-1-1</f>
        <v>7</v>
      </c>
      <c r="G160" s="1776" t="s">
        <v>2760</v>
      </c>
      <c r="H160" s="1779">
        <v>1109.2</v>
      </c>
      <c r="I160" s="1780">
        <f t="shared" si="3"/>
        <v>7764.4000000000005</v>
      </c>
    </row>
    <row r="161" spans="1:9" x14ac:dyDescent="0.25">
      <c r="A161" s="1776">
        <v>150</v>
      </c>
      <c r="B161" s="1777">
        <v>44707</v>
      </c>
      <c r="C161" s="1777">
        <v>44707</v>
      </c>
      <c r="D161" s="1432" t="s">
        <v>2940</v>
      </c>
      <c r="E161" s="1778" t="s">
        <v>3373</v>
      </c>
      <c r="F161" s="1776">
        <v>20</v>
      </c>
      <c r="G161" s="1776" t="s">
        <v>2760</v>
      </c>
      <c r="H161" s="1779">
        <v>469.64</v>
      </c>
      <c r="I161" s="1780">
        <f t="shared" si="3"/>
        <v>9392.7999999999993</v>
      </c>
    </row>
    <row r="162" spans="1:9" x14ac:dyDescent="0.25">
      <c r="A162" s="1776">
        <v>151</v>
      </c>
      <c r="B162" s="1777">
        <v>44921</v>
      </c>
      <c r="C162" s="1777">
        <v>44921</v>
      </c>
      <c r="D162" s="1432" t="s">
        <v>2940</v>
      </c>
      <c r="E162" s="1778" t="s">
        <v>2941</v>
      </c>
      <c r="F162" s="1776">
        <v>25</v>
      </c>
      <c r="G162" s="1776" t="s">
        <v>2760</v>
      </c>
      <c r="H162" s="1779">
        <v>743.4</v>
      </c>
      <c r="I162" s="1780">
        <f>F162*H162</f>
        <v>18585</v>
      </c>
    </row>
    <row r="163" spans="1:9" x14ac:dyDescent="0.25">
      <c r="A163" s="1776">
        <v>152</v>
      </c>
      <c r="B163" s="1777">
        <v>45268</v>
      </c>
      <c r="C163" s="1777">
        <v>45268</v>
      </c>
      <c r="D163" s="1432" t="s">
        <v>2168</v>
      </c>
      <c r="E163" s="1778" t="s">
        <v>2942</v>
      </c>
      <c r="F163" s="1776">
        <f>42-16-1</f>
        <v>25</v>
      </c>
      <c r="G163" s="1776" t="s">
        <v>2875</v>
      </c>
      <c r="H163" s="1783">
        <v>9882.5</v>
      </c>
      <c r="I163" s="1780">
        <f t="shared" ref="I163:I166" si="4">+F163*H163</f>
        <v>247062.5</v>
      </c>
    </row>
    <row r="164" spans="1:9" x14ac:dyDescent="0.25">
      <c r="A164" s="1776">
        <v>153</v>
      </c>
      <c r="B164" s="1777">
        <v>45268</v>
      </c>
      <c r="C164" s="1777">
        <v>45268</v>
      </c>
      <c r="D164" s="1432" t="s">
        <v>2943</v>
      </c>
      <c r="E164" s="1778" t="s">
        <v>2944</v>
      </c>
      <c r="F164" s="1776">
        <f>20-1-3-5</f>
        <v>11</v>
      </c>
      <c r="G164" s="1776" t="s">
        <v>2875</v>
      </c>
      <c r="H164" s="1783">
        <v>12223.03</v>
      </c>
      <c r="I164" s="1780">
        <f t="shared" si="4"/>
        <v>134453.33000000002</v>
      </c>
    </row>
    <row r="165" spans="1:9" x14ac:dyDescent="0.25">
      <c r="A165" s="1776">
        <v>154</v>
      </c>
      <c r="B165" s="1777">
        <v>45287</v>
      </c>
      <c r="C165" s="1777">
        <v>45287</v>
      </c>
      <c r="D165" s="1432" t="s">
        <v>2168</v>
      </c>
      <c r="E165" s="1778" t="s">
        <v>3374</v>
      </c>
      <c r="F165" s="1776">
        <f>45</f>
        <v>45</v>
      </c>
      <c r="G165" s="1776" t="s">
        <v>2875</v>
      </c>
      <c r="H165" s="1783">
        <v>9882.5</v>
      </c>
      <c r="I165" s="1780">
        <f t="shared" si="4"/>
        <v>444712.5</v>
      </c>
    </row>
    <row r="166" spans="1:9" x14ac:dyDescent="0.25">
      <c r="A166" s="1776">
        <v>155</v>
      </c>
      <c r="B166" s="1777">
        <v>45287</v>
      </c>
      <c r="C166" s="1777">
        <v>45287</v>
      </c>
      <c r="D166" s="1432" t="s">
        <v>2943</v>
      </c>
      <c r="E166" s="1778" t="s">
        <v>3375</v>
      </c>
      <c r="F166" s="1776">
        <f>30-2</f>
        <v>28</v>
      </c>
      <c r="G166" s="1776" t="s">
        <v>2875</v>
      </c>
      <c r="H166" s="1783">
        <v>12223.03</v>
      </c>
      <c r="I166" s="1780">
        <f t="shared" si="4"/>
        <v>342244.84</v>
      </c>
    </row>
    <row r="167" spans="1:9" x14ac:dyDescent="0.25">
      <c r="A167" s="1770"/>
      <c r="B167" s="1770"/>
      <c r="C167" s="1770"/>
      <c r="D167" s="1770"/>
      <c r="E167" s="1770"/>
      <c r="F167" s="1770"/>
      <c r="G167" s="1770"/>
      <c r="H167" s="1789" t="s">
        <v>2945</v>
      </c>
      <c r="I167" s="1790">
        <f>SUM(I12:I166)</f>
        <v>7405211.1600810625</v>
      </c>
    </row>
    <row r="168" spans="1:9" x14ac:dyDescent="0.25">
      <c r="A168" s="1770"/>
      <c r="B168" s="1770"/>
      <c r="C168" s="1770"/>
      <c r="D168" s="1770"/>
      <c r="E168" s="1770"/>
      <c r="F168" s="1770"/>
      <c r="G168" s="1770"/>
      <c r="H168" s="1791"/>
      <c r="I168" s="1792"/>
    </row>
    <row r="169" spans="1:9" x14ac:dyDescent="0.25">
      <c r="A169" s="1770"/>
      <c r="B169" s="1770"/>
      <c r="C169" s="1770"/>
      <c r="D169" s="1770"/>
      <c r="E169" s="1770"/>
      <c r="F169" s="1770"/>
      <c r="G169" s="1770"/>
      <c r="H169" s="1791"/>
      <c r="I169" s="1792"/>
    </row>
    <row r="170" spans="1:9" x14ac:dyDescent="0.25">
      <c r="A170" s="1770"/>
      <c r="B170" s="1770"/>
      <c r="C170" s="1770"/>
      <c r="D170" s="1770"/>
      <c r="E170" s="1770"/>
      <c r="F170" s="1770"/>
      <c r="G170" s="1770"/>
      <c r="H170" s="1791"/>
      <c r="I170" s="1792"/>
    </row>
    <row r="172" spans="1:9" ht="15.75" customHeight="1" x14ac:dyDescent="0.25">
      <c r="A172" s="2335" t="s">
        <v>2946</v>
      </c>
      <c r="B172" s="2335"/>
      <c r="C172" s="2335"/>
      <c r="D172" s="2335"/>
      <c r="E172" s="2335"/>
      <c r="F172" s="2335"/>
      <c r="G172" s="2335"/>
      <c r="H172" s="2335"/>
      <c r="I172" s="2335"/>
    </row>
    <row r="173" spans="1:9" ht="15" customHeight="1" x14ac:dyDescent="0.25">
      <c r="A173" s="2327" t="s">
        <v>2947</v>
      </c>
      <c r="B173" s="2327"/>
      <c r="C173" s="2327"/>
      <c r="D173" s="2327"/>
      <c r="E173" s="2327"/>
      <c r="F173" s="2327"/>
      <c r="G173" s="2327"/>
      <c r="H173" s="2327"/>
      <c r="I173" s="2327"/>
    </row>
    <row r="174" spans="1:9" ht="15.75" x14ac:dyDescent="0.25">
      <c r="A174" s="2328" t="s">
        <v>2948</v>
      </c>
      <c r="B174" s="2328"/>
      <c r="C174" s="2328"/>
      <c r="D174" s="2328"/>
      <c r="E174" s="2328"/>
      <c r="F174" s="2328"/>
      <c r="G174" s="2328"/>
      <c r="H174" s="2328"/>
      <c r="I174" s="2328"/>
    </row>
    <row r="175" spans="1:9" x14ac:dyDescent="0.25">
      <c r="B175" s="1793" t="s">
        <v>2949</v>
      </c>
    </row>
    <row r="176" spans="1:9" x14ac:dyDescent="0.25">
      <c r="B176" s="1793" t="s">
        <v>2950</v>
      </c>
    </row>
  </sheetData>
  <mergeCells count="8">
    <mergeCell ref="A173:I173"/>
    <mergeCell ref="A174:I174"/>
    <mergeCell ref="A7:I7"/>
    <mergeCell ref="A8:I8"/>
    <mergeCell ref="A9:I9"/>
    <mergeCell ref="A10:I10"/>
    <mergeCell ref="F11:G11"/>
    <mergeCell ref="A172:I172"/>
  </mergeCells>
  <conditionalFormatting sqref="E1:E1048576">
    <cfRule type="duplicateValues" dxfId="3" priority="1"/>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48"/>
  <sheetViews>
    <sheetView topLeftCell="A16" workbookViewId="0">
      <selection activeCell="F5" sqref="F5"/>
    </sheetView>
  </sheetViews>
  <sheetFormatPr baseColWidth="10" defaultRowHeight="15" x14ac:dyDescent="0.25"/>
  <cols>
    <col min="1" max="1" width="4.7109375" style="35" bestFit="1" customWidth="1"/>
    <col min="2" max="3" width="11.85546875" style="35" bestFit="1" customWidth="1"/>
    <col min="4" max="4" width="8.140625" style="35" bestFit="1" customWidth="1"/>
    <col min="5" max="5" width="54.42578125" style="35" bestFit="1" customWidth="1"/>
    <col min="6" max="6" width="4.42578125" style="35" bestFit="1" customWidth="1"/>
    <col min="7" max="7" width="7.28515625" style="35" bestFit="1" customWidth="1"/>
    <col min="8" max="8" width="13.5703125" style="35" bestFit="1" customWidth="1"/>
    <col min="9" max="9" width="14.5703125" style="35" bestFit="1" customWidth="1"/>
    <col min="10" max="16384" width="11.42578125" style="35"/>
  </cols>
  <sheetData>
    <row r="7" spans="1:9" x14ac:dyDescent="0.25">
      <c r="A7" s="2336"/>
      <c r="B7" s="2336"/>
      <c r="C7" s="2336"/>
      <c r="D7" s="2336"/>
      <c r="E7" s="2336"/>
      <c r="F7" s="2336"/>
      <c r="G7" s="2336"/>
      <c r="H7" s="2336"/>
      <c r="I7" s="2336"/>
    </row>
    <row r="8" spans="1:9" ht="21" x14ac:dyDescent="0.35">
      <c r="A8" s="2337" t="s">
        <v>2747</v>
      </c>
      <c r="B8" s="2337"/>
      <c r="C8" s="2337"/>
      <c r="D8" s="2337"/>
      <c r="E8" s="2337"/>
      <c r="F8" s="2337"/>
      <c r="G8" s="2337"/>
      <c r="H8" s="2337"/>
      <c r="I8" s="2337"/>
    </row>
    <row r="9" spans="1:9" ht="15.75" x14ac:dyDescent="0.25">
      <c r="A9" s="2331" t="s">
        <v>3244</v>
      </c>
      <c r="B9" s="2331"/>
      <c r="C9" s="2331"/>
      <c r="D9" s="2331"/>
      <c r="E9" s="2331"/>
      <c r="F9" s="2331"/>
      <c r="G9" s="2331"/>
      <c r="H9" s="2331"/>
      <c r="I9" s="2331"/>
    </row>
    <row r="10" spans="1:9" ht="15.75" x14ac:dyDescent="0.25">
      <c r="A10" s="2332" t="s">
        <v>2749</v>
      </c>
      <c r="B10" s="2332"/>
      <c r="C10" s="2332"/>
      <c r="D10" s="2332"/>
      <c r="E10" s="2332"/>
      <c r="F10" s="2332"/>
      <c r="G10" s="2332"/>
      <c r="H10" s="2332"/>
      <c r="I10" s="2332"/>
    </row>
    <row r="11" spans="1:9" ht="38.25" x14ac:dyDescent="0.25">
      <c r="A11" s="1771" t="s">
        <v>2750</v>
      </c>
      <c r="B11" s="1772" t="s">
        <v>3245</v>
      </c>
      <c r="C11" s="1772" t="s">
        <v>2955</v>
      </c>
      <c r="D11" s="1773" t="s">
        <v>2956</v>
      </c>
      <c r="E11" s="1774" t="s">
        <v>2957</v>
      </c>
      <c r="F11" s="2333" t="s">
        <v>2755</v>
      </c>
      <c r="G11" s="2334"/>
      <c r="H11" s="1830" t="s">
        <v>3246</v>
      </c>
      <c r="I11" s="1771" t="s">
        <v>2757</v>
      </c>
    </row>
    <row r="12" spans="1:9" ht="15.75" x14ac:dyDescent="0.25">
      <c r="A12" s="1418">
        <v>1</v>
      </c>
      <c r="B12" s="1831">
        <v>44634</v>
      </c>
      <c r="C12" s="1831">
        <v>44634</v>
      </c>
      <c r="D12" s="1832" t="s">
        <v>3247</v>
      </c>
      <c r="E12" s="1833" t="s">
        <v>3248</v>
      </c>
      <c r="F12" s="1418">
        <f>100-2-11-7-4-15-2-6-5-3-2-9-4-7</f>
        <v>23</v>
      </c>
      <c r="G12" s="1418" t="s">
        <v>2760</v>
      </c>
      <c r="H12" s="1834">
        <v>127.44</v>
      </c>
      <c r="I12" s="1835">
        <f t="shared" ref="I12:I38" si="0">F12*H12</f>
        <v>2931.12</v>
      </c>
    </row>
    <row r="13" spans="1:9" ht="15.75" x14ac:dyDescent="0.25">
      <c r="A13" s="1418">
        <v>2</v>
      </c>
      <c r="B13" s="1831">
        <v>44784</v>
      </c>
      <c r="C13" s="1831">
        <v>44784</v>
      </c>
      <c r="D13" s="1832" t="s">
        <v>3247</v>
      </c>
      <c r="E13" s="1833" t="s">
        <v>3248</v>
      </c>
      <c r="F13" s="1418">
        <v>100</v>
      </c>
      <c r="G13" s="1418" t="s">
        <v>2760</v>
      </c>
      <c r="H13" s="1834">
        <v>151.04</v>
      </c>
      <c r="I13" s="1835">
        <f t="shared" si="0"/>
        <v>15104</v>
      </c>
    </row>
    <row r="14" spans="1:9" ht="15.75" x14ac:dyDescent="0.25">
      <c r="A14" s="1418">
        <v>3</v>
      </c>
      <c r="B14" s="1831">
        <v>45287</v>
      </c>
      <c r="C14" s="1831">
        <v>45287</v>
      </c>
      <c r="D14" s="1832" t="s">
        <v>3249</v>
      </c>
      <c r="E14" s="1833" t="s">
        <v>3250</v>
      </c>
      <c r="F14" s="1418">
        <f>150-59-5-1</f>
        <v>85</v>
      </c>
      <c r="G14" s="1418" t="s">
        <v>2760</v>
      </c>
      <c r="H14" s="1834">
        <v>118</v>
      </c>
      <c r="I14" s="1835">
        <f t="shared" si="0"/>
        <v>10030</v>
      </c>
    </row>
    <row r="15" spans="1:9" ht="15.75" x14ac:dyDescent="0.25">
      <c r="A15" s="1418">
        <v>4</v>
      </c>
      <c r="B15" s="1831">
        <v>45107</v>
      </c>
      <c r="C15" s="1831">
        <v>45107</v>
      </c>
      <c r="D15" s="1832" t="s">
        <v>3251</v>
      </c>
      <c r="E15" s="1833" t="s">
        <v>3252</v>
      </c>
      <c r="F15" s="1418">
        <f>150-1-4-7-1-2-13-23-8-17</f>
        <v>74</v>
      </c>
      <c r="G15" s="1418" t="s">
        <v>3253</v>
      </c>
      <c r="H15" s="1834">
        <v>381.73</v>
      </c>
      <c r="I15" s="1835">
        <f t="shared" si="0"/>
        <v>28248.02</v>
      </c>
    </row>
    <row r="16" spans="1:9" ht="15.75" x14ac:dyDescent="0.25">
      <c r="A16" s="1418">
        <v>5</v>
      </c>
      <c r="B16" s="1831">
        <v>45287</v>
      </c>
      <c r="C16" s="1831">
        <v>45287</v>
      </c>
      <c r="D16" s="1832" t="s">
        <v>3254</v>
      </c>
      <c r="E16" s="1833" t="s">
        <v>3255</v>
      </c>
      <c r="F16" s="1418">
        <f>200-9-26-35-17-37-2</f>
        <v>74</v>
      </c>
      <c r="G16" s="1418" t="s">
        <v>2760</v>
      </c>
      <c r="H16" s="1834">
        <v>129.80000000000001</v>
      </c>
      <c r="I16" s="1835">
        <f t="shared" si="0"/>
        <v>9605.2000000000007</v>
      </c>
    </row>
    <row r="17" spans="1:9" ht="15.75" x14ac:dyDescent="0.25">
      <c r="A17" s="1418">
        <v>6</v>
      </c>
      <c r="B17" s="1831">
        <v>45287</v>
      </c>
      <c r="C17" s="1831">
        <v>45287</v>
      </c>
      <c r="D17" s="1832" t="s">
        <v>3256</v>
      </c>
      <c r="E17" s="1833" t="s">
        <v>3257</v>
      </c>
      <c r="F17" s="1418">
        <f>250-45-68-18-22</f>
        <v>97</v>
      </c>
      <c r="G17" s="1418" t="s">
        <v>3258</v>
      </c>
      <c r="H17" s="1834">
        <v>82.6</v>
      </c>
      <c r="I17" s="1835">
        <f t="shared" si="0"/>
        <v>8012.2</v>
      </c>
    </row>
    <row r="18" spans="1:9" ht="15.75" x14ac:dyDescent="0.25">
      <c r="A18" s="1418">
        <v>7</v>
      </c>
      <c r="B18" s="1831">
        <v>45287</v>
      </c>
      <c r="C18" s="1831">
        <v>45287</v>
      </c>
      <c r="D18" s="1832" t="s">
        <v>3259</v>
      </c>
      <c r="E18" s="1833" t="s">
        <v>3260</v>
      </c>
      <c r="F18" s="1418">
        <f>180-17-44-49-40-23</f>
        <v>7</v>
      </c>
      <c r="G18" s="1418" t="s">
        <v>3261</v>
      </c>
      <c r="H18" s="1834">
        <v>100.3</v>
      </c>
      <c r="I18" s="1835">
        <f t="shared" si="0"/>
        <v>702.1</v>
      </c>
    </row>
    <row r="19" spans="1:9" ht="15.75" x14ac:dyDescent="0.25">
      <c r="A19" s="1418">
        <v>8</v>
      </c>
      <c r="B19" s="1831">
        <v>44784</v>
      </c>
      <c r="C19" s="1831">
        <v>44784</v>
      </c>
      <c r="D19" s="1832" t="s">
        <v>3251</v>
      </c>
      <c r="E19" s="1833" t="s">
        <v>3262</v>
      </c>
      <c r="F19" s="1418">
        <f>100-2-9-8-13-10-4-7-2-17-1</f>
        <v>27</v>
      </c>
      <c r="G19" s="1418" t="s">
        <v>3261</v>
      </c>
      <c r="H19" s="1834">
        <v>348.1</v>
      </c>
      <c r="I19" s="1835">
        <f t="shared" si="0"/>
        <v>9398.7000000000007</v>
      </c>
    </row>
    <row r="20" spans="1:9" ht="15.75" x14ac:dyDescent="0.25">
      <c r="A20" s="1418">
        <v>9</v>
      </c>
      <c r="B20" s="1831">
        <v>44918</v>
      </c>
      <c r="C20" s="1831">
        <v>44918</v>
      </c>
      <c r="D20" s="1832" t="s">
        <v>3251</v>
      </c>
      <c r="E20" s="1833" t="s">
        <v>3262</v>
      </c>
      <c r="F20" s="1418">
        <v>100</v>
      </c>
      <c r="G20" s="1418" t="s">
        <v>3261</v>
      </c>
      <c r="H20" s="1834">
        <v>358.13</v>
      </c>
      <c r="I20" s="1835">
        <f t="shared" si="0"/>
        <v>35813</v>
      </c>
    </row>
    <row r="21" spans="1:9" ht="15.75" x14ac:dyDescent="0.25">
      <c r="A21" s="1418">
        <v>10</v>
      </c>
      <c r="B21" s="1831">
        <v>45422</v>
      </c>
      <c r="C21" s="1831">
        <v>45422</v>
      </c>
      <c r="D21" s="1832" t="s">
        <v>3263</v>
      </c>
      <c r="E21" s="1833" t="s">
        <v>3264</v>
      </c>
      <c r="F21" s="1418">
        <v>50</v>
      </c>
      <c r="G21" s="1418" t="s">
        <v>3265</v>
      </c>
      <c r="H21" s="1834">
        <v>1225</v>
      </c>
      <c r="I21" s="1835">
        <f t="shared" si="0"/>
        <v>61250</v>
      </c>
    </row>
    <row r="22" spans="1:9" ht="15.75" x14ac:dyDescent="0.25">
      <c r="A22" s="1418">
        <v>11</v>
      </c>
      <c r="B22" s="1831">
        <v>45422</v>
      </c>
      <c r="C22" s="1831">
        <v>45422</v>
      </c>
      <c r="D22" s="1832" t="s">
        <v>3266</v>
      </c>
      <c r="E22" s="1833" t="s">
        <v>3267</v>
      </c>
      <c r="F22" s="1418">
        <v>100</v>
      </c>
      <c r="G22" s="1418" t="s">
        <v>3265</v>
      </c>
      <c r="H22" s="1834">
        <v>336.3</v>
      </c>
      <c r="I22" s="1835">
        <f t="shared" si="0"/>
        <v>33630</v>
      </c>
    </row>
    <row r="23" spans="1:9" ht="15.75" x14ac:dyDescent="0.25">
      <c r="A23" s="1418">
        <v>12</v>
      </c>
      <c r="B23" s="1831">
        <v>45422</v>
      </c>
      <c r="C23" s="1831">
        <v>45422</v>
      </c>
      <c r="D23" s="1832" t="s">
        <v>3268</v>
      </c>
      <c r="E23" s="1833" t="s">
        <v>3269</v>
      </c>
      <c r="F23" s="1418">
        <v>200</v>
      </c>
      <c r="G23" s="1418" t="s">
        <v>3265</v>
      </c>
      <c r="H23" s="1834">
        <v>1859.09</v>
      </c>
      <c r="I23" s="1835">
        <f t="shared" si="0"/>
        <v>371818</v>
      </c>
    </row>
    <row r="24" spans="1:9" ht="15.75" x14ac:dyDescent="0.25">
      <c r="A24" s="1418">
        <v>13</v>
      </c>
      <c r="B24" s="1831">
        <v>45422</v>
      </c>
      <c r="C24" s="1831">
        <v>45422</v>
      </c>
      <c r="D24" s="1832" t="s">
        <v>3268</v>
      </c>
      <c r="E24" s="1833" t="s">
        <v>3269</v>
      </c>
      <c r="F24" s="1418">
        <v>300</v>
      </c>
      <c r="G24" s="1418" t="s">
        <v>3265</v>
      </c>
      <c r="H24" s="1834">
        <v>1088.5</v>
      </c>
      <c r="I24" s="1835">
        <f t="shared" si="0"/>
        <v>326550</v>
      </c>
    </row>
    <row r="25" spans="1:9" ht="15.75" x14ac:dyDescent="0.25">
      <c r="A25" s="1418">
        <v>14</v>
      </c>
      <c r="B25" s="1831">
        <v>45287</v>
      </c>
      <c r="C25" s="1831">
        <v>45287</v>
      </c>
      <c r="D25" s="1832" t="s">
        <v>3270</v>
      </c>
      <c r="E25" s="1435" t="s">
        <v>3271</v>
      </c>
      <c r="F25" s="1418">
        <f>296-35-53-34-29-33-51</f>
        <v>61</v>
      </c>
      <c r="G25" s="1418" t="s">
        <v>2760</v>
      </c>
      <c r="H25" s="1834">
        <v>212.4</v>
      </c>
      <c r="I25" s="1835">
        <f t="shared" si="0"/>
        <v>12956.4</v>
      </c>
    </row>
    <row r="26" spans="1:9" ht="15.75" x14ac:dyDescent="0.25">
      <c r="A26" s="1418">
        <v>15</v>
      </c>
      <c r="B26" s="1831">
        <v>45420</v>
      </c>
      <c r="C26" s="1831">
        <v>45420</v>
      </c>
      <c r="D26" s="1832" t="s">
        <v>3272</v>
      </c>
      <c r="E26" s="1836" t="s">
        <v>3273</v>
      </c>
      <c r="F26" s="1807">
        <f>50-3</f>
        <v>47</v>
      </c>
      <c r="G26" s="1418" t="s">
        <v>2760</v>
      </c>
      <c r="H26" s="1837">
        <v>1080.8800000000001</v>
      </c>
      <c r="I26" s="1835">
        <f t="shared" si="0"/>
        <v>50801.360000000008</v>
      </c>
    </row>
    <row r="27" spans="1:9" ht="15.75" x14ac:dyDescent="0.25">
      <c r="A27" s="1418">
        <v>16</v>
      </c>
      <c r="B27" s="1831">
        <v>45420</v>
      </c>
      <c r="C27" s="1831">
        <v>45420</v>
      </c>
      <c r="D27" s="1832" t="s">
        <v>3256</v>
      </c>
      <c r="E27" s="1833" t="s">
        <v>3274</v>
      </c>
      <c r="F27" s="1807">
        <v>250</v>
      </c>
      <c r="G27" s="1418" t="s">
        <v>2760</v>
      </c>
      <c r="H27" s="1837">
        <v>82.6</v>
      </c>
      <c r="I27" s="1835">
        <f t="shared" si="0"/>
        <v>20650</v>
      </c>
    </row>
    <row r="28" spans="1:9" ht="15.75" x14ac:dyDescent="0.25">
      <c r="A28" s="1418">
        <v>17</v>
      </c>
      <c r="B28" s="1831">
        <v>45420</v>
      </c>
      <c r="C28" s="1831">
        <v>45420</v>
      </c>
      <c r="D28" s="1832" t="s">
        <v>3275</v>
      </c>
      <c r="E28" s="1833" t="s">
        <v>3276</v>
      </c>
      <c r="F28" s="1807">
        <f>50-26</f>
        <v>24</v>
      </c>
      <c r="G28" s="1418" t="s">
        <v>2760</v>
      </c>
      <c r="H28" s="1837">
        <v>177</v>
      </c>
      <c r="I28" s="1835">
        <f t="shared" si="0"/>
        <v>4248</v>
      </c>
    </row>
    <row r="29" spans="1:9" ht="15.75" x14ac:dyDescent="0.25">
      <c r="A29" s="1418">
        <v>18</v>
      </c>
      <c r="B29" s="1831">
        <v>45420</v>
      </c>
      <c r="C29" s="1831">
        <v>45420</v>
      </c>
      <c r="D29" s="1832" t="s">
        <v>3275</v>
      </c>
      <c r="E29" s="1833" t="s">
        <v>3277</v>
      </c>
      <c r="F29" s="1807">
        <f>50-2</f>
        <v>48</v>
      </c>
      <c r="G29" s="1418" t="s">
        <v>2760</v>
      </c>
      <c r="H29" s="1837">
        <v>354</v>
      </c>
      <c r="I29" s="1835">
        <f t="shared" si="0"/>
        <v>16992</v>
      </c>
    </row>
    <row r="30" spans="1:9" ht="15.75" x14ac:dyDescent="0.25">
      <c r="A30" s="1418">
        <v>19</v>
      </c>
      <c r="B30" s="1831">
        <v>45420</v>
      </c>
      <c r="C30" s="1831">
        <v>45420</v>
      </c>
      <c r="D30" s="1832" t="s">
        <v>3254</v>
      </c>
      <c r="E30" s="1833" t="s">
        <v>3278</v>
      </c>
      <c r="F30" s="1807">
        <v>150</v>
      </c>
      <c r="G30" s="1418" t="s">
        <v>2760</v>
      </c>
      <c r="H30" s="1838">
        <v>129.80000000000001</v>
      </c>
      <c r="I30" s="1835">
        <f t="shared" si="0"/>
        <v>19470</v>
      </c>
    </row>
    <row r="31" spans="1:9" ht="15.75" x14ac:dyDescent="0.25">
      <c r="A31" s="1418">
        <v>20</v>
      </c>
      <c r="B31" s="1831">
        <v>45420</v>
      </c>
      <c r="C31" s="1831">
        <v>45420</v>
      </c>
      <c r="D31" s="1832" t="s">
        <v>3279</v>
      </c>
      <c r="E31" s="1833" t="s">
        <v>3280</v>
      </c>
      <c r="F31" s="1807">
        <f>150-42-89</f>
        <v>19</v>
      </c>
      <c r="G31" s="1418" t="s">
        <v>2760</v>
      </c>
      <c r="H31" s="1837">
        <v>188.8</v>
      </c>
      <c r="I31" s="1835">
        <f t="shared" si="0"/>
        <v>3587.2000000000003</v>
      </c>
    </row>
    <row r="32" spans="1:9" ht="15.75" x14ac:dyDescent="0.25">
      <c r="A32" s="1418">
        <v>21</v>
      </c>
      <c r="B32" s="1831">
        <v>45420</v>
      </c>
      <c r="C32" s="1831">
        <v>45420</v>
      </c>
      <c r="D32" s="1832" t="s">
        <v>3254</v>
      </c>
      <c r="E32" s="1833" t="s">
        <v>3281</v>
      </c>
      <c r="F32" s="1807">
        <f>185-54-21</f>
        <v>110</v>
      </c>
      <c r="G32" s="1418" t="s">
        <v>2760</v>
      </c>
      <c r="H32" s="1837">
        <v>82.6</v>
      </c>
      <c r="I32" s="1835">
        <f t="shared" si="0"/>
        <v>9086</v>
      </c>
    </row>
    <row r="33" spans="1:9" ht="15.75" x14ac:dyDescent="0.25">
      <c r="A33" s="1418">
        <v>22</v>
      </c>
      <c r="B33" s="1831">
        <v>45420</v>
      </c>
      <c r="C33" s="1831">
        <v>45420</v>
      </c>
      <c r="D33" s="1832" t="s">
        <v>3268</v>
      </c>
      <c r="E33" s="1833" t="s">
        <v>3282</v>
      </c>
      <c r="F33" s="1807">
        <f>250-26-35</f>
        <v>189</v>
      </c>
      <c r="G33" s="1418" t="s">
        <v>2760</v>
      </c>
      <c r="H33" s="1837">
        <v>82.6</v>
      </c>
      <c r="I33" s="1835">
        <f t="shared" si="0"/>
        <v>15611.4</v>
      </c>
    </row>
    <row r="34" spans="1:9" ht="15.75" x14ac:dyDescent="0.25">
      <c r="A34" s="1418">
        <v>23</v>
      </c>
      <c r="B34" s="1831">
        <v>45420</v>
      </c>
      <c r="C34" s="1831">
        <v>45420</v>
      </c>
      <c r="D34" s="1832" t="s">
        <v>3283</v>
      </c>
      <c r="E34" s="1833" t="s">
        <v>3284</v>
      </c>
      <c r="F34" s="1807">
        <v>50</v>
      </c>
      <c r="G34" s="1418" t="s">
        <v>2760</v>
      </c>
      <c r="H34" s="1837">
        <v>450</v>
      </c>
      <c r="I34" s="1835">
        <f t="shared" si="0"/>
        <v>22500</v>
      </c>
    </row>
    <row r="35" spans="1:9" ht="15.75" x14ac:dyDescent="0.25">
      <c r="A35" s="1418">
        <v>24</v>
      </c>
      <c r="B35" s="1831">
        <v>45420</v>
      </c>
      <c r="C35" s="1831">
        <v>45420</v>
      </c>
      <c r="D35" s="1832" t="s">
        <v>3251</v>
      </c>
      <c r="E35" s="1833" t="s">
        <v>3285</v>
      </c>
      <c r="F35" s="1807">
        <v>50</v>
      </c>
      <c r="G35" s="1418" t="s">
        <v>2760</v>
      </c>
      <c r="H35" s="1837">
        <v>212.4</v>
      </c>
      <c r="I35" s="1835">
        <f t="shared" si="0"/>
        <v>10620</v>
      </c>
    </row>
    <row r="36" spans="1:9" ht="17.25" customHeight="1" x14ac:dyDescent="0.25">
      <c r="A36" s="1418">
        <v>25</v>
      </c>
      <c r="B36" s="1831">
        <v>45420</v>
      </c>
      <c r="C36" s="1831">
        <v>45420</v>
      </c>
      <c r="D36" s="1832" t="s">
        <v>3270</v>
      </c>
      <c r="E36" s="1833" t="s">
        <v>3286</v>
      </c>
      <c r="F36" s="1807">
        <v>300</v>
      </c>
      <c r="G36" s="1418" t="s">
        <v>2760</v>
      </c>
      <c r="H36" s="1837">
        <v>23.4</v>
      </c>
      <c r="I36" s="1835">
        <f t="shared" si="0"/>
        <v>7020</v>
      </c>
    </row>
    <row r="37" spans="1:9" ht="17.25" customHeight="1" x14ac:dyDescent="0.25">
      <c r="A37" s="1418">
        <v>26</v>
      </c>
      <c r="B37" s="1831">
        <v>45420</v>
      </c>
      <c r="C37" s="1831">
        <v>45420</v>
      </c>
      <c r="D37" s="1832" t="s">
        <v>3259</v>
      </c>
      <c r="E37" s="1833" t="s">
        <v>3287</v>
      </c>
      <c r="F37" s="1807">
        <v>150</v>
      </c>
      <c r="G37" s="1418" t="s">
        <v>2760</v>
      </c>
      <c r="H37" s="1837">
        <v>94.4</v>
      </c>
      <c r="I37" s="1835">
        <f t="shared" si="0"/>
        <v>14160</v>
      </c>
    </row>
    <row r="38" spans="1:9" ht="14.25" customHeight="1" x14ac:dyDescent="0.25">
      <c r="A38" s="1418">
        <v>27</v>
      </c>
      <c r="B38" s="1831">
        <v>45420</v>
      </c>
      <c r="C38" s="1831">
        <v>45420</v>
      </c>
      <c r="D38" s="1832" t="s">
        <v>3288</v>
      </c>
      <c r="E38" s="1833" t="s">
        <v>3289</v>
      </c>
      <c r="F38" s="1807">
        <f>150-30-7</f>
        <v>113</v>
      </c>
      <c r="G38" s="1418" t="s">
        <v>2760</v>
      </c>
      <c r="H38" s="1837">
        <v>11.8</v>
      </c>
      <c r="I38" s="1835">
        <f t="shared" si="0"/>
        <v>1333.4</v>
      </c>
    </row>
    <row r="39" spans="1:9" x14ac:dyDescent="0.25">
      <c r="A39" s="1770"/>
      <c r="B39" s="1770"/>
      <c r="C39" s="1770"/>
      <c r="D39" s="1770"/>
      <c r="E39" s="1770"/>
      <c r="F39" s="1770"/>
      <c r="G39" s="1770"/>
      <c r="H39" s="1839" t="s">
        <v>1071</v>
      </c>
      <c r="I39" s="1840">
        <f>SUM(I12:I38)</f>
        <v>1122128.0999999996</v>
      </c>
    </row>
    <row r="40" spans="1:9" x14ac:dyDescent="0.25">
      <c r="A40" s="1770"/>
      <c r="B40" s="1770"/>
      <c r="C40" s="1770"/>
      <c r="D40" s="1770"/>
      <c r="E40" s="1770"/>
      <c r="F40" s="1770"/>
      <c r="G40" s="1770"/>
      <c r="H40" s="1791"/>
      <c r="I40" s="1792"/>
    </row>
    <row r="41" spans="1:9" x14ac:dyDescent="0.25">
      <c r="A41" s="1770"/>
      <c r="B41" s="1770"/>
      <c r="C41" s="1770"/>
      <c r="D41" s="1770"/>
      <c r="E41" s="1770"/>
      <c r="F41" s="1770"/>
      <c r="G41" s="1770"/>
      <c r="H41" s="1791"/>
      <c r="I41" s="1792"/>
    </row>
    <row r="43" spans="1:9" ht="15.75" customHeight="1" x14ac:dyDescent="0.25">
      <c r="A43" s="2335" t="s">
        <v>2946</v>
      </c>
      <c r="B43" s="2335"/>
      <c r="C43" s="2335"/>
      <c r="D43" s="2335"/>
      <c r="E43" s="2335"/>
      <c r="F43" s="2335"/>
      <c r="G43" s="2335"/>
      <c r="H43" s="2335"/>
      <c r="I43" s="2335"/>
    </row>
    <row r="44" spans="1:9" ht="15" customHeight="1" x14ac:dyDescent="0.25">
      <c r="A44" s="2327" t="s">
        <v>2947</v>
      </c>
      <c r="B44" s="2327"/>
      <c r="C44" s="2327"/>
      <c r="D44" s="2327"/>
      <c r="E44" s="2327"/>
      <c r="F44" s="2327"/>
      <c r="G44" s="2327"/>
      <c r="H44" s="2327"/>
      <c r="I44" s="2327"/>
    </row>
    <row r="45" spans="1:9" ht="15.75" x14ac:dyDescent="0.25">
      <c r="A45" s="2328" t="s">
        <v>2948</v>
      </c>
      <c r="B45" s="2328"/>
      <c r="C45" s="2328"/>
      <c r="D45" s="2328"/>
      <c r="E45" s="2328"/>
      <c r="F45" s="2328"/>
      <c r="G45" s="2328"/>
      <c r="H45" s="2328"/>
      <c r="I45" s="2328"/>
    </row>
    <row r="46" spans="1:9" x14ac:dyDescent="0.25">
      <c r="B46" s="1793" t="s">
        <v>2949</v>
      </c>
    </row>
    <row r="47" spans="1:9" x14ac:dyDescent="0.25">
      <c r="B47" s="1793" t="s">
        <v>2950</v>
      </c>
    </row>
    <row r="48" spans="1:9" x14ac:dyDescent="0.25">
      <c r="B48" s="1793"/>
    </row>
  </sheetData>
  <mergeCells count="8">
    <mergeCell ref="A43:I43"/>
    <mergeCell ref="A44:I44"/>
    <mergeCell ref="A45:I45"/>
    <mergeCell ref="A7:I7"/>
    <mergeCell ref="A8:I8"/>
    <mergeCell ref="A9:I9"/>
    <mergeCell ref="A10:I10"/>
    <mergeCell ref="F11:G1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U71"/>
  <sheetViews>
    <sheetView topLeftCell="A25" workbookViewId="0">
      <selection activeCell="F5" sqref="F5"/>
    </sheetView>
  </sheetViews>
  <sheetFormatPr baseColWidth="10" defaultRowHeight="15" x14ac:dyDescent="0.25"/>
  <cols>
    <col min="1" max="1" width="4.140625" style="35" bestFit="1" customWidth="1"/>
    <col min="2" max="2" width="17.140625" style="35" customWidth="1"/>
    <col min="3" max="3" width="12.42578125" style="35" customWidth="1"/>
    <col min="4" max="4" width="14.28515625" style="35" customWidth="1"/>
    <col min="5" max="5" width="49.140625" style="35" customWidth="1"/>
    <col min="6" max="6" width="5" style="35" bestFit="1" customWidth="1"/>
    <col min="7" max="7" width="6" style="35" bestFit="1" customWidth="1"/>
    <col min="8" max="8" width="14.7109375" style="35" customWidth="1"/>
    <col min="9" max="9" width="17" style="35" bestFit="1" customWidth="1"/>
    <col min="10" max="10" width="11.42578125" style="1236"/>
    <col min="11" max="21" width="11.42578125" style="1235"/>
    <col min="22" max="16384" width="11.42578125" style="35"/>
  </cols>
  <sheetData>
    <row r="7" spans="1:9" x14ac:dyDescent="0.25">
      <c r="A7" s="2329" t="s">
        <v>2951</v>
      </c>
      <c r="B7" s="2329"/>
      <c r="C7" s="2329"/>
      <c r="D7" s="2329"/>
      <c r="E7" s="2329"/>
      <c r="F7" s="2329"/>
      <c r="G7" s="2329"/>
      <c r="H7" s="2329"/>
      <c r="I7" s="2329"/>
    </row>
    <row r="8" spans="1:9" ht="18.75" x14ac:dyDescent="0.3">
      <c r="A8" s="2330" t="s">
        <v>2747</v>
      </c>
      <c r="B8" s="2330"/>
      <c r="C8" s="2330"/>
      <c r="D8" s="2330"/>
      <c r="E8" s="2330"/>
      <c r="F8" s="2330"/>
      <c r="G8" s="2330"/>
      <c r="H8" s="2330"/>
      <c r="I8" s="2330"/>
    </row>
    <row r="9" spans="1:9" ht="15.75" x14ac:dyDescent="0.25">
      <c r="A9" s="2331" t="s">
        <v>2952</v>
      </c>
      <c r="B9" s="2331"/>
      <c r="C9" s="2331"/>
      <c r="D9" s="2331"/>
      <c r="E9" s="2331"/>
      <c r="F9" s="2331"/>
      <c r="G9" s="2331"/>
      <c r="H9" s="2331"/>
      <c r="I9" s="2331"/>
    </row>
    <row r="10" spans="1:9" ht="15.75" x14ac:dyDescent="0.25">
      <c r="A10" s="2332" t="s">
        <v>2749</v>
      </c>
      <c r="B10" s="2332"/>
      <c r="C10" s="2332"/>
      <c r="D10" s="2332"/>
      <c r="E10" s="2332"/>
      <c r="F10" s="2332"/>
      <c r="G10" s="2332"/>
      <c r="H10" s="2332"/>
      <c r="I10" s="2332"/>
    </row>
    <row r="11" spans="1:9" ht="38.25" x14ac:dyDescent="0.25">
      <c r="A11" s="1771" t="s">
        <v>2953</v>
      </c>
      <c r="B11" s="1772" t="s">
        <v>2954</v>
      </c>
      <c r="C11" s="1772" t="s">
        <v>2955</v>
      </c>
      <c r="D11" s="1773" t="s">
        <v>2956</v>
      </c>
      <c r="E11" s="1774" t="s">
        <v>2957</v>
      </c>
      <c r="F11" s="2333" t="s">
        <v>2755</v>
      </c>
      <c r="G11" s="2334"/>
      <c r="H11" s="1775" t="s">
        <v>2958</v>
      </c>
      <c r="I11" s="1771" t="s">
        <v>2757</v>
      </c>
    </row>
    <row r="12" spans="1:9" x14ac:dyDescent="0.25">
      <c r="A12" s="1776">
        <v>1</v>
      </c>
      <c r="B12" s="1794">
        <v>44271</v>
      </c>
      <c r="C12" s="1794">
        <v>44271</v>
      </c>
      <c r="D12" s="1432" t="s">
        <v>2959</v>
      </c>
      <c r="E12" s="1795" t="s">
        <v>2960</v>
      </c>
      <c r="F12" s="1796">
        <f>35-21</f>
        <v>14</v>
      </c>
      <c r="G12" s="1776" t="s">
        <v>2760</v>
      </c>
      <c r="H12" s="1797">
        <v>28143</v>
      </c>
      <c r="I12" s="1798">
        <f t="shared" ref="I12:I46" si="0">F12*H12</f>
        <v>394002</v>
      </c>
    </row>
    <row r="13" spans="1:9" x14ac:dyDescent="0.25">
      <c r="A13" s="1796">
        <v>2</v>
      </c>
      <c r="B13" s="1794">
        <v>45201</v>
      </c>
      <c r="C13" s="1794">
        <v>45201</v>
      </c>
      <c r="D13" s="1782" t="s">
        <v>2961</v>
      </c>
      <c r="E13" s="1795" t="s">
        <v>2962</v>
      </c>
      <c r="F13" s="1796">
        <f>250-16-11-10</f>
        <v>213</v>
      </c>
      <c r="G13" s="1796" t="s">
        <v>2760</v>
      </c>
      <c r="H13" s="1797">
        <v>2483.9</v>
      </c>
      <c r="I13" s="1798">
        <f t="shared" si="0"/>
        <v>529070.70000000007</v>
      </c>
    </row>
    <row r="14" spans="1:9" x14ac:dyDescent="0.25">
      <c r="A14" s="1776">
        <v>3</v>
      </c>
      <c r="B14" s="1794">
        <v>45287</v>
      </c>
      <c r="C14" s="1794">
        <v>45288</v>
      </c>
      <c r="D14" s="1432" t="s">
        <v>2963</v>
      </c>
      <c r="E14" s="1795" t="s">
        <v>2964</v>
      </c>
      <c r="F14" s="1796">
        <f>32-2-21-5-3</f>
        <v>1</v>
      </c>
      <c r="G14" s="1776" t="s">
        <v>2760</v>
      </c>
      <c r="H14" s="1797">
        <v>1770</v>
      </c>
      <c r="I14" s="1798">
        <f t="shared" si="0"/>
        <v>1770</v>
      </c>
    </row>
    <row r="15" spans="1:9" x14ac:dyDescent="0.25">
      <c r="A15" s="1796">
        <v>4</v>
      </c>
      <c r="B15" s="1794">
        <v>45321</v>
      </c>
      <c r="C15" s="1794">
        <v>45321</v>
      </c>
      <c r="D15" s="1432" t="s">
        <v>1811</v>
      </c>
      <c r="E15" s="1795" t="s">
        <v>2965</v>
      </c>
      <c r="F15" s="1796">
        <f>30-20-5-3</f>
        <v>2</v>
      </c>
      <c r="G15" s="1776" t="s">
        <v>2760</v>
      </c>
      <c r="H15" s="1797">
        <v>4956</v>
      </c>
      <c r="I15" s="1798">
        <f t="shared" si="0"/>
        <v>9912</v>
      </c>
    </row>
    <row r="16" spans="1:9" x14ac:dyDescent="0.25">
      <c r="A16" s="1776">
        <v>5</v>
      </c>
      <c r="B16" s="1794">
        <v>45384</v>
      </c>
      <c r="C16" s="1794">
        <v>45384</v>
      </c>
      <c r="D16" s="1432" t="s">
        <v>2966</v>
      </c>
      <c r="E16" s="1795" t="s">
        <v>2967</v>
      </c>
      <c r="F16" s="1796">
        <f>918-161</f>
        <v>757</v>
      </c>
      <c r="G16" s="1776" t="s">
        <v>2760</v>
      </c>
      <c r="H16" s="1797">
        <f>4140.5+745.29</f>
        <v>4885.79</v>
      </c>
      <c r="I16" s="1798">
        <f t="shared" si="0"/>
        <v>3698543.03</v>
      </c>
    </row>
    <row r="17" spans="1:21" x14ac:dyDescent="0.25">
      <c r="A17" s="1796">
        <v>6</v>
      </c>
      <c r="B17" s="1794">
        <v>45240</v>
      </c>
      <c r="C17" s="1794">
        <v>45240</v>
      </c>
      <c r="D17" s="1432" t="s">
        <v>2968</v>
      </c>
      <c r="E17" s="1795" t="s">
        <v>2969</v>
      </c>
      <c r="F17" s="1796">
        <f>2000-128-427-491-402-183</f>
        <v>369</v>
      </c>
      <c r="G17" s="1776" t="s">
        <v>2760</v>
      </c>
      <c r="H17" s="1797">
        <v>988.25</v>
      </c>
      <c r="I17" s="1798">
        <f t="shared" si="0"/>
        <v>364664.25</v>
      </c>
    </row>
    <row r="18" spans="1:21" x14ac:dyDescent="0.25">
      <c r="A18" s="1776">
        <v>7</v>
      </c>
      <c r="B18" s="1794">
        <v>45422</v>
      </c>
      <c r="C18" s="1794">
        <v>45422</v>
      </c>
      <c r="D18" s="1432" t="s">
        <v>2968</v>
      </c>
      <c r="E18" s="1795" t="s">
        <v>2970</v>
      </c>
      <c r="F18" s="1796">
        <v>1012</v>
      </c>
      <c r="G18" s="1776" t="s">
        <v>2760</v>
      </c>
      <c r="H18" s="1798">
        <v>988.25</v>
      </c>
      <c r="I18" s="1798">
        <f t="shared" si="0"/>
        <v>1000109</v>
      </c>
    </row>
    <row r="19" spans="1:21" x14ac:dyDescent="0.25">
      <c r="A19" s="1796">
        <v>8</v>
      </c>
      <c r="B19" s="1794">
        <v>45422</v>
      </c>
      <c r="C19" s="1794">
        <v>45422</v>
      </c>
      <c r="D19" s="1432" t="s">
        <v>2971</v>
      </c>
      <c r="E19" s="1795" t="s">
        <v>2972</v>
      </c>
      <c r="F19" s="1796">
        <v>75</v>
      </c>
      <c r="G19" s="1776" t="s">
        <v>2760</v>
      </c>
      <c r="H19" s="1798">
        <v>1319.83</v>
      </c>
      <c r="I19" s="1798">
        <f t="shared" si="0"/>
        <v>98987.25</v>
      </c>
    </row>
    <row r="20" spans="1:21" s="1800" customFormat="1" x14ac:dyDescent="0.25">
      <c r="A20" s="1776">
        <v>9</v>
      </c>
      <c r="B20" s="1794">
        <v>45457</v>
      </c>
      <c r="C20" s="1794">
        <v>45457</v>
      </c>
      <c r="D20" s="1432" t="s">
        <v>2973</v>
      </c>
      <c r="E20" s="1795" t="s">
        <v>2974</v>
      </c>
      <c r="F20" s="1796">
        <f>394-48</f>
        <v>346</v>
      </c>
      <c r="G20" s="1776" t="s">
        <v>2760</v>
      </c>
      <c r="H20" s="1798">
        <v>4454.5</v>
      </c>
      <c r="I20" s="1798">
        <f t="shared" si="0"/>
        <v>1541257</v>
      </c>
      <c r="J20" s="1841"/>
      <c r="K20" s="1799"/>
      <c r="L20" s="1799"/>
      <c r="M20" s="1799"/>
      <c r="N20" s="1799"/>
      <c r="O20" s="1799"/>
      <c r="P20" s="1799"/>
      <c r="Q20" s="1799"/>
      <c r="R20" s="1799"/>
      <c r="S20" s="1799"/>
      <c r="T20" s="1799"/>
      <c r="U20" s="1799"/>
    </row>
    <row r="21" spans="1:21" x14ac:dyDescent="0.25">
      <c r="A21" s="1796">
        <v>10</v>
      </c>
      <c r="B21" s="1794">
        <v>45422</v>
      </c>
      <c r="C21" s="1794">
        <v>45422</v>
      </c>
      <c r="D21" s="1432" t="s">
        <v>2975</v>
      </c>
      <c r="E21" s="1795" t="s">
        <v>2976</v>
      </c>
      <c r="F21" s="1796">
        <v>440</v>
      </c>
      <c r="G21" s="1776" t="s">
        <v>2760</v>
      </c>
      <c r="H21" s="1798">
        <v>720.51</v>
      </c>
      <c r="I21" s="1798">
        <f t="shared" si="0"/>
        <v>317024.40000000002</v>
      </c>
    </row>
    <row r="22" spans="1:21" x14ac:dyDescent="0.25">
      <c r="A22" s="1776">
        <v>11</v>
      </c>
      <c r="B22" s="1794">
        <v>45433</v>
      </c>
      <c r="C22" s="1794">
        <v>45433</v>
      </c>
      <c r="D22" s="1432" t="s">
        <v>2971</v>
      </c>
      <c r="E22" s="1795" t="s">
        <v>2977</v>
      </c>
      <c r="F22" s="1796">
        <f>250-78</f>
        <v>172</v>
      </c>
      <c r="G22" s="1776" t="s">
        <v>2760</v>
      </c>
      <c r="H22" s="1798">
        <v>1319.83</v>
      </c>
      <c r="I22" s="1798">
        <f t="shared" si="0"/>
        <v>227010.75999999998</v>
      </c>
    </row>
    <row r="23" spans="1:21" x14ac:dyDescent="0.25">
      <c r="A23" s="1796">
        <v>12</v>
      </c>
      <c r="B23" s="1794">
        <v>45433</v>
      </c>
      <c r="C23" s="1794">
        <v>45433</v>
      </c>
      <c r="D23" s="1432" t="s">
        <v>2975</v>
      </c>
      <c r="E23" s="1795" t="s">
        <v>2978</v>
      </c>
      <c r="F23" s="1796">
        <f>618-157</f>
        <v>461</v>
      </c>
      <c r="G23" s="1776" t="s">
        <v>2760</v>
      </c>
      <c r="H23" s="1798">
        <v>720.51</v>
      </c>
      <c r="I23" s="1798">
        <f t="shared" si="0"/>
        <v>332155.11</v>
      </c>
    </row>
    <row r="24" spans="1:21" x14ac:dyDescent="0.25">
      <c r="A24" s="1776">
        <v>13</v>
      </c>
      <c r="B24" s="1794">
        <v>45436</v>
      </c>
      <c r="C24" s="1794">
        <v>45436</v>
      </c>
      <c r="D24" s="1782" t="s">
        <v>2979</v>
      </c>
      <c r="E24" s="1801" t="s">
        <v>2980</v>
      </c>
      <c r="F24" s="1796">
        <f>300-101</f>
        <v>199</v>
      </c>
      <c r="G24" s="1796" t="s">
        <v>2760</v>
      </c>
      <c r="H24" s="1798">
        <v>531</v>
      </c>
      <c r="I24" s="1798">
        <f t="shared" si="0"/>
        <v>105669</v>
      </c>
    </row>
    <row r="25" spans="1:21" x14ac:dyDescent="0.25">
      <c r="A25" s="1796">
        <v>14</v>
      </c>
      <c r="B25" s="1794">
        <v>45436</v>
      </c>
      <c r="C25" s="1794">
        <v>45436</v>
      </c>
      <c r="D25" s="1782" t="s">
        <v>2981</v>
      </c>
      <c r="E25" s="1795" t="s">
        <v>2982</v>
      </c>
      <c r="F25" s="1796">
        <f>1000-294</f>
        <v>706</v>
      </c>
      <c r="G25" s="1776" t="s">
        <v>2760</v>
      </c>
      <c r="H25" s="1802">
        <v>217.06</v>
      </c>
      <c r="I25" s="1798">
        <f t="shared" si="0"/>
        <v>153244.36000000002</v>
      </c>
    </row>
    <row r="26" spans="1:21" x14ac:dyDescent="0.25">
      <c r="A26" s="1776">
        <v>15</v>
      </c>
      <c r="B26" s="1794">
        <v>45436</v>
      </c>
      <c r="C26" s="1794">
        <v>45436</v>
      </c>
      <c r="D26" s="1782" t="s">
        <v>2981</v>
      </c>
      <c r="E26" s="1795" t="s">
        <v>2983</v>
      </c>
      <c r="F26" s="1796">
        <f>920-15</f>
        <v>905</v>
      </c>
      <c r="G26" s="1776" t="s">
        <v>2760</v>
      </c>
      <c r="H26" s="1802">
        <v>224.2</v>
      </c>
      <c r="I26" s="1798">
        <f t="shared" si="0"/>
        <v>202901</v>
      </c>
    </row>
    <row r="27" spans="1:21" x14ac:dyDescent="0.25">
      <c r="A27" s="1796">
        <v>16</v>
      </c>
      <c r="B27" s="1794">
        <v>45436</v>
      </c>
      <c r="C27" s="1794">
        <v>45436</v>
      </c>
      <c r="D27" s="1782" t="s">
        <v>2984</v>
      </c>
      <c r="E27" s="1795" t="s">
        <v>2985</v>
      </c>
      <c r="F27" s="1796">
        <f>1200-106</f>
        <v>1094</v>
      </c>
      <c r="G27" s="1776" t="s">
        <v>2760</v>
      </c>
      <c r="H27" s="1802">
        <v>312.7</v>
      </c>
      <c r="I27" s="1798">
        <f t="shared" si="0"/>
        <v>342093.8</v>
      </c>
    </row>
    <row r="28" spans="1:21" x14ac:dyDescent="0.25">
      <c r="A28" s="1776">
        <v>17</v>
      </c>
      <c r="B28" s="1794">
        <v>45449</v>
      </c>
      <c r="C28" s="1794">
        <v>45449</v>
      </c>
      <c r="D28" s="1782" t="s">
        <v>2986</v>
      </c>
      <c r="E28" s="1795" t="s">
        <v>2987</v>
      </c>
      <c r="F28" s="1796">
        <v>200</v>
      </c>
      <c r="G28" s="1776" t="s">
        <v>2760</v>
      </c>
      <c r="H28" s="1802">
        <v>293.89</v>
      </c>
      <c r="I28" s="1798">
        <f t="shared" si="0"/>
        <v>58778</v>
      </c>
    </row>
    <row r="29" spans="1:21" x14ac:dyDescent="0.25">
      <c r="A29" s="1796">
        <v>18</v>
      </c>
      <c r="B29" s="1794">
        <v>45449</v>
      </c>
      <c r="C29" s="1794">
        <v>45449</v>
      </c>
      <c r="D29" s="1782" t="s">
        <v>2988</v>
      </c>
      <c r="E29" s="1795" t="s">
        <v>2989</v>
      </c>
      <c r="F29" s="1796">
        <v>125</v>
      </c>
      <c r="G29" s="1776" t="s">
        <v>2760</v>
      </c>
      <c r="H29" s="1802">
        <v>60</v>
      </c>
      <c r="I29" s="1798">
        <f t="shared" si="0"/>
        <v>7500</v>
      </c>
    </row>
    <row r="30" spans="1:21" ht="24" x14ac:dyDescent="0.25">
      <c r="A30" s="1776">
        <v>19</v>
      </c>
      <c r="B30" s="1794">
        <v>45436</v>
      </c>
      <c r="C30" s="1794">
        <v>45436</v>
      </c>
      <c r="D30" s="1782" t="s">
        <v>2990</v>
      </c>
      <c r="E30" s="1801" t="s">
        <v>2991</v>
      </c>
      <c r="F30" s="1796">
        <f>600-202</f>
        <v>398</v>
      </c>
      <c r="G30" s="1796" t="s">
        <v>2760</v>
      </c>
      <c r="H30" s="1802">
        <v>1046.07</v>
      </c>
      <c r="I30" s="1798">
        <f t="shared" si="0"/>
        <v>416335.86</v>
      </c>
    </row>
    <row r="31" spans="1:21" x14ac:dyDescent="0.25">
      <c r="A31" s="1796">
        <v>20</v>
      </c>
      <c r="B31" s="1794">
        <v>45398</v>
      </c>
      <c r="C31" s="1794">
        <v>45398</v>
      </c>
      <c r="D31" s="1432" t="s">
        <v>2968</v>
      </c>
      <c r="E31" s="1795" t="s">
        <v>2969</v>
      </c>
      <c r="F31" s="1796">
        <f>210+180+30+297+60+90+14+123+26+54+36+10</f>
        <v>1130</v>
      </c>
      <c r="G31" s="1776" t="s">
        <v>2760</v>
      </c>
      <c r="H31" s="1797">
        <v>988</v>
      </c>
      <c r="I31" s="1798">
        <f t="shared" si="0"/>
        <v>1116440</v>
      </c>
    </row>
    <row r="32" spans="1:21" x14ac:dyDescent="0.25">
      <c r="A32" s="1776">
        <v>21</v>
      </c>
      <c r="B32" s="1794">
        <v>45240</v>
      </c>
      <c r="C32" s="1794">
        <v>45240</v>
      </c>
      <c r="D32" s="1432" t="s">
        <v>2971</v>
      </c>
      <c r="E32" s="1795" t="s">
        <v>2992</v>
      </c>
      <c r="F32" s="1796">
        <f>1150-418+179-287-127-67</f>
        <v>430</v>
      </c>
      <c r="G32" s="1776" t="s">
        <v>2760</v>
      </c>
      <c r="H32" s="1797">
        <v>1319.83</v>
      </c>
      <c r="I32" s="1798">
        <f t="shared" si="0"/>
        <v>567526.9</v>
      </c>
    </row>
    <row r="33" spans="1:9" x14ac:dyDescent="0.25">
      <c r="A33" s="1796">
        <v>22</v>
      </c>
      <c r="B33" s="1794">
        <v>45398</v>
      </c>
      <c r="C33" s="1794">
        <v>45398</v>
      </c>
      <c r="D33" s="1432" t="s">
        <v>2971</v>
      </c>
      <c r="E33" s="1795" t="s">
        <v>2992</v>
      </c>
      <c r="F33" s="1796">
        <f>30+60+90+53+10+7+10</f>
        <v>260</v>
      </c>
      <c r="G33" s="1776" t="s">
        <v>2760</v>
      </c>
      <c r="H33" s="1797">
        <v>1320</v>
      </c>
      <c r="I33" s="1798">
        <f t="shared" si="0"/>
        <v>343200</v>
      </c>
    </row>
    <row r="34" spans="1:9" x14ac:dyDescent="0.25">
      <c r="A34" s="1776">
        <v>23</v>
      </c>
      <c r="B34" s="1794">
        <v>45188</v>
      </c>
      <c r="C34" s="1794">
        <v>45188</v>
      </c>
      <c r="D34" s="1432" t="s">
        <v>2993</v>
      </c>
      <c r="E34" s="1795" t="s">
        <v>2994</v>
      </c>
      <c r="F34" s="1796">
        <f>2000-232-6-130-769-270-347-86-18</f>
        <v>142</v>
      </c>
      <c r="G34" s="1776" t="s">
        <v>2760</v>
      </c>
      <c r="H34" s="1797">
        <v>234.79640000000001</v>
      </c>
      <c r="I34" s="1798">
        <f t="shared" si="0"/>
        <v>33341.088799999998</v>
      </c>
    </row>
    <row r="35" spans="1:9" x14ac:dyDescent="0.25">
      <c r="A35" s="1796">
        <v>24</v>
      </c>
      <c r="B35" s="1794">
        <v>45188</v>
      </c>
      <c r="C35" s="1794">
        <v>45188</v>
      </c>
      <c r="D35" s="1432" t="s">
        <v>2995</v>
      </c>
      <c r="E35" s="1795" t="s">
        <v>2996</v>
      </c>
      <c r="F35" s="1796">
        <f>1000-122-36-48-34-169-22-24-199-2-14</f>
        <v>330</v>
      </c>
      <c r="G35" s="1776" t="s">
        <v>2760</v>
      </c>
      <c r="H35" s="1797">
        <v>207.99860000000001</v>
      </c>
      <c r="I35" s="1798">
        <f t="shared" si="0"/>
        <v>68639.538</v>
      </c>
    </row>
    <row r="36" spans="1:9" x14ac:dyDescent="0.25">
      <c r="A36" s="1776">
        <v>25</v>
      </c>
      <c r="B36" s="1794">
        <v>44729</v>
      </c>
      <c r="C36" s="1794">
        <v>44729</v>
      </c>
      <c r="D36" s="1432" t="s">
        <v>2997</v>
      </c>
      <c r="E36" s="1795" t="s">
        <v>2998</v>
      </c>
      <c r="F36" s="1803">
        <f>297-43-30-10-15-116-1</f>
        <v>82</v>
      </c>
      <c r="G36" s="1776" t="s">
        <v>2760</v>
      </c>
      <c r="H36" s="1797">
        <v>4165.3999999999996</v>
      </c>
      <c r="I36" s="1798">
        <f t="shared" si="0"/>
        <v>341562.8</v>
      </c>
    </row>
    <row r="37" spans="1:9" x14ac:dyDescent="0.25">
      <c r="A37" s="1796">
        <v>26</v>
      </c>
      <c r="B37" s="1794">
        <v>45201</v>
      </c>
      <c r="C37" s="1794">
        <v>45201</v>
      </c>
      <c r="D37" s="1432" t="s">
        <v>2997</v>
      </c>
      <c r="E37" s="1795" t="s">
        <v>2998</v>
      </c>
      <c r="F37" s="1803">
        <v>300</v>
      </c>
      <c r="G37" s="1776" t="s">
        <v>2760</v>
      </c>
      <c r="H37" s="1797">
        <v>4167.9960000000001</v>
      </c>
      <c r="I37" s="1798">
        <f t="shared" si="0"/>
        <v>1250398.8</v>
      </c>
    </row>
    <row r="38" spans="1:9" x14ac:dyDescent="0.25">
      <c r="A38" s="1776">
        <v>27</v>
      </c>
      <c r="B38" s="1794">
        <v>41992</v>
      </c>
      <c r="C38" s="1794">
        <v>41992</v>
      </c>
      <c r="D38" s="1432" t="s">
        <v>2999</v>
      </c>
      <c r="E38" s="1795" t="s">
        <v>3000</v>
      </c>
      <c r="F38" s="1796">
        <f>194-17-2-10-86</f>
        <v>79</v>
      </c>
      <c r="G38" s="1776" t="s">
        <v>2760</v>
      </c>
      <c r="H38" s="1797">
        <v>110</v>
      </c>
      <c r="I38" s="1798">
        <f t="shared" si="0"/>
        <v>8690</v>
      </c>
    </row>
    <row r="39" spans="1:9" x14ac:dyDescent="0.25">
      <c r="A39" s="1796">
        <v>28</v>
      </c>
      <c r="B39" s="1794">
        <v>42362</v>
      </c>
      <c r="C39" s="1794">
        <v>42362</v>
      </c>
      <c r="D39" s="1432" t="s">
        <v>2232</v>
      </c>
      <c r="E39" s="1795" t="s">
        <v>3001</v>
      </c>
      <c r="F39" s="1796">
        <f>844-7-1-2-275-8-8-1-9-148-7</f>
        <v>378</v>
      </c>
      <c r="G39" s="1776" t="s">
        <v>2760</v>
      </c>
      <c r="H39" s="1797">
        <v>100</v>
      </c>
      <c r="I39" s="1798">
        <f t="shared" si="0"/>
        <v>37800</v>
      </c>
    </row>
    <row r="40" spans="1:9" x14ac:dyDescent="0.25">
      <c r="A40" s="1776">
        <v>29</v>
      </c>
      <c r="B40" s="1794">
        <v>45240</v>
      </c>
      <c r="C40" s="1794">
        <v>45240</v>
      </c>
      <c r="D40" s="1432" t="s">
        <v>2232</v>
      </c>
      <c r="E40" s="1795" t="s">
        <v>3001</v>
      </c>
      <c r="F40" s="1796">
        <v>200</v>
      </c>
      <c r="G40" s="1776" t="s">
        <v>2760</v>
      </c>
      <c r="H40" s="1797">
        <v>193.52</v>
      </c>
      <c r="I40" s="1798">
        <f t="shared" si="0"/>
        <v>38704</v>
      </c>
    </row>
    <row r="41" spans="1:9" x14ac:dyDescent="0.25">
      <c r="A41" s="1796">
        <v>30</v>
      </c>
      <c r="B41" s="1794">
        <v>42777</v>
      </c>
      <c r="C41" s="1794">
        <v>42777</v>
      </c>
      <c r="D41" s="1432" t="s">
        <v>3002</v>
      </c>
      <c r="E41" s="1795" t="s">
        <v>3003</v>
      </c>
      <c r="F41" s="1796">
        <f>125-2-4-1-2-2-3-2-1-1-10-1-11-9</f>
        <v>76</v>
      </c>
      <c r="G41" s="1776" t="s">
        <v>2760</v>
      </c>
      <c r="H41" s="1797">
        <v>2400</v>
      </c>
      <c r="I41" s="1798">
        <f t="shared" si="0"/>
        <v>182400</v>
      </c>
    </row>
    <row r="42" spans="1:9" x14ac:dyDescent="0.25">
      <c r="A42" s="1776">
        <v>31</v>
      </c>
      <c r="B42" s="1794">
        <v>45155</v>
      </c>
      <c r="C42" s="1794">
        <v>45155</v>
      </c>
      <c r="D42" s="1432" t="s">
        <v>3002</v>
      </c>
      <c r="E42" s="1795" t="s">
        <v>3004</v>
      </c>
      <c r="F42" s="1796">
        <f>600-562-1-1</f>
        <v>36</v>
      </c>
      <c r="G42" s="1776" t="s">
        <v>2760</v>
      </c>
      <c r="H42" s="1797">
        <v>4047.4</v>
      </c>
      <c r="I42" s="1798">
        <f t="shared" si="0"/>
        <v>145706.4</v>
      </c>
    </row>
    <row r="43" spans="1:9" x14ac:dyDescent="0.25">
      <c r="A43" s="1796">
        <v>32</v>
      </c>
      <c r="B43" s="1794">
        <v>45077</v>
      </c>
      <c r="C43" s="1794">
        <v>45077</v>
      </c>
      <c r="D43" s="1432" t="s">
        <v>1713</v>
      </c>
      <c r="E43" s="1795" t="s">
        <v>3005</v>
      </c>
      <c r="F43" s="1796">
        <f>4100-53-14-746-290-71-64-43-488-195-523-236-99-132</f>
        <v>1146</v>
      </c>
      <c r="G43" s="1776" t="s">
        <v>2760</v>
      </c>
      <c r="H43" s="1797">
        <v>374.06</v>
      </c>
      <c r="I43" s="1798">
        <f t="shared" si="0"/>
        <v>428672.76</v>
      </c>
    </row>
    <row r="44" spans="1:9" x14ac:dyDescent="0.25">
      <c r="A44" s="1776">
        <v>33</v>
      </c>
      <c r="B44" s="1804">
        <v>44538</v>
      </c>
      <c r="C44" s="1804">
        <v>44538</v>
      </c>
      <c r="D44" s="1805" t="s">
        <v>3006</v>
      </c>
      <c r="E44" s="1806" t="s">
        <v>3007</v>
      </c>
      <c r="F44" s="1807">
        <f>650-388-22-9-15-25-39-4</f>
        <v>148</v>
      </c>
      <c r="G44" s="1776" t="s">
        <v>2760</v>
      </c>
      <c r="H44" s="1797">
        <v>808.3</v>
      </c>
      <c r="I44" s="1798">
        <f t="shared" si="0"/>
        <v>119628.4</v>
      </c>
    </row>
    <row r="45" spans="1:9" x14ac:dyDescent="0.25">
      <c r="A45" s="1796">
        <v>34</v>
      </c>
      <c r="B45" s="1804">
        <v>45288</v>
      </c>
      <c r="C45" s="1804">
        <v>45288</v>
      </c>
      <c r="D45" s="1805" t="s">
        <v>3006</v>
      </c>
      <c r="E45" s="1806" t="s">
        <v>3007</v>
      </c>
      <c r="F45" s="1807">
        <f>300-70-30</f>
        <v>200</v>
      </c>
      <c r="G45" s="1776" t="s">
        <v>2760</v>
      </c>
      <c r="H45" s="1797">
        <v>812.9</v>
      </c>
      <c r="I45" s="1798">
        <f t="shared" si="0"/>
        <v>162580</v>
      </c>
    </row>
    <row r="46" spans="1:9" x14ac:dyDescent="0.25">
      <c r="A46" s="1776">
        <v>35</v>
      </c>
      <c r="B46" s="1794">
        <v>45287</v>
      </c>
      <c r="C46" s="1794">
        <v>45288</v>
      </c>
      <c r="D46" s="1432" t="s">
        <v>2975</v>
      </c>
      <c r="E46" s="1795" t="s">
        <v>3008</v>
      </c>
      <c r="F46" s="1796">
        <f>227-48-22-13-119-8</f>
        <v>17</v>
      </c>
      <c r="G46" s="1796" t="s">
        <v>2760</v>
      </c>
      <c r="H46" s="1797">
        <v>4439.9977973568002</v>
      </c>
      <c r="I46" s="1798">
        <f t="shared" si="0"/>
        <v>75479.962555065606</v>
      </c>
    </row>
    <row r="47" spans="1:9" x14ac:dyDescent="0.25">
      <c r="A47" s="1796">
        <v>36</v>
      </c>
      <c r="B47" s="1794">
        <v>45188</v>
      </c>
      <c r="C47" s="1794">
        <v>45188</v>
      </c>
      <c r="D47" s="1432" t="s">
        <v>2981</v>
      </c>
      <c r="E47" s="1795" t="s">
        <v>3009</v>
      </c>
      <c r="F47" s="1807">
        <f>1000-60-26-123-134-121</f>
        <v>536</v>
      </c>
      <c r="G47" s="1776" t="s">
        <v>2760</v>
      </c>
      <c r="H47" s="1797">
        <v>167.14699999999999</v>
      </c>
      <c r="I47" s="1798">
        <f>F47*H47</f>
        <v>89590.792000000001</v>
      </c>
    </row>
    <row r="48" spans="1:9" x14ac:dyDescent="0.25">
      <c r="A48" s="1776">
        <v>37</v>
      </c>
      <c r="B48" s="1794">
        <v>44736</v>
      </c>
      <c r="C48" s="1794">
        <v>44736</v>
      </c>
      <c r="D48" s="1432" t="s">
        <v>3010</v>
      </c>
      <c r="E48" s="1795" t="s">
        <v>3011</v>
      </c>
      <c r="F48" s="1796">
        <f>217.3-43.3-3-30-12-6-5-28</f>
        <v>90</v>
      </c>
      <c r="G48" s="1776" t="s">
        <v>3012</v>
      </c>
      <c r="H48" s="1797">
        <v>5654.2797975100002</v>
      </c>
      <c r="I48" s="1798">
        <f>+F48*H48</f>
        <v>508885.18177590001</v>
      </c>
    </row>
    <row r="49" spans="1:21" x14ac:dyDescent="0.25">
      <c r="A49" s="1796">
        <v>38</v>
      </c>
      <c r="B49" s="1794">
        <v>44714</v>
      </c>
      <c r="C49" s="1794">
        <v>44714</v>
      </c>
      <c r="D49" s="1432" t="s">
        <v>3013</v>
      </c>
      <c r="E49" s="1795" t="s">
        <v>3014</v>
      </c>
      <c r="F49" s="1796">
        <f>625-32-18-20-2-17-17</f>
        <v>519</v>
      </c>
      <c r="G49" s="1776" t="s">
        <v>2760</v>
      </c>
      <c r="H49" s="1797">
        <v>1185.9000000000001</v>
      </c>
      <c r="I49" s="1798">
        <f>F49*H49</f>
        <v>615482.10000000009</v>
      </c>
    </row>
    <row r="50" spans="1:21" ht="15" customHeight="1" x14ac:dyDescent="0.25">
      <c r="A50" s="1776">
        <v>39</v>
      </c>
      <c r="B50" s="1794">
        <v>44714</v>
      </c>
      <c r="C50" s="1794">
        <v>44714</v>
      </c>
      <c r="D50" s="1782" t="s">
        <v>3015</v>
      </c>
      <c r="E50" s="1795" t="s">
        <v>3016</v>
      </c>
      <c r="F50" s="1796">
        <f>625-11-8-2-55-23-20</f>
        <v>506</v>
      </c>
      <c r="G50" s="1796" t="s">
        <v>2760</v>
      </c>
      <c r="H50" s="1797">
        <v>759.92</v>
      </c>
      <c r="I50" s="1798">
        <f>F50*H50</f>
        <v>384519.51999999996</v>
      </c>
    </row>
    <row r="51" spans="1:21" x14ac:dyDescent="0.25">
      <c r="A51" s="1796">
        <v>40</v>
      </c>
      <c r="B51" s="1804">
        <v>45174</v>
      </c>
      <c r="C51" s="1804">
        <v>45174</v>
      </c>
      <c r="D51" s="1782" t="s">
        <v>3017</v>
      </c>
      <c r="E51" s="1795" t="s">
        <v>3018</v>
      </c>
      <c r="F51" s="1807">
        <f>250-1-2-9</f>
        <v>238</v>
      </c>
      <c r="G51" s="1796" t="s">
        <v>2760</v>
      </c>
      <c r="H51" s="1797">
        <v>3050</v>
      </c>
      <c r="I51" s="1798">
        <f>F51*H51</f>
        <v>725900</v>
      </c>
    </row>
    <row r="52" spans="1:21" x14ac:dyDescent="0.25">
      <c r="A52" s="1776">
        <v>41</v>
      </c>
      <c r="B52" s="1804">
        <v>45244</v>
      </c>
      <c r="C52" s="1804">
        <v>45244</v>
      </c>
      <c r="D52" s="1432" t="s">
        <v>3015</v>
      </c>
      <c r="E52" s="1795" t="s">
        <v>3019</v>
      </c>
      <c r="F52" s="1796">
        <f>160-2-50-35-27</f>
        <v>46</v>
      </c>
      <c r="G52" s="1776" t="s">
        <v>2760</v>
      </c>
      <c r="H52" s="1797">
        <v>4377.8</v>
      </c>
      <c r="I52" s="1798">
        <f>F52*H52</f>
        <v>201378.80000000002</v>
      </c>
    </row>
    <row r="53" spans="1:21" x14ac:dyDescent="0.25">
      <c r="A53" s="1770"/>
      <c r="B53" s="1808"/>
      <c r="C53" s="1808"/>
      <c r="D53" s="1808"/>
      <c r="E53" s="1770"/>
      <c r="F53" s="1808"/>
      <c r="G53" s="1770"/>
      <c r="H53" s="1809" t="s">
        <v>2945</v>
      </c>
      <c r="I53" s="1810">
        <f>SUM(I12:I52)</f>
        <v>17247554.563130967</v>
      </c>
    </row>
    <row r="54" spans="1:21" x14ac:dyDescent="0.25">
      <c r="J54" s="1811"/>
      <c r="K54" s="35"/>
      <c r="L54" s="35"/>
      <c r="M54" s="35"/>
      <c r="N54" s="35"/>
      <c r="O54" s="35"/>
      <c r="P54" s="35"/>
      <c r="Q54" s="35"/>
      <c r="R54" s="35"/>
      <c r="S54" s="35"/>
      <c r="T54" s="35"/>
      <c r="U54" s="35"/>
    </row>
    <row r="55" spans="1:21" ht="15.75" customHeight="1" x14ac:dyDescent="0.25">
      <c r="A55" s="2335" t="s">
        <v>2946</v>
      </c>
      <c r="B55" s="2335"/>
      <c r="C55" s="2335"/>
      <c r="D55" s="2335"/>
      <c r="E55" s="2335"/>
      <c r="F55" s="2335"/>
      <c r="G55" s="2335"/>
      <c r="H55" s="2335"/>
      <c r="I55" s="2335"/>
      <c r="J55" s="1811"/>
      <c r="K55" s="35"/>
      <c r="L55" s="35"/>
      <c r="M55" s="35"/>
      <c r="N55" s="35"/>
      <c r="O55" s="35"/>
      <c r="P55" s="35"/>
      <c r="Q55" s="35"/>
      <c r="R55" s="35"/>
      <c r="S55" s="35"/>
      <c r="T55" s="35"/>
      <c r="U55" s="35"/>
    </row>
    <row r="56" spans="1:21" ht="15" customHeight="1" x14ac:dyDescent="0.25">
      <c r="A56" s="2327" t="s">
        <v>2947</v>
      </c>
      <c r="B56" s="2327"/>
      <c r="C56" s="2327"/>
      <c r="D56" s="2327"/>
      <c r="E56" s="2327"/>
      <c r="F56" s="2327"/>
      <c r="G56" s="2327"/>
      <c r="H56" s="2327"/>
      <c r="I56" s="2327"/>
      <c r="J56" s="1811"/>
      <c r="K56" s="35"/>
      <c r="L56" s="35"/>
      <c r="M56" s="35"/>
      <c r="N56" s="35"/>
      <c r="O56" s="35"/>
      <c r="P56" s="35"/>
      <c r="Q56" s="35"/>
      <c r="R56" s="35"/>
      <c r="S56" s="35"/>
      <c r="T56" s="35"/>
      <c r="U56" s="35"/>
    </row>
    <row r="57" spans="1:21" ht="15.75" x14ac:dyDescent="0.25">
      <c r="A57" s="2328" t="s">
        <v>2948</v>
      </c>
      <c r="B57" s="2328"/>
      <c r="C57" s="2328"/>
      <c r="D57" s="2328"/>
      <c r="E57" s="2328"/>
      <c r="F57" s="2328"/>
      <c r="G57" s="2328"/>
      <c r="H57" s="2328"/>
      <c r="I57" s="2328"/>
      <c r="J57" s="1811"/>
      <c r="K57" s="35"/>
      <c r="L57" s="35"/>
      <c r="M57" s="35"/>
      <c r="N57" s="35"/>
      <c r="O57" s="35"/>
      <c r="P57" s="35"/>
      <c r="Q57" s="35"/>
      <c r="R57" s="35"/>
      <c r="S57" s="35"/>
      <c r="T57" s="35"/>
      <c r="U57" s="35"/>
    </row>
    <row r="58" spans="1:21" x14ac:dyDescent="0.25">
      <c r="B58" s="1793" t="s">
        <v>2949</v>
      </c>
      <c r="J58" s="1811"/>
      <c r="K58" s="35"/>
      <c r="L58" s="35"/>
      <c r="M58" s="35"/>
      <c r="N58" s="35"/>
      <c r="O58" s="35"/>
      <c r="P58" s="35"/>
      <c r="Q58" s="35"/>
      <c r="R58" s="35"/>
      <c r="S58" s="35"/>
      <c r="T58" s="35"/>
      <c r="U58" s="35"/>
    </row>
    <row r="59" spans="1:21" x14ac:dyDescent="0.25">
      <c r="B59" s="1793" t="s">
        <v>2950</v>
      </c>
      <c r="J59" s="1811"/>
      <c r="K59" s="35"/>
      <c r="L59" s="35"/>
      <c r="M59" s="35"/>
      <c r="N59" s="35"/>
      <c r="O59" s="35"/>
      <c r="P59" s="35"/>
      <c r="Q59" s="35"/>
      <c r="R59" s="35"/>
      <c r="S59" s="35"/>
      <c r="T59" s="35"/>
      <c r="U59" s="35"/>
    </row>
    <row r="61" spans="1:21" ht="18.75" x14ac:dyDescent="0.3">
      <c r="E61" s="1812"/>
      <c r="F61" s="1813"/>
    </row>
    <row r="62" spans="1:21" ht="18.75" x14ac:dyDescent="0.3">
      <c r="E62" s="1812"/>
      <c r="F62" s="1813"/>
    </row>
    <row r="63" spans="1:21" ht="18.75" x14ac:dyDescent="0.3">
      <c r="E63" s="1812"/>
      <c r="F63" s="1813"/>
    </row>
    <row r="64" spans="1:21" ht="18.75" x14ac:dyDescent="0.3">
      <c r="E64" s="1812"/>
      <c r="F64" s="1813"/>
    </row>
    <row r="65" spans="5:6" ht="18.75" x14ac:dyDescent="0.3">
      <c r="E65" s="1812"/>
      <c r="F65" s="1813"/>
    </row>
    <row r="66" spans="5:6" ht="18.75" x14ac:dyDescent="0.3">
      <c r="E66" s="1812"/>
      <c r="F66" s="1813"/>
    </row>
    <row r="67" spans="5:6" ht="18.75" x14ac:dyDescent="0.3">
      <c r="E67" s="1812"/>
      <c r="F67" s="1813"/>
    </row>
    <row r="68" spans="5:6" ht="18.75" x14ac:dyDescent="0.3">
      <c r="E68" s="1812"/>
      <c r="F68" s="1813"/>
    </row>
    <row r="69" spans="5:6" ht="18.75" x14ac:dyDescent="0.3">
      <c r="E69" s="1812"/>
      <c r="F69" s="1813"/>
    </row>
    <row r="70" spans="5:6" x14ac:dyDescent="0.25">
      <c r="E70" s="1813"/>
      <c r="F70" s="1813"/>
    </row>
    <row r="71" spans="5:6" x14ac:dyDescent="0.25">
      <c r="E71" s="1813"/>
      <c r="F71" s="1813"/>
    </row>
  </sheetData>
  <mergeCells count="8">
    <mergeCell ref="A7:I7"/>
    <mergeCell ref="A8:I8"/>
    <mergeCell ref="A57:I57"/>
    <mergeCell ref="A9:I9"/>
    <mergeCell ref="A10:I10"/>
    <mergeCell ref="F11:G11"/>
    <mergeCell ref="A55:I55"/>
    <mergeCell ref="A56:I5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Q139"/>
  <sheetViews>
    <sheetView topLeftCell="A34" workbookViewId="0">
      <selection activeCell="K100" sqref="K100"/>
    </sheetView>
  </sheetViews>
  <sheetFormatPr baseColWidth="10" defaultRowHeight="15" x14ac:dyDescent="0.25"/>
  <cols>
    <col min="1" max="1" width="4.140625" style="35" customWidth="1"/>
    <col min="2" max="2" width="12.85546875" style="35" bestFit="1" customWidth="1"/>
    <col min="3" max="3" width="10.42578125" style="35" bestFit="1" customWidth="1"/>
    <col min="4" max="4" width="11.42578125" style="1814"/>
    <col min="5" max="5" width="54.85546875" style="1815" customWidth="1"/>
    <col min="6" max="6" width="9.7109375" style="35" customWidth="1"/>
    <col min="7" max="7" width="9.85546875" style="35" customWidth="1"/>
    <col min="8" max="8" width="11.85546875" style="1816" customWidth="1"/>
    <col min="9" max="9" width="17" style="1816" customWidth="1"/>
    <col min="10" max="10" width="11.42578125" style="1235"/>
    <col min="11" max="11" width="15.5703125" style="1817" bestFit="1" customWidth="1"/>
    <col min="12" max="12" width="15.5703125" style="1818" bestFit="1" customWidth="1"/>
    <col min="13" max="17" width="11.42578125" style="1817"/>
    <col min="18" max="16384" width="11.42578125" style="35"/>
  </cols>
  <sheetData>
    <row r="7" spans="1:9" x14ac:dyDescent="0.25">
      <c r="A7" s="2329" t="s">
        <v>2951</v>
      </c>
      <c r="B7" s="2329"/>
      <c r="C7" s="2329"/>
      <c r="D7" s="2329"/>
      <c r="E7" s="2329"/>
      <c r="F7" s="2329"/>
      <c r="G7" s="2329"/>
      <c r="H7" s="2329"/>
      <c r="I7" s="2329"/>
    </row>
    <row r="8" spans="1:9" ht="18.75" x14ac:dyDescent="0.3">
      <c r="A8" s="2330" t="s">
        <v>2747</v>
      </c>
      <c r="B8" s="2330"/>
      <c r="C8" s="2330"/>
      <c r="D8" s="2330"/>
      <c r="E8" s="2330"/>
      <c r="F8" s="2330"/>
      <c r="G8" s="2330"/>
      <c r="H8" s="2330"/>
      <c r="I8" s="2330"/>
    </row>
    <row r="9" spans="1:9" ht="15.75" x14ac:dyDescent="0.25">
      <c r="A9" s="2331" t="s">
        <v>3020</v>
      </c>
      <c r="B9" s="2331"/>
      <c r="C9" s="2331"/>
      <c r="D9" s="2331"/>
      <c r="E9" s="2331"/>
      <c r="F9" s="2331"/>
      <c r="G9" s="2331"/>
      <c r="H9" s="2331"/>
      <c r="I9" s="2331"/>
    </row>
    <row r="10" spans="1:9" ht="15.75" x14ac:dyDescent="0.25">
      <c r="A10" s="2332" t="s">
        <v>3021</v>
      </c>
      <c r="B10" s="2332"/>
      <c r="C10" s="2332"/>
      <c r="D10" s="2332"/>
      <c r="E10" s="2332"/>
      <c r="F10" s="2332"/>
      <c r="G10" s="2332"/>
      <c r="H10" s="2332"/>
      <c r="I10" s="2332"/>
    </row>
    <row r="11" spans="1:9" ht="38.25" x14ac:dyDescent="0.25">
      <c r="A11" s="1771" t="s">
        <v>2953</v>
      </c>
      <c r="B11" s="1772" t="s">
        <v>2954</v>
      </c>
      <c r="C11" s="1772" t="s">
        <v>3022</v>
      </c>
      <c r="D11" s="1819" t="s">
        <v>2956</v>
      </c>
      <c r="E11" s="1772" t="s">
        <v>3023</v>
      </c>
      <c r="F11" s="2338" t="s">
        <v>2755</v>
      </c>
      <c r="G11" s="2339"/>
      <c r="H11" s="2333" t="s">
        <v>2958</v>
      </c>
      <c r="I11" s="2334" t="s">
        <v>2757</v>
      </c>
    </row>
    <row r="12" spans="1:9" x14ac:dyDescent="0.25">
      <c r="A12" s="1776">
        <v>1</v>
      </c>
      <c r="B12" s="1820" t="s">
        <v>3024</v>
      </c>
      <c r="C12" s="1821" t="s">
        <v>3024</v>
      </c>
      <c r="D12" s="1782" t="s">
        <v>3025</v>
      </c>
      <c r="E12" s="1822" t="s">
        <v>3026</v>
      </c>
      <c r="F12" s="1796">
        <v>5</v>
      </c>
      <c r="G12" s="1796" t="s">
        <v>2760</v>
      </c>
      <c r="H12" s="1823">
        <v>716.85</v>
      </c>
      <c r="I12" s="1802">
        <f t="shared" ref="I12:I47" si="0">+H12*F12</f>
        <v>3584.25</v>
      </c>
    </row>
    <row r="13" spans="1:9" x14ac:dyDescent="0.25">
      <c r="A13" s="1776">
        <v>2</v>
      </c>
      <c r="B13" s="1824">
        <v>45370</v>
      </c>
      <c r="C13" s="1821">
        <v>45370</v>
      </c>
      <c r="D13" s="1782" t="s">
        <v>3027</v>
      </c>
      <c r="E13" s="1822" t="s">
        <v>3028</v>
      </c>
      <c r="F13" s="1796">
        <v>1</v>
      </c>
      <c r="G13" s="1796" t="s">
        <v>2760</v>
      </c>
      <c r="H13" s="1802">
        <v>17572</v>
      </c>
      <c r="I13" s="1802">
        <f t="shared" si="0"/>
        <v>17572</v>
      </c>
    </row>
    <row r="14" spans="1:9" x14ac:dyDescent="0.25">
      <c r="A14" s="1776">
        <v>3</v>
      </c>
      <c r="B14" s="1824" t="s">
        <v>3029</v>
      </c>
      <c r="C14" s="1821">
        <v>45400</v>
      </c>
      <c r="D14" s="1782" t="s">
        <v>3030</v>
      </c>
      <c r="E14" s="1822" t="s">
        <v>3031</v>
      </c>
      <c r="F14" s="1796">
        <v>20</v>
      </c>
      <c r="G14" s="1796" t="s">
        <v>2760</v>
      </c>
      <c r="H14" s="1823">
        <v>17556.669999999998</v>
      </c>
      <c r="I14" s="1802">
        <f t="shared" si="0"/>
        <v>351133.39999999997</v>
      </c>
    </row>
    <row r="15" spans="1:9" x14ac:dyDescent="0.25">
      <c r="A15" s="1776">
        <v>4</v>
      </c>
      <c r="B15" s="1824">
        <v>45400</v>
      </c>
      <c r="C15" s="1821">
        <v>45400</v>
      </c>
      <c r="D15" s="1782" t="s">
        <v>1226</v>
      </c>
      <c r="E15" s="1822" t="s">
        <v>3032</v>
      </c>
      <c r="F15" s="1796">
        <v>40</v>
      </c>
      <c r="G15" s="1796" t="s">
        <v>2760</v>
      </c>
      <c r="H15" s="1802">
        <v>18200.32</v>
      </c>
      <c r="I15" s="1802">
        <f t="shared" si="0"/>
        <v>728012.80000000005</v>
      </c>
    </row>
    <row r="16" spans="1:9" x14ac:dyDescent="0.25">
      <c r="A16" s="1776">
        <v>5</v>
      </c>
      <c r="B16" s="1824" t="s">
        <v>3024</v>
      </c>
      <c r="C16" s="1821" t="s">
        <v>3024</v>
      </c>
      <c r="D16" s="1782" t="s">
        <v>3033</v>
      </c>
      <c r="E16" s="1822" t="s">
        <v>3034</v>
      </c>
      <c r="F16" s="1796">
        <v>70</v>
      </c>
      <c r="G16" s="1796" t="s">
        <v>2760</v>
      </c>
      <c r="H16" s="1802">
        <v>5475.5</v>
      </c>
      <c r="I16" s="1802">
        <f t="shared" si="0"/>
        <v>383285</v>
      </c>
    </row>
    <row r="17" spans="1:17" x14ac:dyDescent="0.25">
      <c r="A17" s="1776">
        <v>6</v>
      </c>
      <c r="B17" s="1824" t="s">
        <v>3029</v>
      </c>
      <c r="C17" s="1821">
        <v>45400</v>
      </c>
      <c r="D17" s="1782" t="s">
        <v>3035</v>
      </c>
      <c r="E17" s="1822" t="s">
        <v>3036</v>
      </c>
      <c r="F17" s="1796">
        <v>5</v>
      </c>
      <c r="G17" s="1796" t="s">
        <v>2760</v>
      </c>
      <c r="H17" s="1823">
        <v>19765</v>
      </c>
      <c r="I17" s="1802">
        <f t="shared" si="0"/>
        <v>98825</v>
      </c>
    </row>
    <row r="18" spans="1:17" x14ac:dyDescent="0.25">
      <c r="A18" s="1776">
        <v>7</v>
      </c>
      <c r="B18" s="1824">
        <v>45370</v>
      </c>
      <c r="C18" s="1821">
        <v>45370</v>
      </c>
      <c r="D18" s="1782" t="s">
        <v>3030</v>
      </c>
      <c r="E18" s="1822" t="s">
        <v>3037</v>
      </c>
      <c r="F18" s="1796">
        <f>15-4-6</f>
        <v>5</v>
      </c>
      <c r="G18" s="1796" t="s">
        <v>2760</v>
      </c>
      <c r="H18" s="1823">
        <v>17815.64</v>
      </c>
      <c r="I18" s="1802">
        <f t="shared" si="0"/>
        <v>89078.2</v>
      </c>
    </row>
    <row r="19" spans="1:17" x14ac:dyDescent="0.25">
      <c r="A19" s="1776">
        <v>8</v>
      </c>
      <c r="B19" s="1824">
        <v>45370</v>
      </c>
      <c r="C19" s="1821">
        <v>45370</v>
      </c>
      <c r="D19" s="1782" t="s">
        <v>1226</v>
      </c>
      <c r="E19" s="1822" t="s">
        <v>3038</v>
      </c>
      <c r="F19" s="1796">
        <v>2</v>
      </c>
      <c r="G19" s="1796" t="s">
        <v>2760</v>
      </c>
      <c r="H19" s="1802">
        <v>13610.12</v>
      </c>
      <c r="I19" s="1802">
        <f t="shared" si="0"/>
        <v>27220.240000000002</v>
      </c>
    </row>
    <row r="20" spans="1:17" ht="25.5" x14ac:dyDescent="0.25">
      <c r="A20" s="1776">
        <v>9</v>
      </c>
      <c r="B20" s="1824" t="s">
        <v>3024</v>
      </c>
      <c r="C20" s="1821" t="s">
        <v>3024</v>
      </c>
      <c r="D20" s="1782" t="s">
        <v>3039</v>
      </c>
      <c r="E20" s="1822" t="s">
        <v>3040</v>
      </c>
      <c r="F20" s="1796">
        <v>68</v>
      </c>
      <c r="G20" s="1796" t="s">
        <v>2760</v>
      </c>
      <c r="H20" s="1823">
        <v>3363</v>
      </c>
      <c r="I20" s="1802">
        <f t="shared" si="0"/>
        <v>228684</v>
      </c>
    </row>
    <row r="21" spans="1:17" x14ac:dyDescent="0.25">
      <c r="A21" s="1776">
        <v>10</v>
      </c>
      <c r="B21" s="1824" t="s">
        <v>3024</v>
      </c>
      <c r="C21" s="1821" t="s">
        <v>3024</v>
      </c>
      <c r="D21" s="1782" t="s">
        <v>3041</v>
      </c>
      <c r="E21" s="1822" t="s">
        <v>3042</v>
      </c>
      <c r="F21" s="1796">
        <v>62</v>
      </c>
      <c r="G21" s="1796" t="s">
        <v>2760</v>
      </c>
      <c r="H21" s="1823">
        <v>2891</v>
      </c>
      <c r="I21" s="1802">
        <f t="shared" si="0"/>
        <v>179242</v>
      </c>
    </row>
    <row r="22" spans="1:17" x14ac:dyDescent="0.25">
      <c r="A22" s="1776">
        <v>11</v>
      </c>
      <c r="B22" s="1824" t="s">
        <v>3024</v>
      </c>
      <c r="C22" s="1821" t="s">
        <v>3024</v>
      </c>
      <c r="D22" s="1782" t="s">
        <v>3043</v>
      </c>
      <c r="E22" s="1822" t="s">
        <v>3044</v>
      </c>
      <c r="F22" s="1796">
        <v>9</v>
      </c>
      <c r="G22" s="1796" t="s">
        <v>2760</v>
      </c>
      <c r="H22" s="1802">
        <v>790.6</v>
      </c>
      <c r="I22" s="1802">
        <f t="shared" si="0"/>
        <v>7115.4000000000005</v>
      </c>
    </row>
    <row r="23" spans="1:17" x14ac:dyDescent="0.25">
      <c r="A23" s="1776">
        <v>12</v>
      </c>
      <c r="B23" s="1824" t="s">
        <v>3024</v>
      </c>
      <c r="C23" s="1821" t="s">
        <v>3024</v>
      </c>
      <c r="D23" s="1782" t="s">
        <v>3045</v>
      </c>
      <c r="E23" s="1822" t="s">
        <v>3046</v>
      </c>
      <c r="F23" s="1796">
        <v>10</v>
      </c>
      <c r="G23" s="1796" t="s">
        <v>2760</v>
      </c>
      <c r="H23" s="1823">
        <v>813.02</v>
      </c>
      <c r="I23" s="1802">
        <f t="shared" si="0"/>
        <v>8130.2</v>
      </c>
    </row>
    <row r="24" spans="1:17" x14ac:dyDescent="0.25">
      <c r="A24" s="1776">
        <v>13</v>
      </c>
      <c r="B24" s="1824" t="s">
        <v>3024</v>
      </c>
      <c r="C24" s="1821" t="s">
        <v>3024</v>
      </c>
      <c r="D24" s="1782" t="s">
        <v>3047</v>
      </c>
      <c r="E24" s="1822" t="s">
        <v>3048</v>
      </c>
      <c r="F24" s="1796">
        <v>32</v>
      </c>
      <c r="G24" s="1796" t="s">
        <v>2760</v>
      </c>
      <c r="H24" s="1823">
        <v>469.64</v>
      </c>
      <c r="I24" s="1802">
        <f t="shared" si="0"/>
        <v>15028.48</v>
      </c>
    </row>
    <row r="25" spans="1:17" x14ac:dyDescent="0.25">
      <c r="A25" s="1776">
        <v>14</v>
      </c>
      <c r="B25" s="1824" t="s">
        <v>3024</v>
      </c>
      <c r="C25" s="1821" t="s">
        <v>3024</v>
      </c>
      <c r="D25" s="1782" t="s">
        <v>3049</v>
      </c>
      <c r="E25" s="1822" t="s">
        <v>3050</v>
      </c>
      <c r="F25" s="1796">
        <v>10</v>
      </c>
      <c r="G25" s="1796" t="s">
        <v>2760</v>
      </c>
      <c r="H25" s="1802">
        <v>5723</v>
      </c>
      <c r="I25" s="1802">
        <f t="shared" si="0"/>
        <v>57230</v>
      </c>
    </row>
    <row r="26" spans="1:17" x14ac:dyDescent="0.25">
      <c r="A26" s="1776">
        <v>15</v>
      </c>
      <c r="B26" s="1820" t="s">
        <v>3029</v>
      </c>
      <c r="C26" s="1821">
        <v>45400</v>
      </c>
      <c r="D26" s="1782" t="s">
        <v>3051</v>
      </c>
      <c r="E26" s="1822" t="s">
        <v>3052</v>
      </c>
      <c r="F26" s="1796">
        <v>15</v>
      </c>
      <c r="G26" s="1796" t="s">
        <v>2760</v>
      </c>
      <c r="H26" s="1802">
        <v>17815.64</v>
      </c>
      <c r="I26" s="1802">
        <f t="shared" si="0"/>
        <v>267234.59999999998</v>
      </c>
    </row>
    <row r="27" spans="1:17" x14ac:dyDescent="0.25">
      <c r="A27" s="1776">
        <v>16</v>
      </c>
      <c r="B27" s="1824" t="s">
        <v>3029</v>
      </c>
      <c r="C27" s="1821">
        <v>45400</v>
      </c>
      <c r="D27" s="1782" t="s">
        <v>3053</v>
      </c>
      <c r="E27" s="1822" t="s">
        <v>3054</v>
      </c>
      <c r="F27" s="1796">
        <v>5</v>
      </c>
      <c r="G27" s="1796" t="s">
        <v>2760</v>
      </c>
      <c r="H27" s="1823">
        <v>13610.12</v>
      </c>
      <c r="I27" s="1802">
        <f t="shared" si="0"/>
        <v>68050.600000000006</v>
      </c>
    </row>
    <row r="28" spans="1:17" x14ac:dyDescent="0.25">
      <c r="A28" s="1776">
        <v>17</v>
      </c>
      <c r="B28" s="1824" t="s">
        <v>3029</v>
      </c>
      <c r="C28" s="1821">
        <v>45400</v>
      </c>
      <c r="D28" s="1782" t="s">
        <v>3055</v>
      </c>
      <c r="E28" s="1822" t="s">
        <v>3056</v>
      </c>
      <c r="F28" s="1796">
        <v>48</v>
      </c>
      <c r="G28" s="1796" t="s">
        <v>2760</v>
      </c>
      <c r="H28" s="1802">
        <v>2211.3200000000002</v>
      </c>
      <c r="I28" s="1802">
        <f t="shared" si="0"/>
        <v>106143.36000000002</v>
      </c>
    </row>
    <row r="29" spans="1:17" s="1818" customFormat="1" x14ac:dyDescent="0.25">
      <c r="A29" s="1776">
        <v>18</v>
      </c>
      <c r="B29" s="1824" t="s">
        <v>3029</v>
      </c>
      <c r="C29" s="1821">
        <v>45400</v>
      </c>
      <c r="D29" s="1782" t="s">
        <v>3057</v>
      </c>
      <c r="E29" s="1822" t="s">
        <v>3058</v>
      </c>
      <c r="F29" s="1796">
        <v>78</v>
      </c>
      <c r="G29" s="1796" t="s">
        <v>2760</v>
      </c>
      <c r="H29" s="1802">
        <v>3009</v>
      </c>
      <c r="I29" s="1802">
        <f t="shared" si="0"/>
        <v>234702</v>
      </c>
      <c r="J29" s="1235"/>
      <c r="K29" s="1817"/>
      <c r="M29" s="1817"/>
      <c r="N29" s="1817"/>
      <c r="O29" s="1817"/>
      <c r="P29" s="1817"/>
      <c r="Q29" s="1817"/>
    </row>
    <row r="30" spans="1:17" s="1818" customFormat="1" x14ac:dyDescent="0.25">
      <c r="A30" s="1776">
        <v>19</v>
      </c>
      <c r="B30" s="1824" t="s">
        <v>3029</v>
      </c>
      <c r="C30" s="1821">
        <v>45400</v>
      </c>
      <c r="D30" s="1782" t="s">
        <v>3059</v>
      </c>
      <c r="E30" s="1822" t="s">
        <v>3060</v>
      </c>
      <c r="F30" s="1796">
        <v>110</v>
      </c>
      <c r="G30" s="1796" t="s">
        <v>2760</v>
      </c>
      <c r="H30" s="1823">
        <v>3009</v>
      </c>
      <c r="I30" s="1802">
        <f t="shared" si="0"/>
        <v>330990</v>
      </c>
      <c r="J30" s="1235"/>
      <c r="K30" s="1817"/>
      <c r="M30" s="1817"/>
      <c r="N30" s="1817"/>
      <c r="O30" s="1817"/>
      <c r="P30" s="1817"/>
      <c r="Q30" s="1817"/>
    </row>
    <row r="31" spans="1:17" x14ac:dyDescent="0.25">
      <c r="A31" s="1776">
        <v>20</v>
      </c>
      <c r="B31" s="1824" t="s">
        <v>3024</v>
      </c>
      <c r="C31" s="1821" t="s">
        <v>3024</v>
      </c>
      <c r="D31" s="1782" t="s">
        <v>3061</v>
      </c>
      <c r="E31" s="1822" t="s">
        <v>3062</v>
      </c>
      <c r="F31" s="1796">
        <v>57</v>
      </c>
      <c r="G31" s="1796" t="s">
        <v>2760</v>
      </c>
      <c r="H31" s="1823">
        <v>598.58000000000004</v>
      </c>
      <c r="I31" s="1802">
        <f t="shared" si="0"/>
        <v>34119.060000000005</v>
      </c>
    </row>
    <row r="32" spans="1:17" x14ac:dyDescent="0.25">
      <c r="A32" s="1776">
        <v>21</v>
      </c>
      <c r="B32" s="1824" t="s">
        <v>3024</v>
      </c>
      <c r="C32" s="1821" t="s">
        <v>3024</v>
      </c>
      <c r="D32" s="1782" t="s">
        <v>3063</v>
      </c>
      <c r="E32" s="1822" t="s">
        <v>3064</v>
      </c>
      <c r="F32" s="1796">
        <v>79</v>
      </c>
      <c r="G32" s="1796" t="s">
        <v>2760</v>
      </c>
      <c r="H32" s="1802">
        <v>428.93</v>
      </c>
      <c r="I32" s="1802">
        <f t="shared" si="0"/>
        <v>33885.47</v>
      </c>
    </row>
    <row r="33" spans="1:17" s="1817" customFormat="1" x14ac:dyDescent="0.25">
      <c r="A33" s="1776">
        <v>22</v>
      </c>
      <c r="B33" s="1824">
        <v>45417</v>
      </c>
      <c r="C33" s="1821">
        <v>45417</v>
      </c>
      <c r="D33" s="1782" t="s">
        <v>3065</v>
      </c>
      <c r="E33" s="1822" t="s">
        <v>3066</v>
      </c>
      <c r="F33" s="1796">
        <v>96</v>
      </c>
      <c r="G33" s="1796" t="s">
        <v>2760</v>
      </c>
      <c r="H33" s="1823">
        <v>2478</v>
      </c>
      <c r="I33" s="1802">
        <f t="shared" si="0"/>
        <v>237888</v>
      </c>
      <c r="J33" s="1235"/>
      <c r="L33" s="1818"/>
    </row>
    <row r="34" spans="1:17" s="1817" customFormat="1" x14ac:dyDescent="0.25">
      <c r="A34" s="1776">
        <v>23</v>
      </c>
      <c r="B34" s="1824">
        <v>45447</v>
      </c>
      <c r="C34" s="1821">
        <v>45447</v>
      </c>
      <c r="D34" s="1782" t="s">
        <v>3067</v>
      </c>
      <c r="E34" s="1822" t="s">
        <v>3068</v>
      </c>
      <c r="F34" s="1796">
        <f>200-32</f>
        <v>168</v>
      </c>
      <c r="G34" s="1796" t="s">
        <v>2760</v>
      </c>
      <c r="H34" s="1823">
        <v>13190.04</v>
      </c>
      <c r="I34" s="1802">
        <f t="shared" si="0"/>
        <v>2215926.7200000002</v>
      </c>
      <c r="J34" s="1235"/>
      <c r="L34" s="1818"/>
    </row>
    <row r="35" spans="1:17" s="1818" customFormat="1" x14ac:dyDescent="0.25">
      <c r="A35" s="1776">
        <v>24</v>
      </c>
      <c r="B35" s="1824" t="s">
        <v>3024</v>
      </c>
      <c r="C35" s="1821" t="s">
        <v>3024</v>
      </c>
      <c r="D35" s="1782" t="s">
        <v>3069</v>
      </c>
      <c r="E35" s="1822" t="s">
        <v>3070</v>
      </c>
      <c r="F35" s="1796">
        <v>90</v>
      </c>
      <c r="G35" s="1796" t="s">
        <v>2760</v>
      </c>
      <c r="H35" s="1802">
        <v>512.71</v>
      </c>
      <c r="I35" s="1802">
        <f t="shared" si="0"/>
        <v>46143.9</v>
      </c>
      <c r="J35" s="1235"/>
      <c r="K35" s="1817"/>
      <c r="M35" s="1817"/>
      <c r="N35" s="1817"/>
      <c r="O35" s="1817"/>
      <c r="P35" s="1817"/>
      <c r="Q35" s="1817"/>
    </row>
    <row r="36" spans="1:17" s="1818" customFormat="1" x14ac:dyDescent="0.25">
      <c r="A36" s="1776">
        <v>25</v>
      </c>
      <c r="B36" s="1824" t="s">
        <v>3024</v>
      </c>
      <c r="C36" s="1821" t="s">
        <v>3024</v>
      </c>
      <c r="D36" s="1782" t="s">
        <v>3071</v>
      </c>
      <c r="E36" s="1822" t="s">
        <v>3072</v>
      </c>
      <c r="F36" s="1796">
        <v>117</v>
      </c>
      <c r="G36" s="1796" t="s">
        <v>2760</v>
      </c>
      <c r="H36" s="1802">
        <v>728.65</v>
      </c>
      <c r="I36" s="1802">
        <f t="shared" si="0"/>
        <v>85252.05</v>
      </c>
      <c r="J36" s="1235"/>
      <c r="K36" s="1817"/>
      <c r="M36" s="1817"/>
      <c r="N36" s="1817"/>
      <c r="O36" s="1817"/>
      <c r="P36" s="1817"/>
      <c r="Q36" s="1817"/>
    </row>
    <row r="37" spans="1:17" x14ac:dyDescent="0.25">
      <c r="A37" s="1776">
        <v>26</v>
      </c>
      <c r="B37" s="1824" t="s">
        <v>3024</v>
      </c>
      <c r="C37" s="1821" t="s">
        <v>3024</v>
      </c>
      <c r="D37" s="1782" t="s">
        <v>3073</v>
      </c>
      <c r="E37" s="1822" t="s">
        <v>3074</v>
      </c>
      <c r="F37" s="1796">
        <v>5</v>
      </c>
      <c r="G37" s="1796" t="s">
        <v>2760</v>
      </c>
      <c r="H37" s="1823">
        <v>5174.5</v>
      </c>
      <c r="I37" s="1802">
        <f t="shared" si="0"/>
        <v>25872.5</v>
      </c>
    </row>
    <row r="38" spans="1:17" x14ac:dyDescent="0.25">
      <c r="A38" s="1776">
        <v>27</v>
      </c>
      <c r="B38" s="1824" t="s">
        <v>3024</v>
      </c>
      <c r="C38" s="1821" t="s">
        <v>3024</v>
      </c>
      <c r="D38" s="1782" t="s">
        <v>3075</v>
      </c>
      <c r="E38" s="1822" t="s">
        <v>3076</v>
      </c>
      <c r="F38" s="1796">
        <v>20</v>
      </c>
      <c r="G38" s="1796" t="s">
        <v>2760</v>
      </c>
      <c r="H38" s="1823">
        <v>1392.4</v>
      </c>
      <c r="I38" s="1802">
        <f t="shared" si="0"/>
        <v>27848</v>
      </c>
    </row>
    <row r="39" spans="1:17" x14ac:dyDescent="0.25">
      <c r="A39" s="1776">
        <v>28</v>
      </c>
      <c r="B39" s="1824" t="s">
        <v>3024</v>
      </c>
      <c r="C39" s="1821" t="s">
        <v>3024</v>
      </c>
      <c r="D39" s="1782" t="s">
        <v>3077</v>
      </c>
      <c r="E39" s="1822" t="s">
        <v>3078</v>
      </c>
      <c r="F39" s="1796">
        <v>50</v>
      </c>
      <c r="G39" s="1796" t="s">
        <v>2760</v>
      </c>
      <c r="H39" s="1802">
        <v>4307</v>
      </c>
      <c r="I39" s="1802">
        <f t="shared" si="0"/>
        <v>215350</v>
      </c>
    </row>
    <row r="40" spans="1:17" x14ac:dyDescent="0.25">
      <c r="A40" s="1776">
        <v>29</v>
      </c>
      <c r="B40" s="1824" t="s">
        <v>3024</v>
      </c>
      <c r="C40" s="1821" t="s">
        <v>3024</v>
      </c>
      <c r="D40" s="1782" t="s">
        <v>3079</v>
      </c>
      <c r="E40" s="1822" t="s">
        <v>3080</v>
      </c>
      <c r="F40" s="1796">
        <v>30</v>
      </c>
      <c r="G40" s="1796" t="s">
        <v>2760</v>
      </c>
      <c r="H40" s="1823">
        <v>4715</v>
      </c>
      <c r="I40" s="1802">
        <f t="shared" si="0"/>
        <v>141450</v>
      </c>
    </row>
    <row r="41" spans="1:17" x14ac:dyDescent="0.25">
      <c r="A41" s="1776">
        <v>30</v>
      </c>
      <c r="B41" s="1824" t="s">
        <v>3024</v>
      </c>
      <c r="C41" s="1821" t="s">
        <v>3024</v>
      </c>
      <c r="D41" s="1782" t="s">
        <v>3081</v>
      </c>
      <c r="E41" s="1822" t="s">
        <v>3082</v>
      </c>
      <c r="F41" s="1796">
        <v>50</v>
      </c>
      <c r="G41" s="1796" t="s">
        <v>2760</v>
      </c>
      <c r="H41" s="1823">
        <v>5776.1</v>
      </c>
      <c r="I41" s="1802">
        <f t="shared" si="0"/>
        <v>288805</v>
      </c>
    </row>
    <row r="42" spans="1:17" x14ac:dyDescent="0.25">
      <c r="A42" s="1776">
        <v>31</v>
      </c>
      <c r="B42" s="1824" t="s">
        <v>3024</v>
      </c>
      <c r="C42" s="1821" t="s">
        <v>3024</v>
      </c>
      <c r="D42" s="1782" t="s">
        <v>3083</v>
      </c>
      <c r="E42" s="1822" t="s">
        <v>3084</v>
      </c>
      <c r="F42" s="1796">
        <v>30</v>
      </c>
      <c r="G42" s="1796" t="s">
        <v>2760</v>
      </c>
      <c r="H42" s="1802">
        <v>5723</v>
      </c>
      <c r="I42" s="1802">
        <f t="shared" si="0"/>
        <v>171690</v>
      </c>
    </row>
    <row r="43" spans="1:17" x14ac:dyDescent="0.25">
      <c r="A43" s="1776">
        <v>32</v>
      </c>
      <c r="B43" s="1824" t="s">
        <v>3024</v>
      </c>
      <c r="C43" s="1821" t="s">
        <v>3024</v>
      </c>
      <c r="D43" s="1782" t="s">
        <v>3085</v>
      </c>
      <c r="E43" s="1822" t="s">
        <v>3086</v>
      </c>
      <c r="F43" s="1796">
        <v>20</v>
      </c>
      <c r="G43" s="1796" t="s">
        <v>2760</v>
      </c>
      <c r="H43" s="1802">
        <v>1298</v>
      </c>
      <c r="I43" s="1802">
        <f t="shared" si="0"/>
        <v>25960</v>
      </c>
    </row>
    <row r="44" spans="1:17" x14ac:dyDescent="0.25">
      <c r="A44" s="1776">
        <v>33</v>
      </c>
      <c r="B44" s="1824" t="s">
        <v>3024</v>
      </c>
      <c r="C44" s="1821" t="s">
        <v>3024</v>
      </c>
      <c r="D44" s="1782" t="s">
        <v>3087</v>
      </c>
      <c r="E44" s="1822" t="s">
        <v>3088</v>
      </c>
      <c r="F44" s="1796">
        <v>20</v>
      </c>
      <c r="G44" s="1796" t="s">
        <v>2760</v>
      </c>
      <c r="H44" s="1802">
        <v>1298</v>
      </c>
      <c r="I44" s="1802">
        <f t="shared" si="0"/>
        <v>25960</v>
      </c>
    </row>
    <row r="45" spans="1:17" x14ac:dyDescent="0.25">
      <c r="A45" s="1776">
        <v>34</v>
      </c>
      <c r="B45" s="1824" t="s">
        <v>3024</v>
      </c>
      <c r="C45" s="1821" t="s">
        <v>3024</v>
      </c>
      <c r="D45" s="1782" t="s">
        <v>3089</v>
      </c>
      <c r="E45" s="1822" t="s">
        <v>3090</v>
      </c>
      <c r="F45" s="1796">
        <v>20</v>
      </c>
      <c r="G45" s="1796" t="s">
        <v>2760</v>
      </c>
      <c r="H45" s="1823">
        <v>1416</v>
      </c>
      <c r="I45" s="1802">
        <f t="shared" si="0"/>
        <v>28320</v>
      </c>
    </row>
    <row r="46" spans="1:17" x14ac:dyDescent="0.25">
      <c r="A46" s="1776">
        <v>35</v>
      </c>
      <c r="B46" s="1824" t="s">
        <v>3024</v>
      </c>
      <c r="C46" s="1821" t="s">
        <v>3024</v>
      </c>
      <c r="D46" s="1782" t="s">
        <v>3091</v>
      </c>
      <c r="E46" s="1822" t="s">
        <v>3092</v>
      </c>
      <c r="F46" s="1796">
        <v>64</v>
      </c>
      <c r="G46" s="1796" t="s">
        <v>2760</v>
      </c>
      <c r="H46" s="1823">
        <v>1151.0899999999999</v>
      </c>
      <c r="I46" s="1802">
        <f t="shared" si="0"/>
        <v>73669.759999999995</v>
      </c>
    </row>
    <row r="47" spans="1:17" x14ac:dyDescent="0.25">
      <c r="A47" s="1776">
        <v>36</v>
      </c>
      <c r="B47" s="1824" t="s">
        <v>3024</v>
      </c>
      <c r="C47" s="1821" t="s">
        <v>3024</v>
      </c>
      <c r="D47" s="1782" t="s">
        <v>3093</v>
      </c>
      <c r="E47" s="1822" t="s">
        <v>3094</v>
      </c>
      <c r="F47" s="1796">
        <v>20</v>
      </c>
      <c r="G47" s="1796" t="s">
        <v>2760</v>
      </c>
      <c r="H47" s="1823">
        <v>1268.5</v>
      </c>
      <c r="I47" s="1802">
        <f t="shared" si="0"/>
        <v>25370</v>
      </c>
    </row>
    <row r="48" spans="1:17" x14ac:dyDescent="0.25">
      <c r="A48" s="1776">
        <v>37</v>
      </c>
      <c r="B48" s="1824">
        <v>45345</v>
      </c>
      <c r="C48" s="1821">
        <v>45345</v>
      </c>
      <c r="D48" s="1782" t="s">
        <v>3095</v>
      </c>
      <c r="E48" s="1822" t="s">
        <v>3096</v>
      </c>
      <c r="F48" s="1796">
        <f>18-14-1</f>
        <v>3</v>
      </c>
      <c r="G48" s="1796" t="s">
        <v>2760</v>
      </c>
      <c r="H48" s="1823">
        <v>80830</v>
      </c>
      <c r="I48" s="1802">
        <f>F48*H48</f>
        <v>242490</v>
      </c>
    </row>
    <row r="49" spans="1:9" x14ac:dyDescent="0.25">
      <c r="A49" s="1776">
        <v>38</v>
      </c>
      <c r="B49" s="1824" t="s">
        <v>3024</v>
      </c>
      <c r="C49" s="1821" t="s">
        <v>3024</v>
      </c>
      <c r="D49" s="1782" t="s">
        <v>3097</v>
      </c>
      <c r="E49" s="1822" t="s">
        <v>3098</v>
      </c>
      <c r="F49" s="1796">
        <v>5</v>
      </c>
      <c r="G49" s="1796" t="s">
        <v>2760</v>
      </c>
      <c r="H49" s="1802">
        <v>4956</v>
      </c>
      <c r="I49" s="1802">
        <f t="shared" ref="I49:I58" si="1">+H49*F49</f>
        <v>24780</v>
      </c>
    </row>
    <row r="50" spans="1:9" x14ac:dyDescent="0.25">
      <c r="A50" s="1776">
        <v>39</v>
      </c>
      <c r="B50" s="1824" t="s">
        <v>3024</v>
      </c>
      <c r="C50" s="1821" t="s">
        <v>3024</v>
      </c>
      <c r="D50" s="1782" t="s">
        <v>3099</v>
      </c>
      <c r="E50" s="1822" t="s">
        <v>3100</v>
      </c>
      <c r="F50" s="1796">
        <v>16</v>
      </c>
      <c r="G50" s="1796" t="s">
        <v>2760</v>
      </c>
      <c r="H50" s="1823">
        <v>577.37</v>
      </c>
      <c r="I50" s="1802">
        <f t="shared" si="1"/>
        <v>9237.92</v>
      </c>
    </row>
    <row r="51" spans="1:9" x14ac:dyDescent="0.25">
      <c r="A51" s="1776">
        <v>40</v>
      </c>
      <c r="B51" s="1824" t="s">
        <v>3024</v>
      </c>
      <c r="C51" s="1821" t="s">
        <v>3024</v>
      </c>
      <c r="D51" s="1782" t="s">
        <v>3101</v>
      </c>
      <c r="E51" s="1822" t="s">
        <v>3102</v>
      </c>
      <c r="F51" s="1796">
        <f>10-5</f>
        <v>5</v>
      </c>
      <c r="G51" s="1796" t="s">
        <v>2760</v>
      </c>
      <c r="H51" s="1802">
        <v>3131.72</v>
      </c>
      <c r="I51" s="1802">
        <f t="shared" si="1"/>
        <v>15658.599999999999</v>
      </c>
    </row>
    <row r="52" spans="1:9" x14ac:dyDescent="0.25">
      <c r="A52" s="1776">
        <v>41</v>
      </c>
      <c r="B52" s="1824" t="s">
        <v>3024</v>
      </c>
      <c r="C52" s="1821" t="s">
        <v>3024</v>
      </c>
      <c r="D52" s="1782" t="s">
        <v>3103</v>
      </c>
      <c r="E52" s="1822" t="s">
        <v>3104</v>
      </c>
      <c r="F52" s="1796">
        <v>20</v>
      </c>
      <c r="G52" s="1796" t="s">
        <v>2760</v>
      </c>
      <c r="H52" s="1802">
        <v>236</v>
      </c>
      <c r="I52" s="1802">
        <f t="shared" si="1"/>
        <v>4720</v>
      </c>
    </row>
    <row r="53" spans="1:9" x14ac:dyDescent="0.25">
      <c r="A53" s="1776">
        <v>42</v>
      </c>
      <c r="B53" s="1824" t="s">
        <v>3024</v>
      </c>
      <c r="C53" s="1821" t="s">
        <v>3024</v>
      </c>
      <c r="D53" s="1782" t="s">
        <v>3105</v>
      </c>
      <c r="E53" s="1822" t="s">
        <v>3106</v>
      </c>
      <c r="F53" s="1796">
        <v>10</v>
      </c>
      <c r="G53" s="1796" t="s">
        <v>2760</v>
      </c>
      <c r="H53" s="1802">
        <v>3563.6</v>
      </c>
      <c r="I53" s="1802">
        <f t="shared" si="1"/>
        <v>35636</v>
      </c>
    </row>
    <row r="54" spans="1:9" ht="15" customHeight="1" x14ac:dyDescent="0.25">
      <c r="A54" s="1776">
        <v>43</v>
      </c>
      <c r="B54" s="1824" t="s">
        <v>3024</v>
      </c>
      <c r="C54" s="1821" t="s">
        <v>3024</v>
      </c>
      <c r="D54" s="1782" t="s">
        <v>3107</v>
      </c>
      <c r="E54" s="1822" t="s">
        <v>3108</v>
      </c>
      <c r="F54" s="1796">
        <v>10</v>
      </c>
      <c r="G54" s="1796" t="s">
        <v>2760</v>
      </c>
      <c r="H54" s="1802">
        <v>4088.7</v>
      </c>
      <c r="I54" s="1802">
        <f t="shared" si="1"/>
        <v>40887</v>
      </c>
    </row>
    <row r="55" spans="1:9" x14ac:dyDescent="0.25">
      <c r="A55" s="1776">
        <v>44</v>
      </c>
      <c r="B55" s="1824" t="s">
        <v>3024</v>
      </c>
      <c r="C55" s="1821" t="s">
        <v>3024</v>
      </c>
      <c r="D55" s="1782" t="s">
        <v>3109</v>
      </c>
      <c r="E55" s="1822" t="s">
        <v>3110</v>
      </c>
      <c r="F55" s="1796">
        <v>15</v>
      </c>
      <c r="G55" s="1796" t="s">
        <v>2760</v>
      </c>
      <c r="H55" s="1802">
        <v>5885</v>
      </c>
      <c r="I55" s="1802">
        <f t="shared" si="1"/>
        <v>88275</v>
      </c>
    </row>
    <row r="56" spans="1:9" x14ac:dyDescent="0.25">
      <c r="A56" s="1776">
        <v>45</v>
      </c>
      <c r="B56" s="1824" t="s">
        <v>3024</v>
      </c>
      <c r="C56" s="1821" t="s">
        <v>3024</v>
      </c>
      <c r="D56" s="1782" t="s">
        <v>3111</v>
      </c>
      <c r="E56" s="1822" t="s">
        <v>3112</v>
      </c>
      <c r="F56" s="1796">
        <v>10</v>
      </c>
      <c r="G56" s="1796" t="s">
        <v>2760</v>
      </c>
      <c r="H56" s="1802">
        <v>1994.2</v>
      </c>
      <c r="I56" s="1802">
        <f t="shared" si="1"/>
        <v>19942</v>
      </c>
    </row>
    <row r="57" spans="1:9" x14ac:dyDescent="0.25">
      <c r="A57" s="1776">
        <v>46</v>
      </c>
      <c r="B57" s="1824" t="s">
        <v>3024</v>
      </c>
      <c r="C57" s="1821" t="s">
        <v>3024</v>
      </c>
      <c r="D57" s="1782" t="s">
        <v>3113</v>
      </c>
      <c r="E57" s="1822" t="s">
        <v>3114</v>
      </c>
      <c r="F57" s="1796">
        <f>20-5</f>
        <v>15</v>
      </c>
      <c r="G57" s="1796" t="s">
        <v>2760</v>
      </c>
      <c r="H57" s="1802">
        <v>4220.3999999999996</v>
      </c>
      <c r="I57" s="1802">
        <f t="shared" si="1"/>
        <v>63305.999999999993</v>
      </c>
    </row>
    <row r="58" spans="1:9" x14ac:dyDescent="0.25">
      <c r="A58" s="1776">
        <v>47</v>
      </c>
      <c r="B58" s="1824" t="s">
        <v>3024</v>
      </c>
      <c r="C58" s="1821" t="s">
        <v>3024</v>
      </c>
      <c r="D58" s="1782" t="s">
        <v>3115</v>
      </c>
      <c r="E58" s="1822" t="s">
        <v>3116</v>
      </c>
      <c r="F58" s="1796">
        <v>20</v>
      </c>
      <c r="G58" s="1796" t="s">
        <v>2760</v>
      </c>
      <c r="H58" s="1823">
        <v>1840.8</v>
      </c>
      <c r="I58" s="1802">
        <f t="shared" si="1"/>
        <v>36816</v>
      </c>
    </row>
    <row r="59" spans="1:9" ht="25.5" x14ac:dyDescent="0.25">
      <c r="A59" s="1776">
        <v>48</v>
      </c>
      <c r="B59" s="1824">
        <v>45364</v>
      </c>
      <c r="C59" s="1821">
        <v>45364</v>
      </c>
      <c r="D59" s="1782" t="s">
        <v>3117</v>
      </c>
      <c r="E59" s="1822" t="s">
        <v>3118</v>
      </c>
      <c r="F59" s="1796">
        <f>13-2-2-7</f>
        <v>2</v>
      </c>
      <c r="G59" s="1796" t="s">
        <v>2760</v>
      </c>
      <c r="H59" s="1823">
        <v>6372</v>
      </c>
      <c r="I59" s="1802">
        <f t="shared" ref="I59:I103" si="2">F59*H59</f>
        <v>12744</v>
      </c>
    </row>
    <row r="60" spans="1:9" x14ac:dyDescent="0.25">
      <c r="A60" s="1776">
        <v>49</v>
      </c>
      <c r="B60" s="1824">
        <v>45364</v>
      </c>
      <c r="C60" s="1821">
        <v>45364</v>
      </c>
      <c r="D60" s="1782" t="s">
        <v>3119</v>
      </c>
      <c r="E60" s="1822" t="s">
        <v>3120</v>
      </c>
      <c r="F60" s="1796">
        <v>1</v>
      </c>
      <c r="G60" s="1796" t="s">
        <v>2760</v>
      </c>
      <c r="H60" s="1802">
        <v>6962</v>
      </c>
      <c r="I60" s="1802">
        <f t="shared" si="2"/>
        <v>6962</v>
      </c>
    </row>
    <row r="61" spans="1:9" ht="25.5" x14ac:dyDescent="0.25">
      <c r="A61" s="1776">
        <v>50</v>
      </c>
      <c r="B61" s="1824">
        <v>45364</v>
      </c>
      <c r="C61" s="1821">
        <v>45364</v>
      </c>
      <c r="D61" s="1782" t="s">
        <v>3121</v>
      </c>
      <c r="E61" s="1822" t="s">
        <v>3122</v>
      </c>
      <c r="F61" s="1796">
        <v>8</v>
      </c>
      <c r="G61" s="1796" t="s">
        <v>2760</v>
      </c>
      <c r="H61" s="1823">
        <v>12862</v>
      </c>
      <c r="I61" s="1802">
        <f t="shared" si="2"/>
        <v>102896</v>
      </c>
    </row>
    <row r="62" spans="1:9" x14ac:dyDescent="0.25">
      <c r="A62" s="1776">
        <v>51</v>
      </c>
      <c r="B62" s="1824">
        <v>45364</v>
      </c>
      <c r="C62" s="1821">
        <v>45364</v>
      </c>
      <c r="D62" s="1782" t="s">
        <v>3123</v>
      </c>
      <c r="E62" s="1822" t="s">
        <v>3124</v>
      </c>
      <c r="F62" s="1796">
        <v>2</v>
      </c>
      <c r="G62" s="1796" t="s">
        <v>2760</v>
      </c>
      <c r="H62" s="1823">
        <v>8142</v>
      </c>
      <c r="I62" s="1802">
        <f t="shared" si="2"/>
        <v>16284</v>
      </c>
    </row>
    <row r="63" spans="1:9" x14ac:dyDescent="0.25">
      <c r="A63" s="1776">
        <v>52</v>
      </c>
      <c r="B63" s="1824">
        <v>45364</v>
      </c>
      <c r="C63" s="1821">
        <v>45364</v>
      </c>
      <c r="D63" s="1782" t="s">
        <v>3125</v>
      </c>
      <c r="E63" s="1822" t="s">
        <v>3126</v>
      </c>
      <c r="F63" s="1796">
        <v>2</v>
      </c>
      <c r="G63" s="1796" t="s">
        <v>2760</v>
      </c>
      <c r="H63" s="1802">
        <v>15222</v>
      </c>
      <c r="I63" s="1802">
        <f t="shared" si="2"/>
        <v>30444</v>
      </c>
    </row>
    <row r="64" spans="1:9" ht="17.25" customHeight="1" x14ac:dyDescent="0.25">
      <c r="A64" s="1776">
        <v>53</v>
      </c>
      <c r="B64" s="1824">
        <v>45364</v>
      </c>
      <c r="C64" s="1821">
        <v>45364</v>
      </c>
      <c r="D64" s="1782" t="s">
        <v>3127</v>
      </c>
      <c r="E64" s="1822" t="s">
        <v>3128</v>
      </c>
      <c r="F64" s="1796">
        <f>13-5-2</f>
        <v>6</v>
      </c>
      <c r="G64" s="1796" t="s">
        <v>2760</v>
      </c>
      <c r="H64" s="1802">
        <v>5310</v>
      </c>
      <c r="I64" s="1802">
        <f t="shared" si="2"/>
        <v>31860</v>
      </c>
    </row>
    <row r="65" spans="1:9" x14ac:dyDescent="0.25">
      <c r="A65" s="1776">
        <v>54</v>
      </c>
      <c r="B65" s="1824">
        <v>45366</v>
      </c>
      <c r="C65" s="1821">
        <v>45366</v>
      </c>
      <c r="D65" s="1782" t="s">
        <v>3129</v>
      </c>
      <c r="E65" s="1822" t="s">
        <v>3130</v>
      </c>
      <c r="F65" s="1796">
        <v>9</v>
      </c>
      <c r="G65" s="1796" t="s">
        <v>2760</v>
      </c>
      <c r="H65" s="1823">
        <v>30090</v>
      </c>
      <c r="I65" s="1802">
        <f t="shared" si="2"/>
        <v>270810</v>
      </c>
    </row>
    <row r="66" spans="1:9" x14ac:dyDescent="0.25">
      <c r="A66" s="1776">
        <v>55</v>
      </c>
      <c r="B66" s="1824">
        <v>45366</v>
      </c>
      <c r="C66" s="1821">
        <v>45366</v>
      </c>
      <c r="D66" s="1782" t="s">
        <v>3131</v>
      </c>
      <c r="E66" s="1822" t="s">
        <v>3132</v>
      </c>
      <c r="F66" s="1796">
        <v>5</v>
      </c>
      <c r="G66" s="1796" t="s">
        <v>2760</v>
      </c>
      <c r="H66" s="1823">
        <v>12862</v>
      </c>
      <c r="I66" s="1802">
        <f t="shared" si="2"/>
        <v>64310</v>
      </c>
    </row>
    <row r="67" spans="1:9" x14ac:dyDescent="0.25">
      <c r="A67" s="1776">
        <v>56</v>
      </c>
      <c r="B67" s="1824">
        <v>45366</v>
      </c>
      <c r="C67" s="1821">
        <v>45366</v>
      </c>
      <c r="D67" s="1782" t="s">
        <v>3133</v>
      </c>
      <c r="E67" s="1822" t="s">
        <v>3134</v>
      </c>
      <c r="F67" s="1796">
        <v>5</v>
      </c>
      <c r="G67" s="1796" t="s">
        <v>2760</v>
      </c>
      <c r="H67" s="1802">
        <v>6490</v>
      </c>
      <c r="I67" s="1802">
        <f t="shared" si="2"/>
        <v>32450</v>
      </c>
    </row>
    <row r="68" spans="1:9" ht="25.5" x14ac:dyDescent="0.25">
      <c r="A68" s="1776">
        <v>57</v>
      </c>
      <c r="B68" s="1824" t="s">
        <v>3024</v>
      </c>
      <c r="C68" s="1821" t="s">
        <v>3024</v>
      </c>
      <c r="D68" s="1782" t="s">
        <v>3135</v>
      </c>
      <c r="E68" s="1822" t="s">
        <v>3136</v>
      </c>
      <c r="F68" s="1796">
        <v>10</v>
      </c>
      <c r="G68" s="1796" t="s">
        <v>2760</v>
      </c>
      <c r="H68" s="1823">
        <v>3157.09</v>
      </c>
      <c r="I68" s="1802">
        <f t="shared" ref="I68:I77" si="3">+H68*F68</f>
        <v>31570.9</v>
      </c>
    </row>
    <row r="69" spans="1:9" x14ac:dyDescent="0.25">
      <c r="A69" s="1776">
        <v>58</v>
      </c>
      <c r="B69" s="1824" t="s">
        <v>3024</v>
      </c>
      <c r="C69" s="1821" t="s">
        <v>3024</v>
      </c>
      <c r="D69" s="1782" t="s">
        <v>3137</v>
      </c>
      <c r="E69" s="1822" t="s">
        <v>3138</v>
      </c>
      <c r="F69" s="1796">
        <v>20</v>
      </c>
      <c r="G69" s="1796" t="s">
        <v>2760</v>
      </c>
      <c r="H69" s="1823">
        <v>826</v>
      </c>
      <c r="I69" s="1802">
        <f t="shared" si="3"/>
        <v>16520</v>
      </c>
    </row>
    <row r="70" spans="1:9" x14ac:dyDescent="0.25">
      <c r="A70" s="1776">
        <v>59</v>
      </c>
      <c r="B70" s="1824" t="s">
        <v>3024</v>
      </c>
      <c r="C70" s="1821" t="s">
        <v>3024</v>
      </c>
      <c r="D70" s="1782" t="s">
        <v>3139</v>
      </c>
      <c r="E70" s="1822" t="s">
        <v>3140</v>
      </c>
      <c r="F70" s="1796">
        <v>10</v>
      </c>
      <c r="G70" s="1796" t="s">
        <v>2760</v>
      </c>
      <c r="H70" s="1823">
        <v>2815</v>
      </c>
      <c r="I70" s="1802">
        <f t="shared" si="3"/>
        <v>28150</v>
      </c>
    </row>
    <row r="71" spans="1:9" x14ac:dyDescent="0.25">
      <c r="A71" s="1776">
        <v>60</v>
      </c>
      <c r="B71" s="1824" t="s">
        <v>3024</v>
      </c>
      <c r="C71" s="1821" t="s">
        <v>3024</v>
      </c>
      <c r="D71" s="1782" t="s">
        <v>3141</v>
      </c>
      <c r="E71" s="1822" t="s">
        <v>3142</v>
      </c>
      <c r="F71" s="1796">
        <v>10</v>
      </c>
      <c r="G71" s="1796" t="s">
        <v>2760</v>
      </c>
      <c r="H71" s="1802">
        <v>1885</v>
      </c>
      <c r="I71" s="1802">
        <f t="shared" si="3"/>
        <v>18850</v>
      </c>
    </row>
    <row r="72" spans="1:9" x14ac:dyDescent="0.25">
      <c r="A72" s="1776">
        <v>61</v>
      </c>
      <c r="B72" s="1824" t="s">
        <v>3024</v>
      </c>
      <c r="C72" s="1821" t="s">
        <v>3024</v>
      </c>
      <c r="D72" s="1782" t="s">
        <v>3143</v>
      </c>
      <c r="E72" s="1822" t="s">
        <v>3144</v>
      </c>
      <c r="F72" s="1796">
        <v>10</v>
      </c>
      <c r="G72" s="1796" t="s">
        <v>2760</v>
      </c>
      <c r="H72" s="1823">
        <v>2773</v>
      </c>
      <c r="I72" s="1802">
        <f t="shared" si="3"/>
        <v>27730</v>
      </c>
    </row>
    <row r="73" spans="1:9" x14ac:dyDescent="0.25">
      <c r="A73" s="1776">
        <v>62</v>
      </c>
      <c r="B73" s="1824" t="s">
        <v>3024</v>
      </c>
      <c r="C73" s="1821" t="s">
        <v>3024</v>
      </c>
      <c r="D73" s="1782" t="s">
        <v>3145</v>
      </c>
      <c r="E73" s="1822" t="s">
        <v>3146</v>
      </c>
      <c r="F73" s="1796">
        <v>57</v>
      </c>
      <c r="G73" s="1796" t="s">
        <v>2760</v>
      </c>
      <c r="H73" s="1802">
        <v>3047.94</v>
      </c>
      <c r="I73" s="1802">
        <f t="shared" si="3"/>
        <v>173732.58000000002</v>
      </c>
    </row>
    <row r="74" spans="1:9" x14ac:dyDescent="0.25">
      <c r="A74" s="1776">
        <v>63</v>
      </c>
      <c r="B74" s="1824" t="s">
        <v>3024</v>
      </c>
      <c r="C74" s="1821" t="s">
        <v>3024</v>
      </c>
      <c r="D74" s="1782" t="s">
        <v>3147</v>
      </c>
      <c r="E74" s="1822" t="s">
        <v>3148</v>
      </c>
      <c r="F74" s="1796">
        <f>25-20</f>
        <v>5</v>
      </c>
      <c r="G74" s="1796" t="s">
        <v>2760</v>
      </c>
      <c r="H74" s="1823">
        <v>5280.5</v>
      </c>
      <c r="I74" s="1802">
        <f t="shared" si="3"/>
        <v>26402.5</v>
      </c>
    </row>
    <row r="75" spans="1:9" x14ac:dyDescent="0.25">
      <c r="A75" s="1776">
        <v>64</v>
      </c>
      <c r="B75" s="1824" t="s">
        <v>3024</v>
      </c>
      <c r="C75" s="1821" t="s">
        <v>3024</v>
      </c>
      <c r="D75" s="1782" t="s">
        <v>3149</v>
      </c>
      <c r="E75" s="1822" t="s">
        <v>3150</v>
      </c>
      <c r="F75" s="1796">
        <v>20</v>
      </c>
      <c r="G75" s="1796" t="s">
        <v>2760</v>
      </c>
      <c r="H75" s="1802">
        <v>1047.8499999999999</v>
      </c>
      <c r="I75" s="1802">
        <f t="shared" si="3"/>
        <v>20957</v>
      </c>
    </row>
    <row r="76" spans="1:9" x14ac:dyDescent="0.25">
      <c r="A76" s="1776">
        <v>65</v>
      </c>
      <c r="B76" s="1824" t="s">
        <v>3024</v>
      </c>
      <c r="C76" s="1821" t="s">
        <v>3024</v>
      </c>
      <c r="D76" s="1782" t="s">
        <v>3151</v>
      </c>
      <c r="E76" s="1822" t="s">
        <v>3152</v>
      </c>
      <c r="F76" s="1796">
        <v>80</v>
      </c>
      <c r="G76" s="1796" t="s">
        <v>2760</v>
      </c>
      <c r="H76" s="1802">
        <v>1256.58</v>
      </c>
      <c r="I76" s="1802">
        <f t="shared" si="3"/>
        <v>100526.39999999999</v>
      </c>
    </row>
    <row r="77" spans="1:9" x14ac:dyDescent="0.25">
      <c r="A77" s="1776">
        <v>66</v>
      </c>
      <c r="B77" s="1824" t="s">
        <v>3024</v>
      </c>
      <c r="C77" s="1821" t="s">
        <v>3024</v>
      </c>
      <c r="D77" s="1782" t="s">
        <v>3153</v>
      </c>
      <c r="E77" s="1822" t="s">
        <v>3154</v>
      </c>
      <c r="F77" s="1796">
        <v>10</v>
      </c>
      <c r="G77" s="1796" t="s">
        <v>2760</v>
      </c>
      <c r="H77" s="1802">
        <v>2779.05</v>
      </c>
      <c r="I77" s="1802">
        <f t="shared" si="3"/>
        <v>27790.5</v>
      </c>
    </row>
    <row r="78" spans="1:9" x14ac:dyDescent="0.25">
      <c r="A78" s="1776">
        <v>67</v>
      </c>
      <c r="B78" s="1824">
        <v>45366</v>
      </c>
      <c r="C78" s="1821">
        <v>45366</v>
      </c>
      <c r="D78" s="1782" t="s">
        <v>3155</v>
      </c>
      <c r="E78" s="1822" t="s">
        <v>3156</v>
      </c>
      <c r="F78" s="1796">
        <v>5</v>
      </c>
      <c r="G78" s="1796" t="s">
        <v>2760</v>
      </c>
      <c r="H78" s="1802">
        <v>6490</v>
      </c>
      <c r="I78" s="1802">
        <f>F78*H78</f>
        <v>32450</v>
      </c>
    </row>
    <row r="79" spans="1:9" x14ac:dyDescent="0.25">
      <c r="A79" s="1776">
        <v>68</v>
      </c>
      <c r="B79" s="1824">
        <v>45366</v>
      </c>
      <c r="C79" s="1821">
        <v>45366</v>
      </c>
      <c r="D79" s="1782" t="s">
        <v>1389</v>
      </c>
      <c r="E79" s="1822" t="s">
        <v>3157</v>
      </c>
      <c r="F79" s="1796">
        <v>5</v>
      </c>
      <c r="G79" s="1796" t="s">
        <v>2760</v>
      </c>
      <c r="H79" s="1823">
        <v>6490</v>
      </c>
      <c r="I79" s="1802">
        <f>F79*H79</f>
        <v>32450</v>
      </c>
    </row>
    <row r="80" spans="1:9" x14ac:dyDescent="0.25">
      <c r="A80" s="1776">
        <v>69</v>
      </c>
      <c r="B80" s="1824">
        <v>45366</v>
      </c>
      <c r="C80" s="1821">
        <v>45366</v>
      </c>
      <c r="D80" s="1782" t="s">
        <v>3055</v>
      </c>
      <c r="E80" s="1822" t="s">
        <v>3158</v>
      </c>
      <c r="F80" s="1796">
        <v>10</v>
      </c>
      <c r="G80" s="1796" t="s">
        <v>2760</v>
      </c>
      <c r="H80" s="1823">
        <v>8962.0059999999994</v>
      </c>
      <c r="I80" s="1802">
        <f>F80*H80</f>
        <v>89620.06</v>
      </c>
    </row>
    <row r="81" spans="1:17" x14ac:dyDescent="0.25">
      <c r="A81" s="1776">
        <v>70</v>
      </c>
      <c r="B81" s="1824">
        <v>45366</v>
      </c>
      <c r="C81" s="1821">
        <v>45366</v>
      </c>
      <c r="D81" s="1782" t="s">
        <v>3065</v>
      </c>
      <c r="E81" s="1822" t="s">
        <v>3159</v>
      </c>
      <c r="F81" s="1796">
        <v>3</v>
      </c>
      <c r="G81" s="1796" t="s">
        <v>2760</v>
      </c>
      <c r="H81" s="1802">
        <v>6962</v>
      </c>
      <c r="I81" s="1802">
        <f>F81*H81</f>
        <v>20886</v>
      </c>
    </row>
    <row r="82" spans="1:17" x14ac:dyDescent="0.25">
      <c r="A82" s="1776">
        <v>71</v>
      </c>
      <c r="B82" s="1824" t="s">
        <v>3024</v>
      </c>
      <c r="C82" s="1821" t="s">
        <v>3024</v>
      </c>
      <c r="D82" s="1782" t="s">
        <v>3160</v>
      </c>
      <c r="E82" s="1822" t="s">
        <v>3161</v>
      </c>
      <c r="F82" s="1796">
        <v>20</v>
      </c>
      <c r="G82" s="1796" t="s">
        <v>2760</v>
      </c>
      <c r="H82" s="1802">
        <v>4307</v>
      </c>
      <c r="I82" s="1802">
        <f>+H82*F82</f>
        <v>86140</v>
      </c>
    </row>
    <row r="83" spans="1:17" ht="25.5" x14ac:dyDescent="0.25">
      <c r="A83" s="1776">
        <v>72</v>
      </c>
      <c r="B83" s="1824" t="s">
        <v>3024</v>
      </c>
      <c r="C83" s="1821" t="s">
        <v>3024</v>
      </c>
      <c r="D83" s="1782" t="s">
        <v>3162</v>
      </c>
      <c r="E83" s="1822" t="s">
        <v>3163</v>
      </c>
      <c r="F83" s="1796">
        <v>20</v>
      </c>
      <c r="G83" s="1796" t="s">
        <v>2760</v>
      </c>
      <c r="H83" s="1802">
        <v>991.2</v>
      </c>
      <c r="I83" s="1802">
        <f>+H83*F83</f>
        <v>19824</v>
      </c>
    </row>
    <row r="84" spans="1:17" x14ac:dyDescent="0.25">
      <c r="A84" s="1776">
        <v>73</v>
      </c>
      <c r="B84" s="1824" t="s">
        <v>3024</v>
      </c>
      <c r="C84" s="1821" t="s">
        <v>3024</v>
      </c>
      <c r="D84" s="1782" t="s">
        <v>3164</v>
      </c>
      <c r="E84" s="1822" t="s">
        <v>3165</v>
      </c>
      <c r="F84" s="1796">
        <v>18</v>
      </c>
      <c r="G84" s="1796" t="s">
        <v>2760</v>
      </c>
      <c r="H84" s="1802">
        <v>1121.5899999999999</v>
      </c>
      <c r="I84" s="1802">
        <f>+H84*F84</f>
        <v>20188.62</v>
      </c>
    </row>
    <row r="85" spans="1:17" x14ac:dyDescent="0.25">
      <c r="A85" s="1776">
        <v>74</v>
      </c>
      <c r="B85" s="1824" t="s">
        <v>3024</v>
      </c>
      <c r="C85" s="1821" t="s">
        <v>3024</v>
      </c>
      <c r="D85" s="1782" t="s">
        <v>3166</v>
      </c>
      <c r="E85" s="1822" t="s">
        <v>3167</v>
      </c>
      <c r="F85" s="1796">
        <v>30</v>
      </c>
      <c r="G85" s="1796" t="s">
        <v>2760</v>
      </c>
      <c r="H85" s="1802">
        <v>502.09</v>
      </c>
      <c r="I85" s="1802">
        <f>+H85*F85</f>
        <v>15062.699999999999</v>
      </c>
    </row>
    <row r="86" spans="1:17" x14ac:dyDescent="0.25">
      <c r="A86" s="1776">
        <v>75</v>
      </c>
      <c r="B86" s="1824">
        <v>45366</v>
      </c>
      <c r="C86" s="1821">
        <v>45366</v>
      </c>
      <c r="D86" s="1782" t="s">
        <v>3168</v>
      </c>
      <c r="E86" s="1822" t="s">
        <v>3169</v>
      </c>
      <c r="F86" s="1796">
        <v>5</v>
      </c>
      <c r="G86" s="1796" t="s">
        <v>2760</v>
      </c>
      <c r="H86" s="1823">
        <v>6490</v>
      </c>
      <c r="I86" s="1802">
        <f>F86*H86</f>
        <v>32450</v>
      </c>
    </row>
    <row r="87" spans="1:17" ht="25.5" x14ac:dyDescent="0.25">
      <c r="A87" s="1776">
        <v>76</v>
      </c>
      <c r="B87" s="1824">
        <v>45364</v>
      </c>
      <c r="C87" s="1821">
        <v>45364</v>
      </c>
      <c r="D87" s="1782" t="s">
        <v>3170</v>
      </c>
      <c r="E87" s="1822" t="s">
        <v>3171</v>
      </c>
      <c r="F87" s="1796">
        <f>8-2-1</f>
        <v>5</v>
      </c>
      <c r="G87" s="1796" t="s">
        <v>2760</v>
      </c>
      <c r="H87" s="1802">
        <v>4956</v>
      </c>
      <c r="I87" s="1802">
        <f>F87*H87</f>
        <v>24780</v>
      </c>
    </row>
    <row r="88" spans="1:17" ht="25.5" x14ac:dyDescent="0.25">
      <c r="A88" s="1776">
        <v>77</v>
      </c>
      <c r="B88" s="1824">
        <v>45364</v>
      </c>
      <c r="C88" s="1821">
        <v>45364</v>
      </c>
      <c r="D88" s="1782" t="s">
        <v>3172</v>
      </c>
      <c r="E88" s="1822" t="s">
        <v>3173</v>
      </c>
      <c r="F88" s="1796">
        <v>4</v>
      </c>
      <c r="G88" s="1796" t="s">
        <v>2760</v>
      </c>
      <c r="H88" s="1802">
        <v>10443</v>
      </c>
      <c r="I88" s="1802">
        <f t="shared" si="2"/>
        <v>41772</v>
      </c>
    </row>
    <row r="89" spans="1:17" x14ac:dyDescent="0.25">
      <c r="A89" s="1776">
        <v>78</v>
      </c>
      <c r="B89" s="1824">
        <v>45364</v>
      </c>
      <c r="C89" s="1821">
        <v>45364</v>
      </c>
      <c r="D89" s="1782" t="s">
        <v>3174</v>
      </c>
      <c r="E89" s="1822" t="s">
        <v>3175</v>
      </c>
      <c r="F89" s="1796">
        <v>2</v>
      </c>
      <c r="G89" s="1796" t="s">
        <v>2760</v>
      </c>
      <c r="H89" s="1823">
        <v>8142</v>
      </c>
      <c r="I89" s="1802">
        <f t="shared" si="2"/>
        <v>16284</v>
      </c>
    </row>
    <row r="90" spans="1:17" x14ac:dyDescent="0.25">
      <c r="A90" s="1776">
        <v>79</v>
      </c>
      <c r="B90" s="1824">
        <v>45370</v>
      </c>
      <c r="C90" s="1821">
        <v>45370</v>
      </c>
      <c r="D90" s="1782" t="s">
        <v>3176</v>
      </c>
      <c r="E90" s="1822" t="s">
        <v>3177</v>
      </c>
      <c r="F90" s="1796">
        <v>5</v>
      </c>
      <c r="G90" s="1796" t="s">
        <v>2760</v>
      </c>
      <c r="H90" s="1802">
        <v>5310</v>
      </c>
      <c r="I90" s="1802">
        <f>F90*H90</f>
        <v>26550</v>
      </c>
      <c r="K90" s="1825"/>
      <c r="L90" s="1826"/>
    </row>
    <row r="91" spans="1:17" ht="20.25" customHeight="1" x14ac:dyDescent="0.25">
      <c r="A91" s="1776">
        <v>80</v>
      </c>
      <c r="B91" s="1824" t="s">
        <v>3024</v>
      </c>
      <c r="C91" s="1821" t="s">
        <v>3024</v>
      </c>
      <c r="D91" s="1782" t="s">
        <v>3178</v>
      </c>
      <c r="E91" s="1822" t="s">
        <v>3179</v>
      </c>
      <c r="F91" s="1796">
        <v>40</v>
      </c>
      <c r="G91" s="1796" t="s">
        <v>2760</v>
      </c>
      <c r="H91" s="1823">
        <v>2301</v>
      </c>
      <c r="I91" s="1802">
        <f>+H91*F91</f>
        <v>92040</v>
      </c>
    </row>
    <row r="92" spans="1:17" ht="25.5" x14ac:dyDescent="0.25">
      <c r="A92" s="1776">
        <v>81</v>
      </c>
      <c r="B92" s="1824">
        <v>45364</v>
      </c>
      <c r="C92" s="1821">
        <v>45364</v>
      </c>
      <c r="D92" s="1782" t="s">
        <v>3180</v>
      </c>
      <c r="E92" s="1822" t="s">
        <v>3181</v>
      </c>
      <c r="F92" s="1796">
        <v>8</v>
      </c>
      <c r="G92" s="1796" t="s">
        <v>2760</v>
      </c>
      <c r="H92" s="1802">
        <v>8142</v>
      </c>
      <c r="I92" s="1802">
        <f>F92*H92</f>
        <v>65136</v>
      </c>
    </row>
    <row r="93" spans="1:17" x14ac:dyDescent="0.25">
      <c r="A93" s="1776">
        <v>82</v>
      </c>
      <c r="B93" s="1824">
        <v>45364</v>
      </c>
      <c r="C93" s="1821">
        <v>45364</v>
      </c>
      <c r="D93" s="1782" t="s">
        <v>3182</v>
      </c>
      <c r="E93" s="1822" t="s">
        <v>3183</v>
      </c>
      <c r="F93" s="1796">
        <v>12</v>
      </c>
      <c r="G93" s="1796" t="s">
        <v>2760</v>
      </c>
      <c r="H93" s="1823">
        <v>8142</v>
      </c>
      <c r="I93" s="1802">
        <f>F93*H93</f>
        <v>97704</v>
      </c>
    </row>
    <row r="94" spans="1:17" x14ac:dyDescent="0.25">
      <c r="A94" s="1776">
        <v>83</v>
      </c>
      <c r="B94" s="1824">
        <v>45400</v>
      </c>
      <c r="C94" s="1821">
        <v>45400</v>
      </c>
      <c r="D94" s="1782" t="s">
        <v>3184</v>
      </c>
      <c r="E94" s="1822" t="s">
        <v>3185</v>
      </c>
      <c r="F94" s="1796">
        <v>0</v>
      </c>
      <c r="G94" s="1796" t="s">
        <v>2760</v>
      </c>
      <c r="H94" s="1802" t="e">
        <f t="shared" ref="H94" si="4">+I94/F94</f>
        <v>#DIV/0!</v>
      </c>
      <c r="I94" s="1802">
        <v>94381.119999999995</v>
      </c>
      <c r="J94" s="35"/>
      <c r="M94" s="1235"/>
      <c r="N94" s="1235"/>
      <c r="O94" s="1235"/>
      <c r="P94" s="1235"/>
      <c r="Q94" s="1235"/>
    </row>
    <row r="95" spans="1:17" x14ac:dyDescent="0.25">
      <c r="A95" s="1776">
        <v>84</v>
      </c>
      <c r="B95" s="1824">
        <v>45400</v>
      </c>
      <c r="C95" s="1821">
        <v>45400</v>
      </c>
      <c r="D95" s="1782" t="s">
        <v>3186</v>
      </c>
      <c r="E95" s="1822" t="s">
        <v>3187</v>
      </c>
      <c r="F95" s="1796">
        <v>3</v>
      </c>
      <c r="G95" s="1796" t="s">
        <v>2760</v>
      </c>
      <c r="H95" s="1823">
        <v>2301</v>
      </c>
      <c r="I95" s="1802">
        <f>+H95*F95</f>
        <v>6903</v>
      </c>
      <c r="J95" s="35"/>
      <c r="M95" s="1235"/>
      <c r="N95" s="1235"/>
      <c r="O95" s="1235"/>
      <c r="P95" s="1235"/>
      <c r="Q95" s="1235"/>
    </row>
    <row r="96" spans="1:17" x14ac:dyDescent="0.25">
      <c r="A96" s="1776">
        <v>85</v>
      </c>
      <c r="B96" s="1824">
        <v>45400</v>
      </c>
      <c r="C96" s="1821">
        <v>45400</v>
      </c>
      <c r="D96" s="1782" t="s">
        <v>3188</v>
      </c>
      <c r="E96" s="1822" t="s">
        <v>3189</v>
      </c>
      <c r="F96" s="1796">
        <v>13</v>
      </c>
      <c r="G96" s="1796" t="s">
        <v>2760</v>
      </c>
      <c r="H96" s="1802">
        <v>3119.92</v>
      </c>
      <c r="I96" s="1802">
        <f>+H96*F96</f>
        <v>40558.959999999999</v>
      </c>
    </row>
    <row r="97" spans="1:9" x14ac:dyDescent="0.25">
      <c r="A97" s="1776">
        <v>86</v>
      </c>
      <c r="B97" s="1824" t="s">
        <v>3024</v>
      </c>
      <c r="C97" s="1821" t="s">
        <v>3024</v>
      </c>
      <c r="D97" s="1782" t="s">
        <v>3190</v>
      </c>
      <c r="E97" s="1822" t="s">
        <v>3191</v>
      </c>
      <c r="F97" s="1796">
        <v>25</v>
      </c>
      <c r="G97" s="1796" t="s">
        <v>2760</v>
      </c>
      <c r="H97" s="1823">
        <v>566.4</v>
      </c>
      <c r="I97" s="1802">
        <f>+H97*F97</f>
        <v>14160</v>
      </c>
    </row>
    <row r="98" spans="1:9" x14ac:dyDescent="0.25">
      <c r="A98" s="1776">
        <v>87</v>
      </c>
      <c r="B98" s="1824">
        <v>45364</v>
      </c>
      <c r="C98" s="1821">
        <v>45364</v>
      </c>
      <c r="D98" s="1782" t="s">
        <v>3192</v>
      </c>
      <c r="E98" s="1822" t="s">
        <v>3193</v>
      </c>
      <c r="F98" s="1796">
        <v>5</v>
      </c>
      <c r="G98" s="1796" t="s">
        <v>2760</v>
      </c>
      <c r="H98" s="1823">
        <v>3304</v>
      </c>
      <c r="I98" s="1802">
        <f t="shared" si="2"/>
        <v>16520</v>
      </c>
    </row>
    <row r="99" spans="1:9" ht="25.5" x14ac:dyDescent="0.25">
      <c r="A99" s="1776">
        <v>88</v>
      </c>
      <c r="B99" s="1824">
        <v>45366</v>
      </c>
      <c r="C99" s="1821">
        <v>45366</v>
      </c>
      <c r="D99" s="1782" t="s">
        <v>1150</v>
      </c>
      <c r="E99" s="1822" t="s">
        <v>3194</v>
      </c>
      <c r="F99" s="1796">
        <v>2</v>
      </c>
      <c r="G99" s="1796" t="s">
        <v>2760</v>
      </c>
      <c r="H99" s="1823">
        <v>15222</v>
      </c>
      <c r="I99" s="1802">
        <f t="shared" si="2"/>
        <v>30444</v>
      </c>
    </row>
    <row r="100" spans="1:9" x14ac:dyDescent="0.25">
      <c r="A100" s="1776">
        <v>89</v>
      </c>
      <c r="B100" s="1824" t="s">
        <v>3024</v>
      </c>
      <c r="C100" s="1821" t="s">
        <v>3024</v>
      </c>
      <c r="D100" s="1782" t="s">
        <v>3195</v>
      </c>
      <c r="E100" s="1822" t="s">
        <v>3196</v>
      </c>
      <c r="F100" s="1796">
        <v>10</v>
      </c>
      <c r="G100" s="1796" t="s">
        <v>2760</v>
      </c>
      <c r="H100" s="1823">
        <v>2773</v>
      </c>
      <c r="I100" s="1802">
        <f>+H100*F100</f>
        <v>27730</v>
      </c>
    </row>
    <row r="101" spans="1:9" x14ac:dyDescent="0.25">
      <c r="A101" s="1776">
        <v>90</v>
      </c>
      <c r="B101" s="1824">
        <v>45364</v>
      </c>
      <c r="C101" s="1821">
        <v>45364</v>
      </c>
      <c r="D101" s="1782" t="s">
        <v>1149</v>
      </c>
      <c r="E101" s="1822" t="s">
        <v>3197</v>
      </c>
      <c r="F101" s="1796">
        <v>5</v>
      </c>
      <c r="G101" s="1796" t="s">
        <v>2760</v>
      </c>
      <c r="H101" s="1802">
        <v>12862</v>
      </c>
      <c r="I101" s="1802">
        <f>F101*H101</f>
        <v>64310</v>
      </c>
    </row>
    <row r="102" spans="1:9" x14ac:dyDescent="0.25">
      <c r="A102" s="1776">
        <v>91</v>
      </c>
      <c r="B102" s="1824" t="s">
        <v>3024</v>
      </c>
      <c r="C102" s="1821" t="s">
        <v>3024</v>
      </c>
      <c r="D102" s="1782" t="s">
        <v>3198</v>
      </c>
      <c r="E102" s="1822" t="s">
        <v>3199</v>
      </c>
      <c r="F102" s="1796">
        <v>10</v>
      </c>
      <c r="G102" s="1796" t="s">
        <v>2760</v>
      </c>
      <c r="H102" s="1823">
        <v>5546</v>
      </c>
      <c r="I102" s="1802">
        <f>+H102*F102</f>
        <v>55460</v>
      </c>
    </row>
    <row r="103" spans="1:9" x14ac:dyDescent="0.25">
      <c r="A103" s="1776">
        <v>92</v>
      </c>
      <c r="B103" s="1824">
        <v>45370</v>
      </c>
      <c r="C103" s="1821">
        <v>45370</v>
      </c>
      <c r="D103" s="1782" t="s">
        <v>3051</v>
      </c>
      <c r="E103" s="1822" t="s">
        <v>3200</v>
      </c>
      <c r="F103" s="1796">
        <v>8</v>
      </c>
      <c r="G103" s="1796" t="s">
        <v>2760</v>
      </c>
      <c r="H103" s="1823">
        <v>5310</v>
      </c>
      <c r="I103" s="1802">
        <f t="shared" si="2"/>
        <v>42480</v>
      </c>
    </row>
    <row r="104" spans="1:9" x14ac:dyDescent="0.25">
      <c r="A104" s="1776">
        <v>93</v>
      </c>
      <c r="B104" s="1824">
        <v>45400</v>
      </c>
      <c r="C104" s="1821">
        <v>45400</v>
      </c>
      <c r="D104" s="1782" t="s">
        <v>3201</v>
      </c>
      <c r="E104" s="1822" t="s">
        <v>3202</v>
      </c>
      <c r="F104" s="1796">
        <v>4</v>
      </c>
      <c r="G104" s="1796" t="s">
        <v>2760</v>
      </c>
      <c r="H104" s="1823">
        <v>351.88</v>
      </c>
      <c r="I104" s="1802">
        <f t="shared" ref="I104:I129" si="5">+H104*F104</f>
        <v>1407.52</v>
      </c>
    </row>
    <row r="105" spans="1:9" x14ac:dyDescent="0.25">
      <c r="A105" s="1776">
        <v>94</v>
      </c>
      <c r="B105" s="1824" t="s">
        <v>3024</v>
      </c>
      <c r="C105" s="1821" t="s">
        <v>3024</v>
      </c>
      <c r="D105" s="1782" t="s">
        <v>3203</v>
      </c>
      <c r="E105" s="1822" t="s">
        <v>3204</v>
      </c>
      <c r="F105" s="1796">
        <v>5</v>
      </c>
      <c r="G105" s="1796" t="s">
        <v>2760</v>
      </c>
      <c r="H105" s="1802">
        <v>297.36</v>
      </c>
      <c r="I105" s="1802">
        <f t="shared" si="5"/>
        <v>1486.8000000000002</v>
      </c>
    </row>
    <row r="106" spans="1:9" x14ac:dyDescent="0.25">
      <c r="A106" s="1776">
        <v>95</v>
      </c>
      <c r="B106" s="1824">
        <v>45420</v>
      </c>
      <c r="C106" s="1821">
        <v>45420</v>
      </c>
      <c r="D106" s="1782" t="s">
        <v>3205</v>
      </c>
      <c r="E106" s="1822" t="s">
        <v>3206</v>
      </c>
      <c r="F106" s="1796">
        <v>43</v>
      </c>
      <c r="G106" s="1796" t="s">
        <v>2760</v>
      </c>
      <c r="H106" s="1823">
        <v>23600</v>
      </c>
      <c r="I106" s="1802">
        <f>F106*H106</f>
        <v>1014800</v>
      </c>
    </row>
    <row r="107" spans="1:9" x14ac:dyDescent="0.25">
      <c r="A107" s="1776">
        <v>96</v>
      </c>
      <c r="B107" s="1824" t="s">
        <v>3024</v>
      </c>
      <c r="C107" s="1821" t="s">
        <v>3024</v>
      </c>
      <c r="D107" s="1782" t="s">
        <v>3207</v>
      </c>
      <c r="E107" s="1822" t="s">
        <v>3208</v>
      </c>
      <c r="F107" s="1796">
        <v>10</v>
      </c>
      <c r="G107" s="1796" t="s">
        <v>2760</v>
      </c>
      <c r="H107" s="1823">
        <v>1767.65</v>
      </c>
      <c r="I107" s="1802">
        <f t="shared" si="5"/>
        <v>17676.5</v>
      </c>
    </row>
    <row r="108" spans="1:9" x14ac:dyDescent="0.25">
      <c r="A108" s="1776">
        <v>97</v>
      </c>
      <c r="B108" s="1824" t="s">
        <v>3024</v>
      </c>
      <c r="C108" s="1821" t="s">
        <v>3024</v>
      </c>
      <c r="D108" s="1782" t="s">
        <v>3209</v>
      </c>
      <c r="E108" s="1822" t="s">
        <v>3210</v>
      </c>
      <c r="F108" s="1796">
        <v>10</v>
      </c>
      <c r="G108" s="1796" t="s">
        <v>2760</v>
      </c>
      <c r="H108" s="1823">
        <v>584.1</v>
      </c>
      <c r="I108" s="1802">
        <f t="shared" si="5"/>
        <v>5841</v>
      </c>
    </row>
    <row r="109" spans="1:9" x14ac:dyDescent="0.25">
      <c r="A109" s="1776">
        <v>98</v>
      </c>
      <c r="B109" s="1824" t="s">
        <v>3024</v>
      </c>
      <c r="C109" s="1821" t="s">
        <v>3024</v>
      </c>
      <c r="D109" s="1782" t="s">
        <v>3211</v>
      </c>
      <c r="E109" s="1822" t="s">
        <v>3212</v>
      </c>
      <c r="F109" s="1796">
        <v>10</v>
      </c>
      <c r="G109" s="1796" t="s">
        <v>2760</v>
      </c>
      <c r="H109" s="1802">
        <v>820.1</v>
      </c>
      <c r="I109" s="1802">
        <f t="shared" si="5"/>
        <v>8201</v>
      </c>
    </row>
    <row r="110" spans="1:9" x14ac:dyDescent="0.25">
      <c r="A110" s="1776">
        <v>99</v>
      </c>
      <c r="B110" s="1824" t="s">
        <v>3024</v>
      </c>
      <c r="C110" s="1821" t="s">
        <v>3024</v>
      </c>
      <c r="D110" s="1782" t="s">
        <v>3213</v>
      </c>
      <c r="E110" s="1822" t="s">
        <v>3214</v>
      </c>
      <c r="F110" s="1796">
        <v>30</v>
      </c>
      <c r="G110" s="1796" t="s">
        <v>2760</v>
      </c>
      <c r="H110" s="1823">
        <v>451</v>
      </c>
      <c r="I110" s="1802">
        <f t="shared" si="5"/>
        <v>13530</v>
      </c>
    </row>
    <row r="111" spans="1:9" x14ac:dyDescent="0.25">
      <c r="A111" s="1776">
        <v>100</v>
      </c>
      <c r="B111" s="1824" t="s">
        <v>3024</v>
      </c>
      <c r="C111" s="1821" t="s">
        <v>3024</v>
      </c>
      <c r="D111" s="1782" t="s">
        <v>1688</v>
      </c>
      <c r="E111" s="1822" t="s">
        <v>3215</v>
      </c>
      <c r="F111" s="1796">
        <f>10-5</f>
        <v>5</v>
      </c>
      <c r="G111" s="1796" t="s">
        <v>2760</v>
      </c>
      <c r="H111" s="1823">
        <v>8130.2</v>
      </c>
      <c r="I111" s="1802">
        <f t="shared" si="5"/>
        <v>40651</v>
      </c>
    </row>
    <row r="112" spans="1:9" x14ac:dyDescent="0.25">
      <c r="A112" s="1776">
        <v>101</v>
      </c>
      <c r="B112" s="1824" t="s">
        <v>3024</v>
      </c>
      <c r="C112" s="1821" t="s">
        <v>3024</v>
      </c>
      <c r="D112" s="1782" t="s">
        <v>3216</v>
      </c>
      <c r="E112" s="1822" t="s">
        <v>3217</v>
      </c>
      <c r="F112" s="1796">
        <v>20</v>
      </c>
      <c r="G112" s="1796" t="s">
        <v>2760</v>
      </c>
      <c r="H112" s="1823">
        <v>1552.88</v>
      </c>
      <c r="I112" s="1802">
        <f t="shared" si="5"/>
        <v>31057.600000000002</v>
      </c>
    </row>
    <row r="113" spans="1:17" x14ac:dyDescent="0.25">
      <c r="A113" s="1776">
        <v>102</v>
      </c>
      <c r="B113" s="1824" t="s">
        <v>3024</v>
      </c>
      <c r="C113" s="1821" t="s">
        <v>3024</v>
      </c>
      <c r="D113" s="1782" t="s">
        <v>2207</v>
      </c>
      <c r="E113" s="1822" t="s">
        <v>3218</v>
      </c>
      <c r="F113" s="1796">
        <v>5</v>
      </c>
      <c r="G113" s="1796" t="s">
        <v>2760</v>
      </c>
      <c r="H113" s="1823">
        <v>2714</v>
      </c>
      <c r="I113" s="1802">
        <f t="shared" si="5"/>
        <v>13570</v>
      </c>
    </row>
    <row r="114" spans="1:17" s="1818" customFormat="1" x14ac:dyDescent="0.25">
      <c r="A114" s="1776">
        <v>103</v>
      </c>
      <c r="B114" s="1824" t="s">
        <v>3024</v>
      </c>
      <c r="C114" s="1821" t="s">
        <v>3024</v>
      </c>
      <c r="D114" s="1782" t="s">
        <v>3219</v>
      </c>
      <c r="E114" s="1822" t="s">
        <v>3220</v>
      </c>
      <c r="F114" s="1796">
        <v>10</v>
      </c>
      <c r="G114" s="1796" t="s">
        <v>2760</v>
      </c>
      <c r="H114" s="1823">
        <v>5723</v>
      </c>
      <c r="I114" s="1802">
        <f t="shared" si="5"/>
        <v>57230</v>
      </c>
      <c r="J114" s="1235"/>
      <c r="K114" s="1817"/>
      <c r="M114" s="1817"/>
      <c r="N114" s="1817"/>
      <c r="O114" s="1817"/>
      <c r="P114" s="1817"/>
      <c r="Q114" s="1817"/>
    </row>
    <row r="115" spans="1:17" s="1818" customFormat="1" x14ac:dyDescent="0.25">
      <c r="A115" s="1776">
        <v>104</v>
      </c>
      <c r="B115" s="1824" t="s">
        <v>3024</v>
      </c>
      <c r="C115" s="1821" t="s">
        <v>3024</v>
      </c>
      <c r="D115" s="1782" t="s">
        <v>1147</v>
      </c>
      <c r="E115" s="1822" t="s">
        <v>3221</v>
      </c>
      <c r="F115" s="1796">
        <v>31</v>
      </c>
      <c r="G115" s="1796" t="s">
        <v>2760</v>
      </c>
      <c r="H115" s="1823">
        <v>3628.5</v>
      </c>
      <c r="I115" s="1802">
        <f t="shared" si="5"/>
        <v>112483.5</v>
      </c>
      <c r="J115" s="1235"/>
      <c r="K115" s="1817"/>
      <c r="M115" s="1817"/>
      <c r="N115" s="1817"/>
      <c r="O115" s="1817"/>
      <c r="P115" s="1817"/>
      <c r="Q115" s="1817"/>
    </row>
    <row r="116" spans="1:17" s="1817" customFormat="1" x14ac:dyDescent="0.25">
      <c r="A116" s="1776">
        <v>105</v>
      </c>
      <c r="B116" s="1824" t="s">
        <v>3024</v>
      </c>
      <c r="C116" s="1821" t="s">
        <v>3024</v>
      </c>
      <c r="D116" s="1782" t="s">
        <v>1336</v>
      </c>
      <c r="E116" s="1822" t="s">
        <v>3222</v>
      </c>
      <c r="F116" s="1796">
        <v>80</v>
      </c>
      <c r="G116" s="1796" t="s">
        <v>2760</v>
      </c>
      <c r="H116" s="1823">
        <v>1018.93</v>
      </c>
      <c r="I116" s="1802">
        <f t="shared" si="5"/>
        <v>81514.399999999994</v>
      </c>
      <c r="J116" s="1235"/>
      <c r="L116" s="1818"/>
    </row>
    <row r="117" spans="1:17" s="1817" customFormat="1" x14ac:dyDescent="0.25">
      <c r="A117" s="1776">
        <v>106</v>
      </c>
      <c r="B117" s="1824" t="s">
        <v>3024</v>
      </c>
      <c r="C117" s="1821" t="s">
        <v>3024</v>
      </c>
      <c r="D117" s="1782" t="s">
        <v>3223</v>
      </c>
      <c r="E117" s="1822" t="s">
        <v>3224</v>
      </c>
      <c r="F117" s="1796">
        <v>30</v>
      </c>
      <c r="G117" s="1796" t="s">
        <v>2760</v>
      </c>
      <c r="H117" s="1802">
        <v>1268.5</v>
      </c>
      <c r="I117" s="1802">
        <f t="shared" si="5"/>
        <v>38055</v>
      </c>
      <c r="J117" s="1235"/>
      <c r="L117" s="1818"/>
    </row>
    <row r="118" spans="1:17" s="1817" customFormat="1" x14ac:dyDescent="0.25">
      <c r="A118" s="1776">
        <v>107</v>
      </c>
      <c r="B118" s="1824" t="s">
        <v>3024</v>
      </c>
      <c r="C118" s="1821" t="s">
        <v>3024</v>
      </c>
      <c r="D118" s="1782" t="s">
        <v>3225</v>
      </c>
      <c r="E118" s="1822" t="s">
        <v>3226</v>
      </c>
      <c r="F118" s="1796">
        <v>20</v>
      </c>
      <c r="G118" s="1796" t="s">
        <v>2760</v>
      </c>
      <c r="H118" s="1802">
        <v>4696.3999999999996</v>
      </c>
      <c r="I118" s="1802">
        <f t="shared" si="5"/>
        <v>93928</v>
      </c>
      <c r="J118" s="1235"/>
      <c r="L118" s="1818"/>
    </row>
    <row r="119" spans="1:17" x14ac:dyDescent="0.25">
      <c r="A119" s="1776">
        <v>108</v>
      </c>
      <c r="B119" s="1824">
        <v>45366</v>
      </c>
      <c r="C119" s="1821">
        <v>45366</v>
      </c>
      <c r="D119" s="1782" t="s">
        <v>3227</v>
      </c>
      <c r="E119" s="1822" t="s">
        <v>3228</v>
      </c>
      <c r="F119" s="1796">
        <f>4-2</f>
        <v>2</v>
      </c>
      <c r="G119" s="1796" t="s">
        <v>2760</v>
      </c>
      <c r="H119" s="1802">
        <v>10502</v>
      </c>
      <c r="I119" s="1802">
        <f>F119*H119</f>
        <v>21004</v>
      </c>
    </row>
    <row r="120" spans="1:17" x14ac:dyDescent="0.25">
      <c r="A120" s="1776">
        <v>109</v>
      </c>
      <c r="B120" s="1824">
        <v>45366</v>
      </c>
      <c r="C120" s="1821">
        <v>45366</v>
      </c>
      <c r="D120" s="1782" t="s">
        <v>3059</v>
      </c>
      <c r="E120" s="1822" t="s">
        <v>3229</v>
      </c>
      <c r="F120" s="1796">
        <f>4-2</f>
        <v>2</v>
      </c>
      <c r="G120" s="1796" t="s">
        <v>2760</v>
      </c>
      <c r="H120" s="1802">
        <v>10502</v>
      </c>
      <c r="I120" s="1802">
        <f>F120*H120</f>
        <v>21004</v>
      </c>
    </row>
    <row r="121" spans="1:17" s="1817" customFormat="1" x14ac:dyDescent="0.25">
      <c r="A121" s="1776">
        <v>110</v>
      </c>
      <c r="B121" s="1824">
        <v>45433</v>
      </c>
      <c r="C121" s="1821">
        <v>45433</v>
      </c>
      <c r="D121" s="1782" t="s">
        <v>3205</v>
      </c>
      <c r="E121" s="1822" t="s">
        <v>3230</v>
      </c>
      <c r="F121" s="1796">
        <v>8</v>
      </c>
      <c r="G121" s="1796" t="s">
        <v>2760</v>
      </c>
      <c r="H121" s="1823">
        <v>21490.67</v>
      </c>
      <c r="I121" s="1802">
        <f t="shared" si="5"/>
        <v>171925.36</v>
      </c>
      <c r="J121" s="1235"/>
      <c r="L121" s="1818"/>
    </row>
    <row r="122" spans="1:17" x14ac:dyDescent="0.25">
      <c r="A122" s="1776">
        <v>111</v>
      </c>
      <c r="B122" s="1824">
        <v>45400</v>
      </c>
      <c r="C122" s="1821">
        <v>45400</v>
      </c>
      <c r="D122" s="1782" t="s">
        <v>3231</v>
      </c>
      <c r="E122" s="1822" t="s">
        <v>3232</v>
      </c>
      <c r="F122" s="1796">
        <v>8</v>
      </c>
      <c r="G122" s="1796" t="s">
        <v>2760</v>
      </c>
      <c r="H122" s="1802">
        <v>14236.57</v>
      </c>
      <c r="I122" s="1802">
        <f>+H122*F122</f>
        <v>113892.56</v>
      </c>
      <c r="J122" s="35"/>
      <c r="M122" s="1235"/>
      <c r="N122" s="1235"/>
      <c r="O122" s="1235"/>
      <c r="P122" s="1235"/>
      <c r="Q122" s="1235"/>
    </row>
    <row r="123" spans="1:17" x14ac:dyDescent="0.25">
      <c r="A123" s="1776">
        <v>112</v>
      </c>
      <c r="B123" s="1824">
        <v>45400</v>
      </c>
      <c r="C123" s="1821">
        <v>45400</v>
      </c>
      <c r="D123" s="1782" t="s">
        <v>3233</v>
      </c>
      <c r="E123" s="1822" t="s">
        <v>3234</v>
      </c>
      <c r="F123" s="1796">
        <f>8+8-2</f>
        <v>14</v>
      </c>
      <c r="G123" s="1796" t="s">
        <v>2760</v>
      </c>
      <c r="H123" s="1823">
        <v>12438.05</v>
      </c>
      <c r="I123" s="1802">
        <f>+H123*F123</f>
        <v>174132.69999999998</v>
      </c>
      <c r="J123" s="35"/>
      <c r="M123" s="1235"/>
      <c r="N123" s="1235"/>
      <c r="O123" s="1235"/>
      <c r="P123" s="1235"/>
      <c r="Q123" s="1235"/>
    </row>
    <row r="124" spans="1:17" x14ac:dyDescent="0.25">
      <c r="A124" s="1776">
        <v>113</v>
      </c>
      <c r="B124" s="1824">
        <v>45400</v>
      </c>
      <c r="C124" s="1821">
        <v>45400</v>
      </c>
      <c r="D124" s="1782" t="s">
        <v>3235</v>
      </c>
      <c r="E124" s="1822" t="s">
        <v>3236</v>
      </c>
      <c r="F124" s="1796">
        <v>6</v>
      </c>
      <c r="G124" s="1796" t="s">
        <v>2760</v>
      </c>
      <c r="H124" s="1823">
        <v>23832.94</v>
      </c>
      <c r="I124" s="1802">
        <f>+H124*F124</f>
        <v>142997.63999999998</v>
      </c>
    </row>
    <row r="125" spans="1:17" x14ac:dyDescent="0.25">
      <c r="A125" s="1776">
        <v>114</v>
      </c>
      <c r="B125" s="1824">
        <v>45400</v>
      </c>
      <c r="C125" s="1821">
        <v>45400</v>
      </c>
      <c r="D125" s="1782" t="s">
        <v>3237</v>
      </c>
      <c r="E125" s="1822" t="s">
        <v>3238</v>
      </c>
      <c r="F125" s="1796">
        <v>16</v>
      </c>
      <c r="G125" s="1796" t="s">
        <v>2760</v>
      </c>
      <c r="H125" s="1802">
        <v>14205.28</v>
      </c>
      <c r="I125" s="1802">
        <f>+H125*F125</f>
        <v>227284.48000000001</v>
      </c>
    </row>
    <row r="126" spans="1:17" s="1817" customFormat="1" x14ac:dyDescent="0.25">
      <c r="A126" s="1776">
        <v>115</v>
      </c>
      <c r="B126" s="1824">
        <v>45433</v>
      </c>
      <c r="C126" s="1821">
        <v>45433</v>
      </c>
      <c r="D126" s="1782" t="s">
        <v>3117</v>
      </c>
      <c r="E126" s="1822" t="s">
        <v>3239</v>
      </c>
      <c r="F126" s="1796">
        <v>3</v>
      </c>
      <c r="G126" s="1796" t="s">
        <v>2760</v>
      </c>
      <c r="H126" s="1802">
        <v>23832.94</v>
      </c>
      <c r="I126" s="1802">
        <f t="shared" si="5"/>
        <v>71498.819999999992</v>
      </c>
      <c r="J126" s="1235"/>
      <c r="L126" s="1818"/>
    </row>
    <row r="127" spans="1:17" s="1817" customFormat="1" x14ac:dyDescent="0.25">
      <c r="A127" s="1776">
        <v>116</v>
      </c>
      <c r="B127" s="1824">
        <v>45433</v>
      </c>
      <c r="C127" s="1821">
        <v>45433</v>
      </c>
      <c r="D127" s="1782" t="s">
        <v>3119</v>
      </c>
      <c r="E127" s="1822" t="s">
        <v>3240</v>
      </c>
      <c r="F127" s="1796">
        <v>24</v>
      </c>
      <c r="G127" s="1796" t="s">
        <v>2760</v>
      </c>
      <c r="H127" s="1802">
        <v>20079.939999999999</v>
      </c>
      <c r="I127" s="1802">
        <f t="shared" si="5"/>
        <v>481918.55999999994</v>
      </c>
      <c r="J127" s="1235"/>
      <c r="L127" s="1818"/>
    </row>
    <row r="128" spans="1:17" s="1817" customFormat="1" x14ac:dyDescent="0.25">
      <c r="A128" s="1776">
        <v>117</v>
      </c>
      <c r="B128" s="1824">
        <v>45433</v>
      </c>
      <c r="C128" s="1821">
        <v>45433</v>
      </c>
      <c r="D128" s="1782" t="s">
        <v>3192</v>
      </c>
      <c r="E128" s="1822" t="s">
        <v>3241</v>
      </c>
      <c r="F128" s="1796">
        <v>12</v>
      </c>
      <c r="G128" s="1796" t="s">
        <v>2760</v>
      </c>
      <c r="H128" s="1823">
        <v>14205.28</v>
      </c>
      <c r="I128" s="1802">
        <f t="shared" si="5"/>
        <v>170463.36000000002</v>
      </c>
      <c r="J128" s="1235"/>
      <c r="L128" s="1818"/>
    </row>
    <row r="129" spans="1:17" s="1817" customFormat="1" x14ac:dyDescent="0.25">
      <c r="A129" s="1776">
        <v>118</v>
      </c>
      <c r="B129" s="1824">
        <v>45421</v>
      </c>
      <c r="C129" s="1821">
        <v>45421</v>
      </c>
      <c r="D129" s="1782">
        <v>5067</v>
      </c>
      <c r="E129" s="1822" t="s">
        <v>3242</v>
      </c>
      <c r="F129" s="1796">
        <v>51</v>
      </c>
      <c r="G129" s="1796" t="s">
        <v>2760</v>
      </c>
      <c r="H129" s="1823">
        <v>2341.59</v>
      </c>
      <c r="I129" s="1802">
        <f t="shared" si="5"/>
        <v>119421.09000000001</v>
      </c>
      <c r="J129" s="1235"/>
      <c r="L129" s="1818"/>
    </row>
    <row r="130" spans="1:17" s="1817" customFormat="1" x14ac:dyDescent="0.25">
      <c r="A130" s="1770"/>
      <c r="B130" s="1808"/>
      <c r="C130" s="1808"/>
      <c r="D130" s="1808"/>
      <c r="E130" s="1827"/>
      <c r="F130" s="1808"/>
      <c r="G130" s="1770"/>
      <c r="H130" s="1828" t="s">
        <v>2945</v>
      </c>
      <c r="I130" s="1810">
        <f>SUM(I12:I129)</f>
        <v>12880769.74</v>
      </c>
      <c r="J130" s="1235"/>
      <c r="L130" s="1818"/>
    </row>
    <row r="131" spans="1:17" s="1817" customFormat="1" x14ac:dyDescent="0.25">
      <c r="A131" s="1770"/>
      <c r="B131" s="1770"/>
      <c r="C131" s="1770"/>
      <c r="D131" s="1770"/>
      <c r="E131" s="1827"/>
      <c r="F131" s="1770"/>
      <c r="G131" s="1770"/>
      <c r="H131" s="1829"/>
      <c r="I131" s="1792"/>
      <c r="J131" s="1235"/>
      <c r="L131" s="1818"/>
    </row>
    <row r="132" spans="1:17" s="1817" customFormat="1" x14ac:dyDescent="0.25">
      <c r="A132" s="1770"/>
      <c r="B132" s="1770"/>
      <c r="C132" s="1770"/>
      <c r="D132" s="1770"/>
      <c r="E132" s="1827"/>
      <c r="F132" s="1770"/>
      <c r="G132" s="1770"/>
      <c r="H132" s="1829"/>
      <c r="I132" s="1792"/>
      <c r="J132" s="1235"/>
      <c r="L132" s="1818"/>
    </row>
    <row r="133" spans="1:17" s="1817" customFormat="1" x14ac:dyDescent="0.25">
      <c r="A133" s="1770"/>
      <c r="B133" s="1770"/>
      <c r="C133" s="1770"/>
      <c r="D133" s="1770"/>
      <c r="E133" s="1827"/>
      <c r="F133" s="1770"/>
      <c r="G133" s="1770"/>
      <c r="H133" s="1829"/>
      <c r="I133" s="1792"/>
      <c r="J133" s="1235"/>
      <c r="L133" s="1818"/>
    </row>
    <row r="135" spans="1:17" s="1817" customFormat="1" ht="15" customHeight="1" x14ac:dyDescent="0.25">
      <c r="A135" s="2335" t="s">
        <v>2946</v>
      </c>
      <c r="B135" s="2335"/>
      <c r="C135" s="2335"/>
      <c r="D135" s="2335"/>
      <c r="E135" s="2335"/>
      <c r="F135" s="2335"/>
      <c r="G135" s="2335"/>
      <c r="H135" s="2335"/>
      <c r="I135" s="2335"/>
      <c r="J135" s="1235"/>
      <c r="L135" s="1818"/>
    </row>
    <row r="136" spans="1:17" s="1817" customFormat="1" ht="15" customHeight="1" x14ac:dyDescent="0.25">
      <c r="A136" s="2327" t="s">
        <v>2947</v>
      </c>
      <c r="B136" s="2327"/>
      <c r="C136" s="2327"/>
      <c r="D136" s="2327"/>
      <c r="E136" s="2327"/>
      <c r="F136" s="2327"/>
      <c r="G136" s="2327"/>
      <c r="H136" s="2327"/>
      <c r="I136" s="2327"/>
      <c r="J136" s="1235"/>
      <c r="L136" s="1818"/>
    </row>
    <row r="137" spans="1:17" s="1816" customFormat="1" x14ac:dyDescent="0.25">
      <c r="A137" s="2328" t="s">
        <v>3243</v>
      </c>
      <c r="B137" s="2328"/>
      <c r="C137" s="2328"/>
      <c r="D137" s="2328"/>
      <c r="E137" s="2328"/>
      <c r="F137" s="2328"/>
      <c r="G137" s="2328"/>
      <c r="H137" s="2328"/>
      <c r="I137" s="2328"/>
      <c r="J137" s="1235"/>
      <c r="K137" s="1817"/>
      <c r="L137" s="1818"/>
      <c r="M137" s="1817"/>
      <c r="N137" s="1817"/>
      <c r="O137" s="1817"/>
      <c r="P137" s="1817"/>
      <c r="Q137" s="1817"/>
    </row>
    <row r="138" spans="1:17" s="1816" customFormat="1" x14ac:dyDescent="0.25">
      <c r="A138" s="35"/>
      <c r="B138" s="1793" t="s">
        <v>2949</v>
      </c>
      <c r="C138" s="35"/>
      <c r="D138" s="1814"/>
      <c r="E138" s="1815"/>
      <c r="F138" s="35"/>
      <c r="G138" s="35"/>
      <c r="J138" s="1235"/>
      <c r="K138" s="1817"/>
      <c r="L138" s="1818"/>
      <c r="M138" s="1817"/>
      <c r="N138" s="1817"/>
      <c r="O138" s="1817"/>
      <c r="P138" s="1817"/>
      <c r="Q138" s="1817"/>
    </row>
    <row r="139" spans="1:17" s="1816" customFormat="1" x14ac:dyDescent="0.25">
      <c r="A139" s="35"/>
      <c r="B139" s="1793" t="s">
        <v>2950</v>
      </c>
      <c r="C139" s="35"/>
      <c r="D139" s="1814"/>
      <c r="E139" s="1815"/>
      <c r="F139" s="35"/>
      <c r="G139" s="35"/>
      <c r="J139" s="1235"/>
      <c r="K139" s="1817"/>
      <c r="L139" s="1818"/>
      <c r="M139" s="1817"/>
      <c r="N139" s="1817"/>
      <c r="O139" s="1817"/>
      <c r="P139" s="1817"/>
      <c r="Q139" s="1817"/>
    </row>
  </sheetData>
  <mergeCells count="9">
    <mergeCell ref="A7:I7"/>
    <mergeCell ref="A8:I8"/>
    <mergeCell ref="A136:I136"/>
    <mergeCell ref="A137:I137"/>
    <mergeCell ref="A9:I9"/>
    <mergeCell ref="A10:I10"/>
    <mergeCell ref="F11:G11"/>
    <mergeCell ref="H11:I11"/>
    <mergeCell ref="A135:I135"/>
  </mergeCells>
  <conditionalFormatting sqref="E1:E1048576">
    <cfRule type="duplicateValues" dxfId="2" priority="1"/>
  </conditionalFormatting>
  <conditionalFormatting sqref="E13:E128">
    <cfRule type="duplicateValues" dxfId="1" priority="2"/>
  </conditionalFormatting>
  <conditionalFormatting sqref="E13:E17">
    <cfRule type="duplicateValues" dxfId="0" priority="3"/>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6"/>
  <sheetViews>
    <sheetView showGridLines="0" topLeftCell="B1" zoomScaleNormal="100" workbookViewId="0">
      <selection activeCell="I29" sqref="I29:J29"/>
    </sheetView>
  </sheetViews>
  <sheetFormatPr baseColWidth="10" defaultColWidth="9.140625" defaultRowHeight="12.75" x14ac:dyDescent="0.2"/>
  <cols>
    <col min="1" max="1" width="2.7109375" style="34" hidden="1" customWidth="1"/>
    <col min="2" max="2" width="2.5703125" style="34" customWidth="1"/>
    <col min="3" max="3" width="13" style="34" customWidth="1"/>
    <col min="4" max="4" width="19.140625" style="34" customWidth="1"/>
    <col min="5" max="5" width="17" style="34" customWidth="1"/>
    <col min="6" max="6" width="31.85546875" style="34" customWidth="1"/>
    <col min="7" max="7" width="14.140625" style="34" customWidth="1"/>
    <col min="8" max="8" width="16.140625" style="34" customWidth="1"/>
    <col min="9" max="9" width="15.5703125" style="34" customWidth="1"/>
    <col min="10" max="10" width="14.7109375" style="34" customWidth="1"/>
    <col min="11" max="11" width="16" style="34" customWidth="1"/>
    <col min="12" max="12" width="0.28515625" style="34" customWidth="1"/>
    <col min="13" max="14" width="9.140625" style="34"/>
    <col min="15" max="15" width="0" style="34" hidden="1" customWidth="1"/>
    <col min="16" max="16384" width="9.140625" style="34"/>
  </cols>
  <sheetData>
    <row r="2" spans="2:15" x14ac:dyDescent="0.2">
      <c r="B2" s="203"/>
      <c r="C2" s="204"/>
      <c r="D2" s="204"/>
      <c r="E2" s="204"/>
      <c r="F2" s="204"/>
      <c r="G2" s="204"/>
      <c r="H2" s="204"/>
      <c r="I2" s="204"/>
      <c r="J2" s="204"/>
      <c r="K2" s="204"/>
      <c r="L2" s="205"/>
    </row>
    <row r="3" spans="2:15" x14ac:dyDescent="0.2">
      <c r="B3" s="101"/>
      <c r="C3" s="201"/>
      <c r="D3" s="201"/>
      <c r="E3" s="201"/>
      <c r="F3" s="201"/>
      <c r="G3" s="201"/>
      <c r="H3" s="201"/>
      <c r="I3" s="201"/>
      <c r="J3" s="201"/>
      <c r="K3" s="201"/>
      <c r="L3" s="200"/>
    </row>
    <row r="4" spans="2:15" x14ac:dyDescent="0.2">
      <c r="B4" s="101"/>
      <c r="C4" s="201"/>
      <c r="D4" s="201"/>
      <c r="E4" s="201"/>
      <c r="F4" s="201"/>
      <c r="G4" s="201"/>
      <c r="H4" s="201"/>
      <c r="I4" s="201"/>
      <c r="J4" s="201"/>
      <c r="K4" s="201"/>
      <c r="L4" s="200"/>
    </row>
    <row r="5" spans="2:15" x14ac:dyDescent="0.2">
      <c r="B5" s="101"/>
      <c r="C5" s="201"/>
      <c r="D5" s="31"/>
      <c r="E5" s="31"/>
      <c r="F5" s="31"/>
      <c r="G5" s="31"/>
      <c r="H5" s="31"/>
      <c r="I5" s="31"/>
      <c r="J5" s="31"/>
      <c r="K5" s="31"/>
      <c r="L5" s="200"/>
    </row>
    <row r="6" spans="2:15" x14ac:dyDescent="0.2">
      <c r="B6" s="101"/>
      <c r="C6" s="201"/>
      <c r="D6" s="31"/>
      <c r="E6" s="31"/>
      <c r="F6" s="31"/>
      <c r="G6" s="31"/>
      <c r="H6" s="31"/>
      <c r="I6" s="31"/>
      <c r="J6" s="31"/>
      <c r="K6" s="31"/>
      <c r="L6" s="200"/>
    </row>
    <row r="7" spans="2:15" ht="18.75" x14ac:dyDescent="0.3">
      <c r="B7" s="2344" t="s">
        <v>20</v>
      </c>
      <c r="C7" s="2345"/>
      <c r="D7" s="2345"/>
      <c r="E7" s="2345"/>
      <c r="F7" s="2345"/>
      <c r="G7" s="2345"/>
      <c r="H7" s="2345"/>
      <c r="I7" s="2345"/>
      <c r="J7" s="2345"/>
      <c r="K7" s="2345"/>
      <c r="L7" s="2346"/>
    </row>
    <row r="8" spans="2:15" ht="15.75" x14ac:dyDescent="0.25">
      <c r="B8" s="2347" t="s">
        <v>209</v>
      </c>
      <c r="C8" s="2348"/>
      <c r="D8" s="2348"/>
      <c r="E8" s="2348"/>
      <c r="F8" s="2348"/>
      <c r="G8" s="2348"/>
      <c r="H8" s="2348"/>
      <c r="I8" s="2348"/>
      <c r="J8" s="2348"/>
      <c r="K8" s="2348"/>
      <c r="L8" s="2349"/>
    </row>
    <row r="9" spans="2:15" ht="15.75" x14ac:dyDescent="0.25">
      <c r="B9" s="2353" t="s">
        <v>122</v>
      </c>
      <c r="C9" s="2354"/>
      <c r="D9" s="2354"/>
      <c r="E9" s="2354"/>
      <c r="F9" s="2354"/>
      <c r="G9" s="2354"/>
      <c r="H9" s="2354"/>
      <c r="I9" s="2354"/>
      <c r="J9" s="2354"/>
      <c r="K9" s="2354"/>
      <c r="L9" s="2355"/>
    </row>
    <row r="10" spans="2:15" s="246" customFormat="1" ht="15.75" x14ac:dyDescent="0.25">
      <c r="B10" s="2350"/>
      <c r="C10" s="2351"/>
      <c r="D10" s="2351"/>
      <c r="E10" s="2351"/>
      <c r="F10" s="2351"/>
      <c r="G10" s="2351"/>
      <c r="H10" s="2351"/>
      <c r="I10" s="2351"/>
      <c r="J10" s="2351"/>
      <c r="K10" s="2351"/>
      <c r="L10" s="2352"/>
    </row>
    <row r="11" spans="2:15" x14ac:dyDescent="0.2">
      <c r="B11" s="101"/>
      <c r="C11" s="201"/>
      <c r="F11" s="31"/>
      <c r="G11" s="31"/>
      <c r="H11" s="31"/>
      <c r="I11" s="31"/>
      <c r="J11" s="31"/>
      <c r="K11" s="31"/>
      <c r="L11" s="200"/>
    </row>
    <row r="12" spans="2:15" ht="18.75" x14ac:dyDescent="0.3">
      <c r="B12" s="101"/>
      <c r="C12" s="201"/>
      <c r="D12" s="247" t="s">
        <v>177</v>
      </c>
      <c r="E12" s="710">
        <v>45473</v>
      </c>
      <c r="F12" s="27" t="s">
        <v>138</v>
      </c>
      <c r="G12" s="27"/>
      <c r="H12" s="27"/>
      <c r="I12" s="247" t="s">
        <v>21</v>
      </c>
      <c r="J12" s="713" t="str">
        <f>+'[1]Datos Generales'!C9</f>
        <v>02</v>
      </c>
      <c r="K12" s="249"/>
      <c r="L12" s="200"/>
    </row>
    <row r="13" spans="2:15" ht="15.75" x14ac:dyDescent="0.25">
      <c r="B13" s="101"/>
      <c r="C13" s="201"/>
      <c r="D13" s="247" t="s">
        <v>25</v>
      </c>
      <c r="E13" s="2356" t="str">
        <f>+'[1]Datos Generales'!C7</f>
        <v>DIGESETT</v>
      </c>
      <c r="F13" s="2356"/>
      <c r="G13" s="2356"/>
      <c r="H13" s="2356"/>
      <c r="I13" s="24" t="s">
        <v>16</v>
      </c>
      <c r="J13" s="714" t="str">
        <f>+'[1]Datos Generales'!C10</f>
        <v>01</v>
      </c>
      <c r="K13" s="31"/>
      <c r="L13" s="200"/>
      <c r="O13" s="34" t="s">
        <v>316</v>
      </c>
    </row>
    <row r="14" spans="2:15" ht="15.75" x14ac:dyDescent="0.25">
      <c r="B14" s="101"/>
      <c r="C14" s="201"/>
      <c r="D14" s="247" t="s">
        <v>15</v>
      </c>
      <c r="E14" s="711" t="str">
        <f>+'[1]Datos Generales'!C8</f>
        <v>0202</v>
      </c>
      <c r="F14" s="712"/>
      <c r="G14" s="712"/>
      <c r="H14" s="712"/>
      <c r="I14" s="24" t="s">
        <v>17</v>
      </c>
      <c r="J14" s="714" t="str">
        <f>+'[1]Datos Generales'!C11</f>
        <v>0005</v>
      </c>
      <c r="K14" s="66"/>
      <c r="L14" s="200"/>
      <c r="O14" s="34" t="s">
        <v>317</v>
      </c>
    </row>
    <row r="15" spans="2:15" ht="15.75" x14ac:dyDescent="0.25">
      <c r="B15" s="101"/>
      <c r="C15" s="201"/>
      <c r="D15" s="250"/>
      <c r="E15" s="250"/>
      <c r="F15" s="250"/>
      <c r="G15" s="250"/>
      <c r="H15" s="250"/>
      <c r="I15" s="250"/>
      <c r="J15" s="250"/>
      <c r="K15" s="250"/>
      <c r="L15" s="200"/>
      <c r="O15" s="34" t="s">
        <v>318</v>
      </c>
    </row>
    <row r="16" spans="2:15" ht="28.5" x14ac:dyDescent="0.2">
      <c r="B16" s="101"/>
      <c r="C16" s="594" t="s">
        <v>325</v>
      </c>
      <c r="D16" s="594" t="s">
        <v>326</v>
      </c>
      <c r="E16" s="968" t="s">
        <v>139</v>
      </c>
      <c r="F16" s="968" t="s">
        <v>140</v>
      </c>
      <c r="G16" s="968" t="s">
        <v>324</v>
      </c>
      <c r="H16" s="968" t="s">
        <v>141</v>
      </c>
      <c r="I16" s="968" t="s">
        <v>142</v>
      </c>
      <c r="J16" s="968" t="s">
        <v>143</v>
      </c>
      <c r="K16" s="968" t="s">
        <v>327</v>
      </c>
      <c r="L16" s="200"/>
    </row>
    <row r="17" spans="2:12" ht="15" x14ac:dyDescent="0.25">
      <c r="B17" s="101"/>
      <c r="C17" s="967"/>
      <c r="D17" s="916"/>
      <c r="E17" s="917"/>
      <c r="F17" s="918"/>
      <c r="G17" s="918"/>
      <c r="H17" s="918"/>
      <c r="I17" s="919"/>
      <c r="J17" s="917"/>
      <c r="K17" s="920"/>
      <c r="L17" s="200"/>
    </row>
    <row r="18" spans="2:12" ht="15" x14ac:dyDescent="0.25">
      <c r="B18" s="101"/>
      <c r="C18" s="967"/>
      <c r="D18" s="916"/>
      <c r="E18" s="917"/>
      <c r="F18" s="918"/>
      <c r="G18" s="918"/>
      <c r="H18" s="918"/>
      <c r="I18" s="919"/>
      <c r="J18" s="917"/>
      <c r="K18" s="920"/>
      <c r="L18" s="200"/>
    </row>
    <row r="19" spans="2:12" ht="15" x14ac:dyDescent="0.25">
      <c r="B19" s="101"/>
      <c r="C19" s="967"/>
      <c r="D19" s="916"/>
      <c r="E19" s="917"/>
      <c r="F19" s="918"/>
      <c r="G19" s="918"/>
      <c r="H19" s="918"/>
      <c r="I19" s="919"/>
      <c r="J19" s="917"/>
      <c r="K19" s="920"/>
      <c r="L19" s="200"/>
    </row>
    <row r="20" spans="2:12" ht="15" x14ac:dyDescent="0.25">
      <c r="B20" s="101"/>
      <c r="C20" s="967"/>
      <c r="D20" s="1248" t="s">
        <v>416</v>
      </c>
      <c r="E20" s="917"/>
      <c r="F20" s="918"/>
      <c r="G20" s="918"/>
      <c r="H20" s="918"/>
      <c r="I20" s="919"/>
      <c r="J20" s="917"/>
      <c r="K20" s="920"/>
      <c r="L20" s="200"/>
    </row>
    <row r="21" spans="2:12" ht="15" x14ac:dyDescent="0.25">
      <c r="B21" s="101"/>
      <c r="C21" s="967"/>
      <c r="D21" s="916"/>
      <c r="E21" s="917"/>
      <c r="F21" s="918"/>
      <c r="G21" s="918"/>
      <c r="H21" s="918"/>
      <c r="I21" s="919"/>
      <c r="J21" s="917"/>
      <c r="K21" s="920"/>
      <c r="L21" s="200"/>
    </row>
    <row r="22" spans="2:12" ht="15" x14ac:dyDescent="0.25">
      <c r="B22" s="101"/>
      <c r="C22" s="967"/>
      <c r="D22" s="916"/>
      <c r="E22" s="917"/>
      <c r="F22" s="918" t="s">
        <v>376</v>
      </c>
      <c r="G22" s="918"/>
      <c r="H22" s="918"/>
      <c r="I22" s="919" t="s">
        <v>376</v>
      </c>
      <c r="J22" s="917"/>
      <c r="K22" s="920"/>
      <c r="L22" s="200"/>
    </row>
    <row r="23" spans="2:12" ht="15" x14ac:dyDescent="0.25">
      <c r="B23" s="101"/>
      <c r="C23" s="967"/>
      <c r="D23" s="916"/>
      <c r="E23" s="917"/>
      <c r="F23" s="918"/>
      <c r="G23" s="918"/>
      <c r="H23" s="918"/>
      <c r="I23" s="919"/>
      <c r="J23" s="917"/>
      <c r="K23" s="920"/>
      <c r="L23" s="200"/>
    </row>
    <row r="24" spans="2:12" ht="15" x14ac:dyDescent="0.25">
      <c r="B24" s="101"/>
      <c r="C24" s="967"/>
      <c r="D24" s="916"/>
      <c r="E24" s="917"/>
      <c r="F24" s="918"/>
      <c r="G24" s="918"/>
      <c r="H24" s="918"/>
      <c r="I24" s="919"/>
      <c r="J24" s="917"/>
      <c r="K24" s="920"/>
      <c r="L24" s="200"/>
    </row>
    <row r="25" spans="2:12" ht="15" x14ac:dyDescent="0.25">
      <c r="B25" s="101"/>
      <c r="C25" s="967"/>
      <c r="D25" s="916"/>
      <c r="E25" s="917"/>
      <c r="F25" s="918"/>
      <c r="G25" s="918"/>
      <c r="H25" s="918"/>
      <c r="I25" s="919"/>
      <c r="J25" s="917"/>
      <c r="K25" s="920"/>
      <c r="L25" s="200"/>
    </row>
    <row r="26" spans="2:12" ht="14.25" x14ac:dyDescent="0.2">
      <c r="B26" s="101"/>
      <c r="C26" s="938"/>
      <c r="D26" s="938"/>
      <c r="E26" s="808"/>
      <c r="F26" s="808">
        <f>SUM(F17:F25)</f>
        <v>0</v>
      </c>
      <c r="G26" s="808"/>
      <c r="H26" s="808">
        <f>SUM(H17:H25)</f>
        <v>0</v>
      </c>
      <c r="I26" s="808"/>
      <c r="J26" s="808"/>
      <c r="K26" s="808">
        <f>SUM(K17:K25)</f>
        <v>0</v>
      </c>
      <c r="L26" s="200"/>
    </row>
    <row r="27" spans="2:12" x14ac:dyDescent="0.2">
      <c r="B27" s="101"/>
      <c r="C27" s="201"/>
      <c r="D27" s="251"/>
      <c r="E27" s="31"/>
      <c r="F27" s="31"/>
      <c r="G27" s="31"/>
      <c r="H27" s="31"/>
      <c r="I27" s="31"/>
      <c r="J27" s="31"/>
      <c r="K27" s="248" t="s">
        <v>144</v>
      </c>
      <c r="L27" s="231"/>
    </row>
    <row r="28" spans="2:12" x14ac:dyDescent="0.2">
      <c r="B28" s="101"/>
      <c r="C28" s="201"/>
      <c r="D28" s="31"/>
      <c r="E28" s="31"/>
      <c r="F28" s="31"/>
      <c r="G28" s="31"/>
      <c r="H28" s="31"/>
      <c r="I28" s="31"/>
      <c r="J28" s="31"/>
      <c r="K28" s="201"/>
      <c r="L28" s="231"/>
    </row>
    <row r="29" spans="2:12" s="109" customFormat="1" ht="15" x14ac:dyDescent="0.25">
      <c r="B29" s="158"/>
      <c r="C29" s="2341" t="s">
        <v>411</v>
      </c>
      <c r="D29" s="2341"/>
      <c r="E29" s="984"/>
      <c r="F29" s="2342" t="s">
        <v>412</v>
      </c>
      <c r="G29" s="2342"/>
      <c r="H29" s="289"/>
      <c r="I29" s="2305" t="s">
        <v>396</v>
      </c>
      <c r="J29" s="2305"/>
      <c r="K29" s="14"/>
      <c r="L29" s="143"/>
    </row>
    <row r="30" spans="2:12" s="109" customFormat="1" ht="15" x14ac:dyDescent="0.25">
      <c r="B30" s="158"/>
      <c r="C30" s="2304" t="str">
        <f>'[1]Datos Generales'!C16</f>
        <v>Preparado por</v>
      </c>
      <c r="D30" s="2304"/>
      <c r="E30" s="117"/>
      <c r="F30" s="2304" t="str">
        <f>'[1]Datos Generales'!D16</f>
        <v>Revisado por</v>
      </c>
      <c r="G30" s="2304"/>
      <c r="H30" s="117"/>
      <c r="I30" s="2304" t="str">
        <f>'[1]Datos Generales'!E16</f>
        <v>Autorizado por</v>
      </c>
      <c r="J30" s="2304"/>
      <c r="K30" s="14"/>
      <c r="L30" s="143"/>
    </row>
    <row r="31" spans="2:12" s="109" customFormat="1" ht="15" x14ac:dyDescent="0.25">
      <c r="B31" s="158"/>
      <c r="C31" s="2340" t="s">
        <v>413</v>
      </c>
      <c r="D31" s="2340"/>
      <c r="E31" s="985"/>
      <c r="F31" s="2340" t="s">
        <v>414</v>
      </c>
      <c r="G31" s="2340"/>
      <c r="I31" s="2340" t="s">
        <v>415</v>
      </c>
      <c r="J31" s="2340"/>
      <c r="K31" s="14"/>
      <c r="L31" s="143"/>
    </row>
    <row r="32" spans="2:12" s="109" customFormat="1" ht="15" x14ac:dyDescent="0.25">
      <c r="B32" s="158"/>
      <c r="C32" s="2343" t="str">
        <f>'[1]Datos Generales'!C17</f>
        <v>Puesto que ocupa</v>
      </c>
      <c r="D32" s="2343"/>
      <c r="F32" s="2343" t="str">
        <f>'[1]Datos Generales'!D17</f>
        <v>Puesto que ocupa</v>
      </c>
      <c r="G32" s="2343"/>
      <c r="I32" s="2304" t="str">
        <f>'[1]Datos Generales'!E17</f>
        <v>Puesto que ocupa</v>
      </c>
      <c r="J32" s="2304"/>
      <c r="K32" s="14"/>
      <c r="L32" s="143"/>
    </row>
    <row r="33" spans="2:12" s="109" customFormat="1" ht="15" x14ac:dyDescent="0.25">
      <c r="B33" s="158"/>
      <c r="C33" s="2301">
        <v>45474</v>
      </c>
      <c r="D33" s="2301"/>
      <c r="F33" s="2301">
        <v>45474</v>
      </c>
      <c r="G33" s="2301"/>
      <c r="I33" s="2301">
        <v>45481</v>
      </c>
      <c r="J33" s="2301"/>
      <c r="K33" s="14"/>
      <c r="L33" s="143"/>
    </row>
    <row r="34" spans="2:12" s="109" customFormat="1" ht="15" x14ac:dyDescent="0.25">
      <c r="B34" s="158"/>
      <c r="C34" s="2343" t="s">
        <v>203</v>
      </c>
      <c r="D34" s="2343"/>
      <c r="F34" s="2343" t="s">
        <v>204</v>
      </c>
      <c r="G34" s="2343"/>
      <c r="I34" s="2304" t="s">
        <v>211</v>
      </c>
      <c r="J34" s="2304"/>
      <c r="K34" s="14"/>
      <c r="L34" s="143"/>
    </row>
    <row r="35" spans="2:12" s="109" customFormat="1" ht="15" x14ac:dyDescent="0.25">
      <c r="B35" s="120"/>
      <c r="C35" s="121"/>
      <c r="D35" s="29"/>
      <c r="E35" s="29"/>
      <c r="F35" s="29"/>
      <c r="G35" s="29"/>
      <c r="H35" s="29"/>
      <c r="I35" s="29"/>
      <c r="J35" s="29"/>
      <c r="K35" s="29"/>
      <c r="L35" s="245"/>
    </row>
    <row r="36" spans="2:12" s="109" customFormat="1" ht="15" x14ac:dyDescent="0.25"/>
  </sheetData>
  <sheetProtection formatColumns="0" insertRows="0"/>
  <mergeCells count="23">
    <mergeCell ref="C34:D34"/>
    <mergeCell ref="F30:G30"/>
    <mergeCell ref="F32:G32"/>
    <mergeCell ref="F34:G34"/>
    <mergeCell ref="B7:L7"/>
    <mergeCell ref="B8:L8"/>
    <mergeCell ref="B10:L10"/>
    <mergeCell ref="B9:L9"/>
    <mergeCell ref="E13:H13"/>
    <mergeCell ref="I30:J30"/>
    <mergeCell ref="I32:J32"/>
    <mergeCell ref="C30:D30"/>
    <mergeCell ref="C32:D32"/>
    <mergeCell ref="I34:J34"/>
    <mergeCell ref="I33:J33"/>
    <mergeCell ref="I29:J29"/>
    <mergeCell ref="I31:J31"/>
    <mergeCell ref="C29:D29"/>
    <mergeCell ref="C31:D31"/>
    <mergeCell ref="C33:D33"/>
    <mergeCell ref="F29:G29"/>
    <mergeCell ref="F31:G31"/>
    <mergeCell ref="F33:G33"/>
  </mergeCells>
  <dataValidations count="1">
    <dataValidation type="list" allowBlank="1" showInputMessage="1" showErrorMessage="1" errorTitle="Entrada no válida" error="Seleccion el tipo de moneda según la la lista desplegable" promptTitle="Tipo de Moneda" prompt="Indique el tipo de moneda" sqref="E17:E25">
      <formula1>$O$13:$O$15</formula1>
    </dataValidation>
  </dataValidations>
  <printOptions horizontalCentered="1"/>
  <pageMargins left="0" right="0" top="0.61" bottom="0.31496062992125984" header="0.17" footer="0"/>
  <pageSetup paperSize="5" scale="85" orientation="landscape" r:id="rId1"/>
  <headerFooter alignWithMargins="0">
    <oddFooter xml:space="preserve">&amp;R&amp;P/&amp;N  &amp;D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showGridLines="0" topLeftCell="A4" zoomScaleNormal="100" workbookViewId="0">
      <selection activeCell="A4" sqref="A1:XFD1048576"/>
    </sheetView>
  </sheetViews>
  <sheetFormatPr baseColWidth="10" defaultColWidth="17.28515625" defaultRowHeight="15" x14ac:dyDescent="0.25"/>
  <cols>
    <col min="1" max="1" width="3" style="109" customWidth="1"/>
    <col min="2" max="2" width="2.42578125" style="109" customWidth="1"/>
    <col min="3" max="3" width="3.28515625" style="114" bestFit="1" customWidth="1"/>
    <col min="4" max="4" width="22.85546875" style="109" customWidth="1"/>
    <col min="5" max="5" width="17.28515625" style="109" bestFit="1" customWidth="1"/>
    <col min="6" max="6" width="17.7109375" style="109" customWidth="1"/>
    <col min="7" max="7" width="34.42578125" style="150" customWidth="1"/>
    <col min="8" max="8" width="16.140625" style="109" customWidth="1"/>
    <col min="9" max="9" width="15.5703125" style="109" customWidth="1"/>
    <col min="10" max="10" width="16" style="109" customWidth="1"/>
    <col min="11" max="11" width="26" style="150" customWidth="1"/>
    <col min="12" max="12" width="2.7109375" style="109" customWidth="1"/>
    <col min="13" max="16384" width="17.28515625" style="109"/>
  </cols>
  <sheetData>
    <row r="2" spans="2:12" x14ac:dyDescent="0.25">
      <c r="B2" s="253"/>
      <c r="C2" s="551"/>
      <c r="D2" s="243"/>
      <c r="E2" s="243"/>
      <c r="F2" s="243"/>
      <c r="G2" s="254"/>
      <c r="H2" s="243"/>
      <c r="I2" s="243"/>
      <c r="J2" s="243"/>
      <c r="K2" s="254"/>
      <c r="L2" s="255"/>
    </row>
    <row r="3" spans="2:12" s="34" customFormat="1" ht="12.75" x14ac:dyDescent="0.2">
      <c r="B3" s="101"/>
      <c r="C3" s="390"/>
      <c r="D3" s="31"/>
      <c r="E3" s="31"/>
      <c r="F3" s="229"/>
      <c r="G3" s="256"/>
      <c r="H3" s="31"/>
      <c r="I3" s="31"/>
      <c r="J3" s="31"/>
      <c r="K3" s="70"/>
      <c r="L3" s="200"/>
    </row>
    <row r="4" spans="2:12" s="34" customFormat="1" ht="18.75" x14ac:dyDescent="0.3">
      <c r="B4" s="2357"/>
      <c r="C4" s="2358"/>
      <c r="D4" s="2358"/>
      <c r="E4" s="2358"/>
      <c r="F4" s="2358"/>
      <c r="G4" s="2358"/>
      <c r="H4" s="2358"/>
      <c r="I4" s="2358"/>
      <c r="J4" s="2358"/>
      <c r="K4" s="2358"/>
      <c r="L4" s="2359"/>
    </row>
    <row r="5" spans="2:12" s="34" customFormat="1" ht="18.75" x14ac:dyDescent="0.3">
      <c r="B5" s="2360" t="s">
        <v>20</v>
      </c>
      <c r="C5" s="1975"/>
      <c r="D5" s="1975"/>
      <c r="E5" s="1975"/>
      <c r="F5" s="1975"/>
      <c r="G5" s="1975"/>
      <c r="H5" s="1975"/>
      <c r="I5" s="1975"/>
      <c r="J5" s="1975"/>
      <c r="K5" s="1975"/>
      <c r="L5" s="2361"/>
    </row>
    <row r="6" spans="2:12" s="34" customFormat="1" ht="15.75" x14ac:dyDescent="0.25">
      <c r="B6" s="2365" t="s">
        <v>288</v>
      </c>
      <c r="C6" s="2366"/>
      <c r="D6" s="2366"/>
      <c r="E6" s="2366"/>
      <c r="F6" s="2366"/>
      <c r="G6" s="2366"/>
      <c r="H6" s="2366"/>
      <c r="I6" s="2366"/>
      <c r="J6" s="2366"/>
      <c r="K6" s="2366"/>
      <c r="L6" s="2367"/>
    </row>
    <row r="7" spans="2:12" s="34" customFormat="1" ht="15.75" x14ac:dyDescent="0.25">
      <c r="B7" s="2362" t="s">
        <v>122</v>
      </c>
      <c r="C7" s="2363"/>
      <c r="D7" s="2363"/>
      <c r="E7" s="2363"/>
      <c r="F7" s="2363"/>
      <c r="G7" s="2363"/>
      <c r="H7" s="2363"/>
      <c r="I7" s="2363"/>
      <c r="J7" s="2363"/>
      <c r="K7" s="2363"/>
      <c r="L7" s="2364"/>
    </row>
    <row r="8" spans="2:12" s="34" customFormat="1" ht="15.75" x14ac:dyDescent="0.25">
      <c r="B8" s="2319"/>
      <c r="C8" s="2320"/>
      <c r="D8" s="2320"/>
      <c r="E8" s="2320"/>
      <c r="F8" s="2320"/>
      <c r="G8" s="2320"/>
      <c r="H8" s="2320"/>
      <c r="I8" s="2320"/>
      <c r="J8" s="2320"/>
      <c r="K8" s="2320"/>
      <c r="L8" s="2321"/>
    </row>
    <row r="9" spans="2:12" s="34" customFormat="1" ht="14.25" customHeight="1" x14ac:dyDescent="0.3">
      <c r="B9" s="101"/>
      <c r="C9" s="809"/>
      <c r="D9" s="20"/>
      <c r="E9" s="36" t="s">
        <v>25</v>
      </c>
      <c r="F9" s="2322" t="str">
        <f>'Datos Generales'!C7</f>
        <v>DIGESETT</v>
      </c>
      <c r="G9" s="2322"/>
      <c r="H9" s="36" t="s">
        <v>177</v>
      </c>
      <c r="I9" s="536">
        <f>'Datos Generales'!C6</f>
        <v>45473</v>
      </c>
      <c r="J9" s="137"/>
      <c r="K9" s="521"/>
      <c r="L9" s="200"/>
    </row>
    <row r="10" spans="2:12" s="34" customFormat="1" ht="4.5" customHeight="1" x14ac:dyDescent="0.3">
      <c r="B10" s="101"/>
      <c r="C10" s="809"/>
      <c r="D10" s="20"/>
      <c r="E10" s="36"/>
      <c r="F10" s="526"/>
      <c r="G10" s="526"/>
      <c r="H10" s="36"/>
      <c r="I10" s="527"/>
      <c r="J10" s="137"/>
      <c r="K10" s="521"/>
      <c r="L10" s="200"/>
    </row>
    <row r="11" spans="2:12" s="34" customFormat="1" ht="15" customHeight="1" x14ac:dyDescent="0.3">
      <c r="B11" s="101"/>
      <c r="C11" s="809"/>
      <c r="D11" s="36" t="s">
        <v>15</v>
      </c>
      <c r="E11" s="813" t="str">
        <f>'Datos Generales'!C8</f>
        <v>0202</v>
      </c>
      <c r="F11" s="36" t="s">
        <v>21</v>
      </c>
      <c r="G11" s="813" t="str">
        <f>'Datos Generales'!C9</f>
        <v>02</v>
      </c>
      <c r="H11" s="36" t="s">
        <v>16</v>
      </c>
      <c r="I11" s="813" t="str">
        <f>'Datos Generales'!C10</f>
        <v>01</v>
      </c>
      <c r="J11" s="36" t="s">
        <v>17</v>
      </c>
      <c r="K11" s="813" t="str">
        <f>'Datos Generales'!C11</f>
        <v>0005</v>
      </c>
      <c r="L11" s="200"/>
    </row>
    <row r="12" spans="2:12" s="34" customFormat="1" ht="4.5" customHeight="1" x14ac:dyDescent="0.3">
      <c r="B12" s="101"/>
      <c r="C12" s="809"/>
      <c r="D12" s="20"/>
      <c r="E12" s="20"/>
      <c r="F12" s="20"/>
      <c r="G12" s="93"/>
      <c r="H12" s="20"/>
      <c r="I12" s="20"/>
      <c r="J12" s="14"/>
      <c r="K12" s="522"/>
      <c r="L12" s="200"/>
    </row>
    <row r="13" spans="2:12" s="34" customFormat="1" ht="18.75" x14ac:dyDescent="0.3">
      <c r="B13" s="101"/>
      <c r="C13" s="809"/>
      <c r="D13" s="525" t="s">
        <v>187</v>
      </c>
      <c r="E13" s="2323"/>
      <c r="F13" s="2323"/>
      <c r="G13" s="2324" t="s">
        <v>289</v>
      </c>
      <c r="H13" s="2325"/>
      <c r="I13" s="534"/>
      <c r="J13" s="14"/>
      <c r="K13" s="522"/>
      <c r="L13" s="200"/>
    </row>
    <row r="14" spans="2:12" s="34" customFormat="1" ht="9.75" customHeight="1" x14ac:dyDescent="0.3">
      <c r="B14" s="101"/>
      <c r="C14" s="809"/>
      <c r="G14" s="93"/>
      <c r="J14" s="14"/>
      <c r="K14" s="522"/>
      <c r="L14" s="200"/>
    </row>
    <row r="15" spans="2:12" s="34" customFormat="1" ht="9" customHeight="1" x14ac:dyDescent="0.3">
      <c r="B15" s="101"/>
      <c r="C15" s="809"/>
      <c r="F15" s="14"/>
      <c r="G15" s="523"/>
      <c r="J15" s="524"/>
      <c r="K15" s="71"/>
      <c r="L15" s="200"/>
    </row>
    <row r="16" spans="2:12" s="252" customFormat="1" ht="28.5" x14ac:dyDescent="0.25">
      <c r="B16" s="257"/>
      <c r="C16" s="703" t="s">
        <v>70</v>
      </c>
      <c r="D16" s="704" t="s">
        <v>224</v>
      </c>
      <c r="E16" s="705" t="s">
        <v>188</v>
      </c>
      <c r="F16" s="704" t="s">
        <v>165</v>
      </c>
      <c r="G16" s="706" t="s">
        <v>290</v>
      </c>
      <c r="H16" s="707" t="s">
        <v>116</v>
      </c>
      <c r="I16" s="707" t="s">
        <v>117</v>
      </c>
      <c r="J16" s="708" t="s">
        <v>225</v>
      </c>
      <c r="K16" s="709" t="s">
        <v>57</v>
      </c>
      <c r="L16" s="258"/>
    </row>
    <row r="17" spans="2:14" s="34" customFormat="1" x14ac:dyDescent="0.25">
      <c r="B17" s="101"/>
      <c r="C17" s="816">
        <v>1</v>
      </c>
      <c r="D17" s="817"/>
      <c r="E17" s="818"/>
      <c r="F17" s="819"/>
      <c r="G17" s="820"/>
      <c r="H17" s="821"/>
      <c r="I17" s="821"/>
      <c r="J17" s="821"/>
      <c r="K17" s="822"/>
      <c r="L17" s="200"/>
    </row>
    <row r="18" spans="2:14" s="34" customFormat="1" x14ac:dyDescent="0.25">
      <c r="B18" s="101"/>
      <c r="C18" s="816">
        <v>2</v>
      </c>
      <c r="D18" s="817"/>
      <c r="E18" s="818"/>
      <c r="F18" s="819"/>
      <c r="G18" s="820"/>
      <c r="H18" s="821"/>
      <c r="I18" s="821"/>
      <c r="J18" s="821"/>
      <c r="K18" s="822"/>
      <c r="L18" s="200"/>
      <c r="N18" s="530"/>
    </row>
    <row r="19" spans="2:14" s="34" customFormat="1" x14ac:dyDescent="0.25">
      <c r="B19" s="101"/>
      <c r="C19" s="816">
        <v>3</v>
      </c>
      <c r="D19" s="817"/>
      <c r="E19" s="818"/>
      <c r="F19" s="819"/>
      <c r="G19" s="820"/>
      <c r="H19" s="821"/>
      <c r="I19" s="821"/>
      <c r="J19" s="821"/>
      <c r="K19" s="822"/>
      <c r="L19" s="200"/>
    </row>
    <row r="20" spans="2:14" s="34" customFormat="1" x14ac:dyDescent="0.25">
      <c r="B20" s="101"/>
      <c r="C20" s="816">
        <v>4</v>
      </c>
      <c r="D20" s="817"/>
      <c r="E20" s="818"/>
      <c r="F20" s="819"/>
      <c r="G20" s="820"/>
      <c r="H20" s="821"/>
      <c r="I20" s="821"/>
      <c r="J20" s="821"/>
      <c r="K20" s="822"/>
      <c r="L20" s="200"/>
    </row>
    <row r="21" spans="2:14" s="34" customFormat="1" ht="54.75" customHeight="1" x14ac:dyDescent="0.25">
      <c r="B21" s="101"/>
      <c r="C21" s="816"/>
      <c r="D21" s="823"/>
      <c r="E21" s="824"/>
      <c r="F21" s="815" t="s">
        <v>369</v>
      </c>
      <c r="G21" s="815" t="s">
        <v>370</v>
      </c>
      <c r="H21" s="821"/>
      <c r="I21" s="821"/>
      <c r="J21" s="821"/>
      <c r="K21" s="822"/>
      <c r="L21" s="200"/>
    </row>
    <row r="22" spans="2:14" s="34" customFormat="1" ht="6.75" customHeight="1" x14ac:dyDescent="0.25">
      <c r="B22" s="101"/>
      <c r="C22" s="810"/>
      <c r="D22" s="259"/>
      <c r="E22" s="260"/>
      <c r="F22" s="528"/>
      <c r="G22" s="529"/>
      <c r="H22" s="531"/>
      <c r="I22" s="531"/>
      <c r="J22" s="532"/>
      <c r="K22" s="533"/>
      <c r="L22" s="200"/>
    </row>
    <row r="23" spans="2:14" s="34" customFormat="1" x14ac:dyDescent="0.25">
      <c r="B23" s="101"/>
      <c r="C23" s="935"/>
      <c r="D23" s="936"/>
      <c r="E23" s="936"/>
      <c r="F23" s="936"/>
      <c r="G23" s="952" t="s">
        <v>49</v>
      </c>
      <c r="H23" s="953">
        <f>SUM(H17:H20)</f>
        <v>0</v>
      </c>
      <c r="I23" s="953">
        <f>SUM(I17:I20)</f>
        <v>0</v>
      </c>
      <c r="J23" s="814"/>
      <c r="K23" s="937"/>
      <c r="L23" s="200"/>
    </row>
    <row r="24" spans="2:14" s="34" customFormat="1" x14ac:dyDescent="0.25">
      <c r="B24" s="101"/>
      <c r="C24" s="811"/>
      <c r="D24" s="36"/>
      <c r="E24" s="36"/>
      <c r="F24" s="36"/>
      <c r="G24" s="93"/>
      <c r="H24" s="74"/>
      <c r="I24" s="74"/>
      <c r="J24" s="74"/>
      <c r="K24" s="261" t="s">
        <v>123</v>
      </c>
      <c r="L24" s="200"/>
    </row>
    <row r="25" spans="2:14" s="34" customFormat="1" ht="12.75" x14ac:dyDescent="0.2">
      <c r="B25" s="101"/>
      <c r="C25" s="390"/>
      <c r="D25" s="31"/>
      <c r="E25" s="31"/>
      <c r="F25" s="31"/>
      <c r="G25" s="70"/>
      <c r="H25" s="31"/>
      <c r="I25" s="31"/>
      <c r="J25" s="31"/>
      <c r="K25" s="70"/>
      <c r="L25" s="200"/>
    </row>
    <row r="26" spans="2:14" s="34" customFormat="1" ht="15" customHeight="1" x14ac:dyDescent="0.25">
      <c r="B26" s="101"/>
      <c r="C26" s="390"/>
      <c r="D26" s="2305"/>
      <c r="E26" s="2305"/>
      <c r="F26" s="38"/>
      <c r="G26" s="2306"/>
      <c r="H26" s="2306"/>
      <c r="I26" s="392"/>
      <c r="J26" s="2305"/>
      <c r="K26" s="2305"/>
      <c r="L26" s="200"/>
    </row>
    <row r="27" spans="2:14" s="34" customFormat="1" ht="15" customHeight="1" x14ac:dyDescent="0.25">
      <c r="B27" s="101"/>
      <c r="C27" s="390"/>
      <c r="D27" s="2302" t="str">
        <f>'Datos Generales'!C16</f>
        <v>Preparado por</v>
      </c>
      <c r="E27" s="2302"/>
      <c r="F27" s="38"/>
      <c r="G27" s="2303" t="str">
        <f>'Datos Generales'!D16</f>
        <v>Revisado por</v>
      </c>
      <c r="H27" s="2303"/>
      <c r="I27" s="201"/>
      <c r="J27" s="2304" t="str">
        <f>'Datos Generales'!E16</f>
        <v>Autorizado por</v>
      </c>
      <c r="K27" s="2304"/>
      <c r="L27" s="200"/>
    </row>
    <row r="28" spans="2:14" s="34" customFormat="1" ht="24" customHeight="1" x14ac:dyDescent="0.25">
      <c r="B28" s="101"/>
      <c r="C28" s="390"/>
      <c r="D28" s="2305"/>
      <c r="E28" s="2305"/>
      <c r="F28" s="38"/>
      <c r="G28" s="2306"/>
      <c r="H28" s="2306"/>
      <c r="I28" s="392"/>
      <c r="J28" s="2305"/>
      <c r="K28" s="2305"/>
      <c r="L28" s="200"/>
    </row>
    <row r="29" spans="2:14" s="34" customFormat="1" ht="15" customHeight="1" x14ac:dyDescent="0.25">
      <c r="B29" s="101"/>
      <c r="C29" s="390"/>
      <c r="D29" s="2302" t="str">
        <f>'Datos Generales'!C17</f>
        <v>Puesto que ocupa</v>
      </c>
      <c r="E29" s="2302"/>
      <c r="F29" s="38"/>
      <c r="G29" s="2303" t="str">
        <f>'Datos Generales'!D17</f>
        <v>Puesto que ocupa</v>
      </c>
      <c r="H29" s="2303"/>
      <c r="J29" s="2304" t="str">
        <f>'Datos Generales'!E17</f>
        <v>Puesto que ocupa</v>
      </c>
      <c r="K29" s="2304"/>
      <c r="L29" s="200"/>
    </row>
    <row r="30" spans="2:14" s="34" customFormat="1" ht="21" customHeight="1" x14ac:dyDescent="0.25">
      <c r="B30" s="101"/>
      <c r="C30" s="390"/>
      <c r="D30" s="2301"/>
      <c r="E30" s="2301"/>
      <c r="F30" s="38"/>
      <c r="G30" s="2301"/>
      <c r="H30" s="2301"/>
      <c r="I30" s="289"/>
      <c r="J30" s="2301"/>
      <c r="K30" s="2301"/>
      <c r="L30" s="200"/>
    </row>
    <row r="31" spans="2:14" s="34" customFormat="1" ht="15" customHeight="1" x14ac:dyDescent="0.25">
      <c r="B31" s="101"/>
      <c r="C31" s="390"/>
      <c r="D31" s="2302" t="s">
        <v>203</v>
      </c>
      <c r="E31" s="2302"/>
      <c r="F31" s="38"/>
      <c r="G31" s="2303" t="s">
        <v>204</v>
      </c>
      <c r="H31" s="2303"/>
      <c r="J31" s="2304" t="s">
        <v>211</v>
      </c>
      <c r="K31" s="2304"/>
      <c r="L31" s="200"/>
    </row>
    <row r="32" spans="2:14" x14ac:dyDescent="0.25">
      <c r="B32" s="120"/>
      <c r="C32" s="432"/>
      <c r="D32" s="262"/>
      <c r="E32" s="29"/>
      <c r="F32" s="262"/>
      <c r="G32" s="263"/>
      <c r="H32" s="262"/>
      <c r="I32" s="262"/>
      <c r="J32" s="262"/>
      <c r="K32" s="263"/>
      <c r="L32" s="122"/>
    </row>
    <row r="33" spans="3:11" x14ac:dyDescent="0.25">
      <c r="C33" s="2"/>
      <c r="D33" s="34"/>
      <c r="E33" s="34"/>
      <c r="F33" s="34"/>
      <c r="G33" s="44"/>
      <c r="H33" s="34"/>
      <c r="I33" s="34"/>
      <c r="J33" s="34"/>
      <c r="K33" s="44"/>
    </row>
    <row r="36" spans="3:11" customFormat="1" x14ac:dyDescent="0.25">
      <c r="C36" s="812"/>
    </row>
    <row r="37" spans="3:11" customFormat="1" x14ac:dyDescent="0.25">
      <c r="C37" s="812"/>
    </row>
    <row r="38" spans="3:11" customFormat="1" x14ac:dyDescent="0.25">
      <c r="C38" s="812"/>
    </row>
    <row r="39" spans="3:11" customFormat="1" x14ac:dyDescent="0.25">
      <c r="C39" s="812"/>
    </row>
    <row r="40" spans="3:11" customFormat="1" x14ac:dyDescent="0.25">
      <c r="C40" s="812"/>
    </row>
    <row r="41" spans="3:11" customFormat="1" x14ac:dyDescent="0.25">
      <c r="C41" s="812"/>
    </row>
    <row r="42" spans="3:11" customFormat="1" x14ac:dyDescent="0.25">
      <c r="C42" s="812"/>
    </row>
    <row r="43" spans="3:11" customFormat="1" x14ac:dyDescent="0.25">
      <c r="C43" s="812"/>
    </row>
    <row r="44" spans="3:11" customFormat="1" x14ac:dyDescent="0.25">
      <c r="C44" s="812"/>
    </row>
    <row r="45" spans="3:11" customFormat="1" x14ac:dyDescent="0.25">
      <c r="C45" s="812"/>
    </row>
    <row r="46" spans="3:11" customFormat="1" x14ac:dyDescent="0.25">
      <c r="C46" s="812"/>
    </row>
    <row r="47" spans="3:11" customFormat="1" x14ac:dyDescent="0.25">
      <c r="C47" s="812"/>
    </row>
    <row r="48" spans="3:11" customFormat="1" x14ac:dyDescent="0.25">
      <c r="C48" s="812"/>
    </row>
    <row r="49" spans="3:6" customFormat="1" x14ac:dyDescent="0.25">
      <c r="C49" s="812"/>
    </row>
    <row r="50" spans="3:6" customFormat="1" x14ac:dyDescent="0.25">
      <c r="C50" s="812"/>
    </row>
    <row r="51" spans="3:6" x14ac:dyDescent="0.25">
      <c r="C51" s="424"/>
      <c r="D51" s="165"/>
      <c r="E51"/>
      <c r="F51"/>
    </row>
    <row r="52" spans="3:6" x14ac:dyDescent="0.25">
      <c r="C52" s="424"/>
      <c r="D52" s="165"/>
      <c r="E52"/>
      <c r="F52"/>
    </row>
    <row r="53" spans="3:6" x14ac:dyDescent="0.25">
      <c r="C53" s="424"/>
      <c r="D53" s="165"/>
      <c r="E53"/>
      <c r="F53"/>
    </row>
    <row r="54" spans="3:6" x14ac:dyDescent="0.25">
      <c r="C54" s="424"/>
      <c r="D54" s="165"/>
      <c r="E54"/>
      <c r="F54"/>
    </row>
    <row r="55" spans="3:6" x14ac:dyDescent="0.25">
      <c r="C55" s="424"/>
      <c r="D55" s="165"/>
      <c r="E55"/>
      <c r="F55"/>
    </row>
    <row r="56" spans="3:6" x14ac:dyDescent="0.25">
      <c r="C56" s="424"/>
      <c r="D56" s="165"/>
      <c r="E56"/>
      <c r="F56"/>
    </row>
  </sheetData>
  <sheetProtection formatColumns="0" insertRows="0"/>
  <mergeCells count="26">
    <mergeCell ref="D31:E31"/>
    <mergeCell ref="G31:H31"/>
    <mergeCell ref="J31:K31"/>
    <mergeCell ref="F9:G9"/>
    <mergeCell ref="E13:F13"/>
    <mergeCell ref="G13:H13"/>
    <mergeCell ref="G26:H26"/>
    <mergeCell ref="J26:K26"/>
    <mergeCell ref="G28:H28"/>
    <mergeCell ref="J28:K28"/>
    <mergeCell ref="G29:H29"/>
    <mergeCell ref="J29:K29"/>
    <mergeCell ref="D30:E30"/>
    <mergeCell ref="G27:H27"/>
    <mergeCell ref="J27:K27"/>
    <mergeCell ref="D28:E28"/>
    <mergeCell ref="G30:H30"/>
    <mergeCell ref="J30:K30"/>
    <mergeCell ref="D27:E27"/>
    <mergeCell ref="B4:L4"/>
    <mergeCell ref="B5:L5"/>
    <mergeCell ref="B7:L7"/>
    <mergeCell ref="D29:E29"/>
    <mergeCell ref="B6:L6"/>
    <mergeCell ref="B8:L8"/>
    <mergeCell ref="D26:E26"/>
  </mergeCells>
  <printOptions horizontalCentered="1"/>
  <pageMargins left="0" right="0" top="0.35433070866141736" bottom="0.35433070866141736" header="0.31496062992125984" footer="0.31496062992125984"/>
  <pageSetup paperSize="5" scale="90" orientation="landscape" r:id="rId1"/>
  <headerFooter>
    <oddFooter>&amp;R&amp;P/&amp;N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6"/>
  <sheetViews>
    <sheetView workbookViewId="0">
      <selection activeCell="I17" sqref="I17"/>
    </sheetView>
  </sheetViews>
  <sheetFormatPr baseColWidth="10" defaultRowHeight="15" x14ac:dyDescent="0.25"/>
  <cols>
    <col min="1" max="1" width="2.85546875" customWidth="1"/>
    <col min="2" max="2" width="3" customWidth="1"/>
    <col min="3" max="3" width="4.28515625" customWidth="1"/>
    <col min="4" max="4" width="14.5703125" customWidth="1"/>
    <col min="5" max="5" width="10.5703125" customWidth="1"/>
    <col min="6" max="6" width="16.85546875" customWidth="1"/>
    <col min="7" max="7" width="44.5703125" customWidth="1"/>
    <col min="8" max="8" width="12.85546875" customWidth="1"/>
    <col min="9" max="9" width="13.5703125" customWidth="1"/>
    <col min="10" max="10" width="13.7109375" customWidth="1"/>
    <col min="11" max="11" width="19.85546875" customWidth="1"/>
    <col min="12" max="12" width="11.42578125" hidden="1" customWidth="1"/>
  </cols>
  <sheetData>
    <row r="2" spans="2:12" x14ac:dyDescent="0.25">
      <c r="B2" s="253"/>
      <c r="C2" s="551"/>
      <c r="D2" s="243"/>
      <c r="E2" s="243"/>
      <c r="F2" s="243"/>
      <c r="G2" s="254"/>
      <c r="H2" s="243"/>
      <c r="I2" s="243"/>
      <c r="J2" s="243"/>
      <c r="K2" s="254"/>
      <c r="L2" s="255"/>
    </row>
    <row r="3" spans="2:12" x14ac:dyDescent="0.25">
      <c r="B3" s="1323"/>
      <c r="C3" s="1324"/>
      <c r="D3" s="1325"/>
      <c r="E3" s="1325"/>
      <c r="F3" s="1326"/>
      <c r="G3" s="1327"/>
      <c r="H3" s="1325"/>
      <c r="I3" s="1325"/>
      <c r="J3" s="1325"/>
      <c r="K3" s="1328"/>
      <c r="L3" s="1329"/>
    </row>
    <row r="4" spans="2:12" ht="18.75" x14ac:dyDescent="0.3">
      <c r="B4" s="2307"/>
      <c r="C4" s="2369"/>
      <c r="D4" s="2369"/>
      <c r="E4" s="2369"/>
      <c r="F4" s="2369"/>
      <c r="G4" s="2369"/>
      <c r="H4" s="2369"/>
      <c r="I4" s="2369"/>
      <c r="J4" s="2369"/>
      <c r="K4" s="2369"/>
      <c r="L4" s="2309"/>
    </row>
    <row r="5" spans="2:12" ht="18.75" x14ac:dyDescent="0.3">
      <c r="B5" s="2310" t="s">
        <v>20</v>
      </c>
      <c r="C5" s="2370"/>
      <c r="D5" s="2370"/>
      <c r="E5" s="2370"/>
      <c r="F5" s="2370"/>
      <c r="G5" s="2370"/>
      <c r="H5" s="2370"/>
      <c r="I5" s="2370"/>
      <c r="J5" s="2370"/>
      <c r="K5" s="2370"/>
      <c r="L5" s="2312"/>
    </row>
    <row r="6" spans="2:12" ht="15.75" x14ac:dyDescent="0.25">
      <c r="B6" s="2313" t="s">
        <v>288</v>
      </c>
      <c r="C6" s="2371"/>
      <c r="D6" s="2371"/>
      <c r="E6" s="2371"/>
      <c r="F6" s="2371"/>
      <c r="G6" s="2371"/>
      <c r="H6" s="2371"/>
      <c r="I6" s="2371"/>
      <c r="J6" s="2371"/>
      <c r="K6" s="2371"/>
      <c r="L6" s="2315"/>
    </row>
    <row r="7" spans="2:12" ht="15.75" x14ac:dyDescent="0.25">
      <c r="B7" s="2316" t="s">
        <v>122</v>
      </c>
      <c r="C7" s="2372"/>
      <c r="D7" s="2372"/>
      <c r="E7" s="2372"/>
      <c r="F7" s="2372"/>
      <c r="G7" s="2372"/>
      <c r="H7" s="2372"/>
      <c r="I7" s="2372"/>
      <c r="J7" s="2372"/>
      <c r="K7" s="2372"/>
      <c r="L7" s="2318"/>
    </row>
    <row r="8" spans="2:12" ht="8.25" customHeight="1" x14ac:dyDescent="0.25">
      <c r="B8" s="2319"/>
      <c r="C8" s="2373"/>
      <c r="D8" s="2373"/>
      <c r="E8" s="2373"/>
      <c r="F8" s="2373"/>
      <c r="G8" s="2373"/>
      <c r="H8" s="2373"/>
      <c r="I8" s="2373"/>
      <c r="J8" s="2373"/>
      <c r="K8" s="2373"/>
      <c r="L8" s="2321"/>
    </row>
    <row r="9" spans="2:12" ht="18.75" x14ac:dyDescent="0.3">
      <c r="B9" s="1323"/>
      <c r="C9" s="1330"/>
      <c r="D9" s="1331"/>
      <c r="E9" s="1332" t="s">
        <v>25</v>
      </c>
      <c r="F9" s="2322" t="s">
        <v>1084</v>
      </c>
      <c r="G9" s="2322"/>
      <c r="H9" s="1332" t="s">
        <v>177</v>
      </c>
      <c r="I9" s="1333" t="s">
        <v>1029</v>
      </c>
      <c r="J9" s="137"/>
      <c r="K9" s="1334"/>
      <c r="L9" s="1329"/>
    </row>
    <row r="10" spans="2:12" ht="11.25" customHeight="1" x14ac:dyDescent="0.3">
      <c r="B10" s="1323"/>
      <c r="C10" s="1330"/>
      <c r="D10" s="1331"/>
      <c r="E10" s="1332"/>
      <c r="F10" s="526"/>
      <c r="G10" s="526"/>
      <c r="H10" s="1332"/>
      <c r="I10" s="1335"/>
      <c r="J10" s="137"/>
      <c r="K10" s="1334"/>
      <c r="L10" s="1329"/>
    </row>
    <row r="11" spans="2:12" ht="18.75" x14ac:dyDescent="0.3">
      <c r="B11" s="1323"/>
      <c r="C11" s="1330"/>
      <c r="D11" s="1332" t="s">
        <v>15</v>
      </c>
      <c r="E11" s="1336" t="s">
        <v>372</v>
      </c>
      <c r="F11" s="1332" t="s">
        <v>21</v>
      </c>
      <c r="G11" s="1336" t="s">
        <v>373</v>
      </c>
      <c r="H11" s="1332" t="s">
        <v>16</v>
      </c>
      <c r="I11" s="813" t="str">
        <f>'[2]Datos Generales'!C10</f>
        <v>01</v>
      </c>
      <c r="J11" s="1332" t="s">
        <v>17</v>
      </c>
      <c r="K11" s="1336" t="s">
        <v>375</v>
      </c>
      <c r="L11" s="1329"/>
    </row>
    <row r="12" spans="2:12" ht="9.75" customHeight="1" x14ac:dyDescent="0.3">
      <c r="B12" s="1323"/>
      <c r="C12" s="1330"/>
      <c r="D12" s="1331"/>
      <c r="E12" s="1331"/>
      <c r="F12" s="1331"/>
      <c r="G12" s="1337"/>
      <c r="H12" s="1331"/>
      <c r="I12" s="1331"/>
      <c r="J12" s="16"/>
      <c r="K12" s="1338"/>
      <c r="L12" s="1329"/>
    </row>
    <row r="13" spans="2:12" ht="25.5" customHeight="1" x14ac:dyDescent="0.3">
      <c r="B13" s="1323"/>
      <c r="C13" s="1330"/>
      <c r="D13" s="1339" t="s">
        <v>187</v>
      </c>
      <c r="E13" s="2323"/>
      <c r="F13" s="2323"/>
      <c r="G13" s="2324" t="s">
        <v>289</v>
      </c>
      <c r="H13" s="2325"/>
      <c r="I13" s="534" t="s">
        <v>1029</v>
      </c>
      <c r="J13" s="16"/>
      <c r="K13" s="1338"/>
      <c r="L13" s="1329"/>
    </row>
    <row r="14" spans="2:12" ht="42.75" x14ac:dyDescent="0.25">
      <c r="B14" s="1341"/>
      <c r="C14" s="1342" t="s">
        <v>70</v>
      </c>
      <c r="D14" s="1343" t="s">
        <v>224</v>
      </c>
      <c r="E14" s="1344" t="s">
        <v>188</v>
      </c>
      <c r="F14" s="1343" t="s">
        <v>165</v>
      </c>
      <c r="G14" s="1345" t="s">
        <v>290</v>
      </c>
      <c r="H14" s="1346" t="s">
        <v>116</v>
      </c>
      <c r="I14" s="1346" t="s">
        <v>117</v>
      </c>
      <c r="J14" s="1347" t="s">
        <v>225</v>
      </c>
      <c r="K14" s="1348" t="s">
        <v>57</v>
      </c>
      <c r="L14" s="1349"/>
    </row>
    <row r="15" spans="2:12" x14ac:dyDescent="0.25">
      <c r="B15" s="1323"/>
      <c r="C15" s="1350"/>
      <c r="D15" s="1351" t="s">
        <v>394</v>
      </c>
      <c r="E15" s="818" t="s">
        <v>1127</v>
      </c>
      <c r="F15" s="818" t="s">
        <v>1085</v>
      </c>
      <c r="G15" s="1352" t="s">
        <v>1086</v>
      </c>
      <c r="H15" s="821">
        <v>8437000</v>
      </c>
      <c r="I15" s="821"/>
      <c r="J15" s="821"/>
      <c r="K15" s="1353"/>
      <c r="L15" s="1329"/>
    </row>
    <row r="16" spans="2:12" x14ac:dyDescent="0.25">
      <c r="B16" s="1323"/>
      <c r="C16" s="1350"/>
      <c r="D16" s="1351" t="s">
        <v>394</v>
      </c>
      <c r="E16" s="818"/>
      <c r="F16" s="1354" t="s">
        <v>2623</v>
      </c>
      <c r="G16" s="1352" t="s">
        <v>2624</v>
      </c>
      <c r="H16" s="821"/>
      <c r="I16" s="821">
        <v>8437000</v>
      </c>
      <c r="J16" s="821" t="s">
        <v>194</v>
      </c>
      <c r="K16" s="1353"/>
      <c r="L16" s="1329"/>
    </row>
    <row r="17" spans="2:12" ht="143.25" customHeight="1" x14ac:dyDescent="0.25">
      <c r="B17" s="1323"/>
      <c r="C17" s="1350"/>
      <c r="D17" s="1351"/>
      <c r="E17" s="818"/>
      <c r="F17" s="1354" t="s">
        <v>1088</v>
      </c>
      <c r="G17" s="815" t="s">
        <v>2625</v>
      </c>
      <c r="H17" s="821"/>
      <c r="I17" s="821"/>
      <c r="J17" s="821"/>
      <c r="K17" s="1368" t="s">
        <v>1128</v>
      </c>
      <c r="L17" s="1329"/>
    </row>
    <row r="18" spans="2:12" x14ac:dyDescent="0.25">
      <c r="B18" s="1323"/>
      <c r="C18" s="1355"/>
      <c r="D18" s="1356"/>
      <c r="E18" s="1356"/>
      <c r="F18" s="1356"/>
      <c r="G18" s="1357" t="s">
        <v>49</v>
      </c>
      <c r="H18" s="1358">
        <f>SUM(H15:H16)</f>
        <v>8437000</v>
      </c>
      <c r="I18" s="1358">
        <f>SUM(I15:I16)</f>
        <v>8437000</v>
      </c>
      <c r="J18" s="1359"/>
      <c r="K18" s="1360"/>
      <c r="L18" s="1329"/>
    </row>
    <row r="19" spans="2:12" x14ac:dyDescent="0.25">
      <c r="B19" s="1323"/>
      <c r="C19" s="1324"/>
      <c r="D19" s="1325"/>
      <c r="E19" s="1325"/>
      <c r="F19" s="1325"/>
      <c r="G19" s="1328"/>
      <c r="H19" s="1325"/>
      <c r="I19" s="1325"/>
      <c r="J19" s="1325"/>
      <c r="K19" s="1328"/>
      <c r="L19" s="1329"/>
    </row>
    <row r="20" spans="2:12" x14ac:dyDescent="0.25">
      <c r="B20" s="1323"/>
      <c r="C20" s="1324"/>
      <c r="D20" s="2305" t="s">
        <v>1124</v>
      </c>
      <c r="E20" s="2305"/>
      <c r="F20" s="1364"/>
      <c r="G20" s="2306" t="s">
        <v>1125</v>
      </c>
      <c r="H20" s="2306"/>
      <c r="I20" s="16"/>
      <c r="J20" s="2305" t="s">
        <v>396</v>
      </c>
      <c r="K20" s="2305"/>
      <c r="L20" s="1329"/>
    </row>
    <row r="21" spans="2:12" x14ac:dyDescent="0.25">
      <c r="B21" s="1323"/>
      <c r="C21" s="1324"/>
      <c r="D21" s="2368" t="str">
        <f>'[2]Datos Generales'!C16</f>
        <v>Preparado por</v>
      </c>
      <c r="E21" s="2368"/>
      <c r="F21" s="1364"/>
      <c r="G21" s="2303" t="str">
        <f>'[2]Datos Generales'!D16</f>
        <v>Revisado por</v>
      </c>
      <c r="H21" s="2303"/>
      <c r="I21" s="1340"/>
      <c r="J21" s="2304" t="str">
        <f>'[2]Datos Generales'!E16</f>
        <v>Autorizado por</v>
      </c>
      <c r="K21" s="2304"/>
      <c r="L21" s="1329"/>
    </row>
    <row r="22" spans="2:12" ht="12.75" customHeight="1" x14ac:dyDescent="0.25">
      <c r="B22" s="1323"/>
      <c r="C22" s="1324"/>
      <c r="D22" s="2305" t="s">
        <v>385</v>
      </c>
      <c r="E22" s="2305"/>
      <c r="F22" s="1364"/>
      <c r="G22" s="2306" t="s">
        <v>378</v>
      </c>
      <c r="H22" s="2306"/>
      <c r="I22" s="16"/>
      <c r="J22" s="2305" t="s">
        <v>1126</v>
      </c>
      <c r="K22" s="2305"/>
      <c r="L22" s="1329"/>
    </row>
    <row r="23" spans="2:12" x14ac:dyDescent="0.25">
      <c r="B23" s="1323"/>
      <c r="C23" s="1324"/>
      <c r="D23" s="2368" t="str">
        <f>'[2]Datos Generales'!C17</f>
        <v>Puesto que ocupa</v>
      </c>
      <c r="E23" s="2368"/>
      <c r="F23" s="1364"/>
      <c r="G23" s="2303" t="str">
        <f>'[2]Datos Generales'!D17</f>
        <v>Puesto que ocupa</v>
      </c>
      <c r="H23" s="2303"/>
      <c r="I23" s="1340"/>
      <c r="J23" s="2304" t="str">
        <f>'[2]Datos Generales'!E17</f>
        <v>Puesto que ocupa</v>
      </c>
      <c r="K23" s="2304"/>
      <c r="L23" s="1329"/>
    </row>
    <row r="24" spans="2:12" ht="11.25" customHeight="1" x14ac:dyDescent="0.25">
      <c r="B24" s="1323"/>
      <c r="C24" s="1324"/>
      <c r="D24" s="2301">
        <v>45481</v>
      </c>
      <c r="E24" s="2301"/>
      <c r="F24" s="1364"/>
      <c r="G24" s="2301">
        <v>45481</v>
      </c>
      <c r="H24" s="2301"/>
      <c r="I24" s="1073"/>
      <c r="J24" s="2301">
        <v>45482</v>
      </c>
      <c r="K24" s="2301"/>
      <c r="L24" s="1329"/>
    </row>
    <row r="25" spans="2:12" x14ac:dyDescent="0.25">
      <c r="B25" s="1323"/>
      <c r="C25" s="1324"/>
      <c r="D25" s="2368" t="s">
        <v>203</v>
      </c>
      <c r="E25" s="2368"/>
      <c r="F25" s="1364"/>
      <c r="G25" s="2303" t="s">
        <v>204</v>
      </c>
      <c r="H25" s="2303"/>
      <c r="I25" s="1340"/>
      <c r="J25" s="2304" t="s">
        <v>211</v>
      </c>
      <c r="K25" s="2304"/>
      <c r="L25" s="1329"/>
    </row>
    <row r="26" spans="2:12" ht="3" customHeight="1" x14ac:dyDescent="0.25">
      <c r="B26" s="120"/>
      <c r="C26" s="1365"/>
      <c r="D26" s="1366"/>
      <c r="E26" s="29"/>
      <c r="F26" s="1366"/>
      <c r="G26" s="1367"/>
      <c r="H26" s="1366"/>
      <c r="I26" s="1366"/>
      <c r="J26" s="1366"/>
      <c r="K26" s="1367"/>
      <c r="L26" s="122"/>
    </row>
  </sheetData>
  <mergeCells count="26">
    <mergeCell ref="D24:E24"/>
    <mergeCell ref="G24:H24"/>
    <mergeCell ref="J24:K24"/>
    <mergeCell ref="D25:E25"/>
    <mergeCell ref="G25:H25"/>
    <mergeCell ref="J25:K25"/>
    <mergeCell ref="D22:E22"/>
    <mergeCell ref="G22:H22"/>
    <mergeCell ref="J22:K22"/>
    <mergeCell ref="D23:E23"/>
    <mergeCell ref="G23:H23"/>
    <mergeCell ref="J23:K23"/>
    <mergeCell ref="D21:E21"/>
    <mergeCell ref="G21:H21"/>
    <mergeCell ref="J21:K21"/>
    <mergeCell ref="B4:L4"/>
    <mergeCell ref="B5:L5"/>
    <mergeCell ref="B6:L6"/>
    <mergeCell ref="B7:L7"/>
    <mergeCell ref="B8:L8"/>
    <mergeCell ref="F9:G9"/>
    <mergeCell ref="E13:F13"/>
    <mergeCell ref="G13:H13"/>
    <mergeCell ref="D20:E20"/>
    <mergeCell ref="G20:H20"/>
    <mergeCell ref="J20:K20"/>
  </mergeCells>
  <pageMargins left="0.7" right="0.28000000000000003" top="0.26" bottom="0.35" header="0.17" footer="0.17"/>
  <pageSetup paperSize="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6"/>
  <sheetViews>
    <sheetView topLeftCell="A7" workbookViewId="0">
      <selection activeCell="I17" sqref="I17"/>
    </sheetView>
  </sheetViews>
  <sheetFormatPr baseColWidth="10" defaultRowHeight="15" x14ac:dyDescent="0.25"/>
  <cols>
    <col min="1" max="1" width="1.28515625" customWidth="1"/>
    <col min="2" max="2" width="4.140625" customWidth="1"/>
    <col min="3" max="3" width="8" customWidth="1"/>
    <col min="6" max="6" width="16" customWidth="1"/>
    <col min="7" max="7" width="40.42578125" customWidth="1"/>
    <col min="8" max="8" width="12.85546875" customWidth="1"/>
    <col min="9" max="9" width="13.5703125" customWidth="1"/>
    <col min="10" max="10" width="13.7109375" customWidth="1"/>
    <col min="11" max="11" width="17.85546875" customWidth="1"/>
    <col min="12" max="12" width="0.5703125" customWidth="1"/>
  </cols>
  <sheetData>
    <row r="2" spans="2:12" x14ac:dyDescent="0.25">
      <c r="B2" s="253"/>
      <c r="C2" s="551"/>
      <c r="D2" s="243"/>
      <c r="E2" s="243"/>
      <c r="F2" s="243"/>
      <c r="G2" s="254"/>
      <c r="H2" s="243"/>
      <c r="I2" s="243"/>
      <c r="J2" s="243"/>
      <c r="K2" s="254"/>
      <c r="L2" s="255"/>
    </row>
    <row r="3" spans="2:12" x14ac:dyDescent="0.25">
      <c r="B3" s="1323"/>
      <c r="C3" s="1324"/>
      <c r="D3" s="1325"/>
      <c r="E3" s="1325"/>
      <c r="F3" s="1326"/>
      <c r="G3" s="1327"/>
      <c r="H3" s="1325"/>
      <c r="I3" s="1325"/>
      <c r="J3" s="1325"/>
      <c r="K3" s="1328"/>
      <c r="L3" s="1329"/>
    </row>
    <row r="4" spans="2:12" ht="18.75" x14ac:dyDescent="0.3">
      <c r="B4" s="2307"/>
      <c r="C4" s="2369"/>
      <c r="D4" s="2369"/>
      <c r="E4" s="2369"/>
      <c r="F4" s="2369"/>
      <c r="G4" s="2369"/>
      <c r="H4" s="2369"/>
      <c r="I4" s="2369"/>
      <c r="J4" s="2369"/>
      <c r="K4" s="2369"/>
      <c r="L4" s="2309"/>
    </row>
    <row r="5" spans="2:12" ht="18.75" x14ac:dyDescent="0.3">
      <c r="B5" s="2310" t="s">
        <v>20</v>
      </c>
      <c r="C5" s="2370"/>
      <c r="D5" s="2370"/>
      <c r="E5" s="2370"/>
      <c r="F5" s="2370"/>
      <c r="G5" s="2370"/>
      <c r="H5" s="2370"/>
      <c r="I5" s="2370"/>
      <c r="J5" s="2370"/>
      <c r="K5" s="2370"/>
      <c r="L5" s="2312"/>
    </row>
    <row r="6" spans="2:12" ht="15.75" x14ac:dyDescent="0.25">
      <c r="B6" s="2313" t="s">
        <v>288</v>
      </c>
      <c r="C6" s="2371"/>
      <c r="D6" s="2371"/>
      <c r="E6" s="2371"/>
      <c r="F6" s="2371"/>
      <c r="G6" s="2371"/>
      <c r="H6" s="2371"/>
      <c r="I6" s="2371"/>
      <c r="J6" s="2371"/>
      <c r="K6" s="2371"/>
      <c r="L6" s="2315"/>
    </row>
    <row r="7" spans="2:12" ht="15.75" x14ac:dyDescent="0.25">
      <c r="B7" s="2316" t="s">
        <v>122</v>
      </c>
      <c r="C7" s="2372"/>
      <c r="D7" s="2372"/>
      <c r="E7" s="2372"/>
      <c r="F7" s="2372"/>
      <c r="G7" s="2372"/>
      <c r="H7" s="2372"/>
      <c r="I7" s="2372"/>
      <c r="J7" s="2372"/>
      <c r="K7" s="2372"/>
      <c r="L7" s="2318"/>
    </row>
    <row r="8" spans="2:12" ht="5.25" customHeight="1" x14ac:dyDescent="0.25">
      <c r="B8" s="2319"/>
      <c r="C8" s="2373"/>
      <c r="D8" s="2373"/>
      <c r="E8" s="2373"/>
      <c r="F8" s="2373"/>
      <c r="G8" s="2373"/>
      <c r="H8" s="2373"/>
      <c r="I8" s="2373"/>
      <c r="J8" s="2373"/>
      <c r="K8" s="2373"/>
      <c r="L8" s="2321"/>
    </row>
    <row r="9" spans="2:12" ht="18.75" x14ac:dyDescent="0.3">
      <c r="B9" s="1323"/>
      <c r="C9" s="1330"/>
      <c r="D9" s="1331"/>
      <c r="E9" s="1332" t="s">
        <v>25</v>
      </c>
      <c r="F9" s="2322" t="s">
        <v>1084</v>
      </c>
      <c r="G9" s="2322"/>
      <c r="H9" s="1332" t="s">
        <v>177</v>
      </c>
      <c r="I9" s="1333" t="s">
        <v>1029</v>
      </c>
      <c r="J9" s="137"/>
      <c r="K9" s="1334"/>
      <c r="L9" s="1329"/>
    </row>
    <row r="10" spans="2:12" ht="9" customHeight="1" x14ac:dyDescent="0.3">
      <c r="B10" s="1323"/>
      <c r="C10" s="1330"/>
      <c r="D10" s="1331"/>
      <c r="E10" s="1332"/>
      <c r="F10" s="526"/>
      <c r="G10" s="526"/>
      <c r="H10" s="1332"/>
      <c r="I10" s="1335"/>
      <c r="J10" s="137"/>
      <c r="K10" s="1334"/>
      <c r="L10" s="1329"/>
    </row>
    <row r="11" spans="2:12" ht="16.5" customHeight="1" x14ac:dyDescent="0.3">
      <c r="B11" s="1323"/>
      <c r="C11" s="1330"/>
      <c r="D11" s="1332" t="s">
        <v>15</v>
      </c>
      <c r="E11" s="1336" t="s">
        <v>372</v>
      </c>
      <c r="F11" s="1332" t="s">
        <v>21</v>
      </c>
      <c r="G11" s="1336" t="s">
        <v>373</v>
      </c>
      <c r="H11" s="1332" t="s">
        <v>16</v>
      </c>
      <c r="I11" s="813" t="str">
        <f>'[2]Datos Generales'!C10</f>
        <v>01</v>
      </c>
      <c r="J11" s="1332" t="s">
        <v>17</v>
      </c>
      <c r="K11" s="1336" t="s">
        <v>375</v>
      </c>
      <c r="L11" s="1329"/>
    </row>
    <row r="12" spans="2:12" ht="6" customHeight="1" x14ac:dyDescent="0.3">
      <c r="B12" s="1323"/>
      <c r="C12" s="1330"/>
      <c r="D12" s="1331"/>
      <c r="E12" s="1331"/>
      <c r="F12" s="1331"/>
      <c r="G12" s="1337"/>
      <c r="H12" s="1331"/>
      <c r="I12" s="1331"/>
      <c r="J12" s="16"/>
      <c r="K12" s="1338"/>
      <c r="L12" s="1329"/>
    </row>
    <row r="13" spans="2:12" ht="24.75" customHeight="1" x14ac:dyDescent="0.3">
      <c r="B13" s="1323"/>
      <c r="C13" s="1330"/>
      <c r="D13" s="1339" t="s">
        <v>187</v>
      </c>
      <c r="E13" s="2323"/>
      <c r="F13" s="2323"/>
      <c r="G13" s="2324" t="s">
        <v>289</v>
      </c>
      <c r="H13" s="2325"/>
      <c r="I13" s="534" t="s">
        <v>1029</v>
      </c>
      <c r="J13" s="16"/>
      <c r="K13" s="1338"/>
      <c r="L13" s="1329"/>
    </row>
    <row r="14" spans="2:12" ht="42.75" x14ac:dyDescent="0.25">
      <c r="B14" s="1341"/>
      <c r="C14" s="1342" t="s">
        <v>70</v>
      </c>
      <c r="D14" s="1343" t="s">
        <v>224</v>
      </c>
      <c r="E14" s="1344" t="s">
        <v>188</v>
      </c>
      <c r="F14" s="1343" t="s">
        <v>165</v>
      </c>
      <c r="G14" s="1345" t="s">
        <v>290</v>
      </c>
      <c r="H14" s="1346" t="s">
        <v>116</v>
      </c>
      <c r="I14" s="1346" t="s">
        <v>117</v>
      </c>
      <c r="J14" s="1347" t="s">
        <v>225</v>
      </c>
      <c r="K14" s="1348" t="s">
        <v>57</v>
      </c>
      <c r="L14" s="1349"/>
    </row>
    <row r="15" spans="2:12" x14ac:dyDescent="0.25">
      <c r="B15" s="1323"/>
      <c r="C15" s="1350"/>
      <c r="D15" s="1351" t="s">
        <v>394</v>
      </c>
      <c r="E15" s="818" t="s">
        <v>1127</v>
      </c>
      <c r="F15" s="818" t="s">
        <v>1085</v>
      </c>
      <c r="G15" s="1352" t="s">
        <v>1086</v>
      </c>
      <c r="H15" s="821">
        <v>8437000</v>
      </c>
      <c r="I15" s="821"/>
      <c r="J15" s="821"/>
      <c r="K15" s="1353"/>
      <c r="L15" s="1329"/>
    </row>
    <row r="16" spans="2:12" ht="30" x14ac:dyDescent="0.25">
      <c r="B16" s="1323"/>
      <c r="C16" s="1350"/>
      <c r="D16" s="1351" t="s">
        <v>394</v>
      </c>
      <c r="E16" s="818"/>
      <c r="F16" s="1354" t="s">
        <v>2623</v>
      </c>
      <c r="G16" s="1352" t="s">
        <v>2624</v>
      </c>
      <c r="H16" s="821"/>
      <c r="I16" s="821">
        <v>8437000</v>
      </c>
      <c r="J16" s="821" t="s">
        <v>194</v>
      </c>
      <c r="K16" s="1353"/>
      <c r="L16" s="1329"/>
    </row>
    <row r="17" spans="2:12" ht="142.5" customHeight="1" x14ac:dyDescent="0.25">
      <c r="B17" s="1323"/>
      <c r="C17" s="1350"/>
      <c r="D17" s="1351"/>
      <c r="E17" s="818"/>
      <c r="F17" s="1354" t="s">
        <v>1123</v>
      </c>
      <c r="G17" s="815" t="s">
        <v>2626</v>
      </c>
      <c r="H17" s="821"/>
      <c r="I17" s="821"/>
      <c r="J17" s="821"/>
      <c r="K17" s="1368" t="s">
        <v>1128</v>
      </c>
      <c r="L17" s="1329"/>
    </row>
    <row r="18" spans="2:12" x14ac:dyDescent="0.25">
      <c r="B18" s="1323"/>
      <c r="C18" s="1355"/>
      <c r="D18" s="1356"/>
      <c r="E18" s="1356"/>
      <c r="F18" s="1356"/>
      <c r="G18" s="1357" t="s">
        <v>49</v>
      </c>
      <c r="H18" s="1358">
        <f>SUM(H15:H16)</f>
        <v>8437000</v>
      </c>
      <c r="I18" s="1358">
        <f>SUM(I15:I16)</f>
        <v>8437000</v>
      </c>
      <c r="J18" s="1359"/>
      <c r="K18" s="1360"/>
      <c r="L18" s="1329"/>
    </row>
    <row r="19" spans="2:12" ht="12" customHeight="1" x14ac:dyDescent="0.25">
      <c r="B19" s="1323"/>
      <c r="C19" s="1361"/>
      <c r="D19" s="1332"/>
      <c r="E19" s="1332"/>
      <c r="F19" s="1332"/>
      <c r="G19" s="1337"/>
      <c r="H19" s="1362"/>
      <c r="I19" s="1362"/>
      <c r="J19" s="1362"/>
      <c r="K19" s="1363" t="s">
        <v>123</v>
      </c>
      <c r="L19" s="1329"/>
    </row>
    <row r="20" spans="2:12" x14ac:dyDescent="0.25">
      <c r="B20" s="1323"/>
      <c r="C20" s="1324"/>
      <c r="D20" s="2305" t="s">
        <v>1124</v>
      </c>
      <c r="E20" s="2305"/>
      <c r="F20" s="1364"/>
      <c r="G20" s="2306" t="s">
        <v>1125</v>
      </c>
      <c r="H20" s="2306"/>
      <c r="I20" s="16"/>
      <c r="J20" s="2305" t="s">
        <v>396</v>
      </c>
      <c r="K20" s="2305"/>
      <c r="L20" s="1329"/>
    </row>
    <row r="21" spans="2:12" ht="12" customHeight="1" x14ac:dyDescent="0.25">
      <c r="B21" s="1323"/>
      <c r="C21" s="1324"/>
      <c r="D21" s="2368" t="str">
        <f>'[2]Datos Generales'!C16</f>
        <v>Preparado por</v>
      </c>
      <c r="E21" s="2368"/>
      <c r="F21" s="1364"/>
      <c r="G21" s="2303" t="str">
        <f>'[2]Datos Generales'!D16</f>
        <v>Revisado por</v>
      </c>
      <c r="H21" s="2303"/>
      <c r="I21" s="1340"/>
      <c r="J21" s="2304" t="str">
        <f>'[2]Datos Generales'!E16</f>
        <v>Autorizado por</v>
      </c>
      <c r="K21" s="2304"/>
      <c r="L21" s="1329"/>
    </row>
    <row r="22" spans="2:12" x14ac:dyDescent="0.25">
      <c r="B22" s="1323"/>
      <c r="C22" s="1324"/>
      <c r="D22" s="2305" t="s">
        <v>385</v>
      </c>
      <c r="E22" s="2305"/>
      <c r="F22" s="1364"/>
      <c r="G22" s="2306" t="s">
        <v>378</v>
      </c>
      <c r="H22" s="2306"/>
      <c r="I22" s="16"/>
      <c r="J22" s="2305" t="s">
        <v>1126</v>
      </c>
      <c r="K22" s="2305"/>
      <c r="L22" s="1329"/>
    </row>
    <row r="23" spans="2:12" ht="12.75" customHeight="1" x14ac:dyDescent="0.25">
      <c r="B23" s="1323"/>
      <c r="C23" s="1324"/>
      <c r="D23" s="2368" t="str">
        <f>'[2]Datos Generales'!C17</f>
        <v>Puesto que ocupa</v>
      </c>
      <c r="E23" s="2368"/>
      <c r="F23" s="1364"/>
      <c r="G23" s="2303" t="str">
        <f>'[2]Datos Generales'!D17</f>
        <v>Puesto que ocupa</v>
      </c>
      <c r="H23" s="2303"/>
      <c r="I23" s="1340"/>
      <c r="J23" s="2304" t="str">
        <f>'[2]Datos Generales'!E17</f>
        <v>Puesto que ocupa</v>
      </c>
      <c r="K23" s="2304"/>
      <c r="L23" s="1329"/>
    </row>
    <row r="24" spans="2:12" ht="11.25" customHeight="1" x14ac:dyDescent="0.25">
      <c r="B24" s="1323"/>
      <c r="C24" s="1324"/>
      <c r="D24" s="2301">
        <v>45481</v>
      </c>
      <c r="E24" s="2301"/>
      <c r="F24" s="1364"/>
      <c r="G24" s="2301">
        <v>45481</v>
      </c>
      <c r="H24" s="2301"/>
      <c r="I24" s="1073"/>
      <c r="J24" s="2301">
        <v>45482</v>
      </c>
      <c r="K24" s="2301"/>
      <c r="L24" s="1329"/>
    </row>
    <row r="25" spans="2:12" ht="14.25" customHeight="1" x14ac:dyDescent="0.25">
      <c r="B25" s="1323"/>
      <c r="C25" s="1324"/>
      <c r="D25" s="2368" t="s">
        <v>203</v>
      </c>
      <c r="E25" s="2368"/>
      <c r="F25" s="1364"/>
      <c r="G25" s="2303" t="s">
        <v>204</v>
      </c>
      <c r="H25" s="2303"/>
      <c r="I25" s="1340"/>
      <c r="J25" s="2304" t="s">
        <v>211</v>
      </c>
      <c r="K25" s="2304"/>
      <c r="L25" s="1329"/>
    </row>
    <row r="26" spans="2:12" ht="4.5" customHeight="1" x14ac:dyDescent="0.25">
      <c r="B26" s="120"/>
      <c r="C26" s="1365"/>
      <c r="D26" s="1366"/>
      <c r="E26" s="29"/>
      <c r="F26" s="1366"/>
      <c r="G26" s="1367"/>
      <c r="H26" s="1366"/>
      <c r="I26" s="1366"/>
      <c r="J26" s="1366"/>
      <c r="K26" s="1367"/>
      <c r="L26" s="122"/>
    </row>
  </sheetData>
  <mergeCells count="26">
    <mergeCell ref="D24:E24"/>
    <mergeCell ref="G24:H24"/>
    <mergeCell ref="J24:K24"/>
    <mergeCell ref="D25:E25"/>
    <mergeCell ref="G25:H25"/>
    <mergeCell ref="J25:K25"/>
    <mergeCell ref="D22:E22"/>
    <mergeCell ref="G22:H22"/>
    <mergeCell ref="J22:K22"/>
    <mergeCell ref="D23:E23"/>
    <mergeCell ref="G23:H23"/>
    <mergeCell ref="J23:K23"/>
    <mergeCell ref="D21:E21"/>
    <mergeCell ref="G21:H21"/>
    <mergeCell ref="J21:K21"/>
    <mergeCell ref="B4:L4"/>
    <mergeCell ref="B5:L5"/>
    <mergeCell ref="B6:L6"/>
    <mergeCell ref="B7:L7"/>
    <mergeCell ref="B8:L8"/>
    <mergeCell ref="F9:G9"/>
    <mergeCell ref="E13:F13"/>
    <mergeCell ref="G13:H13"/>
    <mergeCell ref="D20:E20"/>
    <mergeCell ref="G20:H20"/>
    <mergeCell ref="J20:K20"/>
  </mergeCells>
  <pageMargins left="0.7" right="0.7" top="0.28999999999999998" bottom="0.35" header="0.21" footer="0.19"/>
  <pageSetup paperSize="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4" workbookViewId="0">
      <selection activeCell="B18" sqref="B18:J18"/>
    </sheetView>
  </sheetViews>
  <sheetFormatPr baseColWidth="10" defaultRowHeight="15" x14ac:dyDescent="0.25"/>
  <cols>
    <col min="2" max="2" width="5.5703125" customWidth="1"/>
    <col min="3" max="3" width="14.28515625" customWidth="1"/>
    <col min="4" max="4" width="16.7109375" customWidth="1"/>
    <col min="5" max="5" width="15.140625" customWidth="1"/>
    <col min="6" max="6" width="35.7109375" customWidth="1"/>
    <col min="7" max="7" width="15.28515625" customWidth="1"/>
    <col min="8" max="8" width="13.7109375" customWidth="1"/>
    <col min="10" max="10" width="18" customWidth="1"/>
  </cols>
  <sheetData>
    <row r="1" spans="1:11" x14ac:dyDescent="0.25">
      <c r="A1" s="253"/>
      <c r="B1" s="551"/>
      <c r="C1" s="243"/>
      <c r="D1" s="243"/>
      <c r="E1" s="243"/>
      <c r="F1" s="254"/>
      <c r="G1" s="243"/>
      <c r="H1" s="243"/>
      <c r="I1" s="243"/>
      <c r="J1" s="254"/>
      <c r="K1" s="255"/>
    </row>
    <row r="2" spans="1:11" x14ac:dyDescent="0.25">
      <c r="A2" s="101"/>
      <c r="B2" s="390"/>
      <c r="C2" s="31"/>
      <c r="D2" s="31"/>
      <c r="E2" s="229"/>
      <c r="F2" s="256"/>
      <c r="G2" s="31"/>
      <c r="H2" s="31"/>
      <c r="I2" s="31"/>
      <c r="J2" s="70"/>
      <c r="K2" s="200"/>
    </row>
    <row r="3" spans="1:11" ht="18.75" x14ac:dyDescent="0.3">
      <c r="A3" s="2357"/>
      <c r="B3" s="2358"/>
      <c r="C3" s="2358"/>
      <c r="D3" s="2358"/>
      <c r="E3" s="2358"/>
      <c r="F3" s="2358"/>
      <c r="G3" s="2358"/>
      <c r="H3" s="2358"/>
      <c r="I3" s="2358"/>
      <c r="J3" s="2358"/>
      <c r="K3" s="2359"/>
    </row>
    <row r="4" spans="1:11" ht="18.75" x14ac:dyDescent="0.3">
      <c r="A4" s="2360" t="s">
        <v>20</v>
      </c>
      <c r="B4" s="1975"/>
      <c r="C4" s="1975"/>
      <c r="D4" s="1975"/>
      <c r="E4" s="1975"/>
      <c r="F4" s="1975"/>
      <c r="G4" s="1975"/>
      <c r="H4" s="1975"/>
      <c r="I4" s="1975"/>
      <c r="J4" s="1975"/>
      <c r="K4" s="2361"/>
    </row>
    <row r="5" spans="1:11" ht="15.75" x14ac:dyDescent="0.25">
      <c r="A5" s="2365" t="s">
        <v>288</v>
      </c>
      <c r="B5" s="2366"/>
      <c r="C5" s="2366"/>
      <c r="D5" s="2366"/>
      <c r="E5" s="2366"/>
      <c r="F5" s="2366"/>
      <c r="G5" s="2366"/>
      <c r="H5" s="2366"/>
      <c r="I5" s="2366"/>
      <c r="J5" s="2366"/>
      <c r="K5" s="2367"/>
    </row>
    <row r="6" spans="1:11" ht="15.75" x14ac:dyDescent="0.25">
      <c r="A6" s="2362" t="s">
        <v>122</v>
      </c>
      <c r="B6" s="2363"/>
      <c r="C6" s="2363"/>
      <c r="D6" s="2363"/>
      <c r="E6" s="2363"/>
      <c r="F6" s="2363"/>
      <c r="G6" s="2363"/>
      <c r="H6" s="2363"/>
      <c r="I6" s="2363"/>
      <c r="J6" s="2363"/>
      <c r="K6" s="2364"/>
    </row>
    <row r="7" spans="1:11" ht="15.75" x14ac:dyDescent="0.25">
      <c r="A7" s="2319"/>
      <c r="B7" s="2320"/>
      <c r="C7" s="2320"/>
      <c r="D7" s="2320"/>
      <c r="E7" s="2320"/>
      <c r="F7" s="2320"/>
      <c r="G7" s="2320"/>
      <c r="H7" s="2320"/>
      <c r="I7" s="2320"/>
      <c r="J7" s="2320"/>
      <c r="K7" s="2321"/>
    </row>
    <row r="8" spans="1:11" ht="18.75" x14ac:dyDescent="0.3">
      <c r="A8" s="101"/>
      <c r="B8" s="809"/>
      <c r="C8" s="116"/>
      <c r="D8" s="36" t="s">
        <v>25</v>
      </c>
      <c r="E8" s="2322" t="s">
        <v>2520</v>
      </c>
      <c r="F8" s="2322"/>
      <c r="G8" s="36" t="s">
        <v>177</v>
      </c>
      <c r="H8" s="1333">
        <v>45473</v>
      </c>
      <c r="I8" s="137"/>
      <c r="J8" s="521"/>
      <c r="K8" s="200"/>
    </row>
    <row r="9" spans="1:11" ht="18.75" x14ac:dyDescent="0.3">
      <c r="A9" s="101"/>
      <c r="B9" s="809"/>
      <c r="C9" s="116"/>
      <c r="D9" s="36"/>
      <c r="E9" s="526"/>
      <c r="F9" s="526"/>
      <c r="G9" s="36"/>
      <c r="H9" s="527"/>
      <c r="I9" s="137"/>
      <c r="J9" s="521"/>
      <c r="K9" s="200"/>
    </row>
    <row r="10" spans="1:11" ht="18.75" x14ac:dyDescent="0.3">
      <c r="A10" s="101"/>
      <c r="B10" s="809"/>
      <c r="C10" s="36" t="s">
        <v>15</v>
      </c>
      <c r="D10" s="1336" t="s">
        <v>372</v>
      </c>
      <c r="E10" s="36" t="s">
        <v>21</v>
      </c>
      <c r="F10" s="1336" t="s">
        <v>373</v>
      </c>
      <c r="G10" s="36" t="s">
        <v>16</v>
      </c>
      <c r="H10" s="1336" t="s">
        <v>374</v>
      </c>
      <c r="I10" s="36" t="s">
        <v>17</v>
      </c>
      <c r="J10" s="1336" t="s">
        <v>375</v>
      </c>
      <c r="K10" s="200"/>
    </row>
    <row r="11" spans="1:11" ht="18.75" x14ac:dyDescent="0.3">
      <c r="A11" s="101"/>
      <c r="B11" s="809"/>
      <c r="C11" s="116"/>
      <c r="D11" s="116"/>
      <c r="E11" s="116"/>
      <c r="F11" s="93"/>
      <c r="G11" s="116"/>
      <c r="H11" s="116"/>
      <c r="I11" s="14"/>
      <c r="J11" s="522"/>
      <c r="K11" s="200"/>
    </row>
    <row r="12" spans="1:11" ht="30" x14ac:dyDescent="0.3">
      <c r="A12" s="101"/>
      <c r="B12" s="809"/>
      <c r="C12" s="525" t="s">
        <v>187</v>
      </c>
      <c r="D12" s="2323"/>
      <c r="E12" s="2323"/>
      <c r="F12" s="2324" t="s">
        <v>289</v>
      </c>
      <c r="G12" s="2325"/>
      <c r="H12" s="1523" t="s">
        <v>2521</v>
      </c>
      <c r="I12" s="14"/>
      <c r="J12" s="522"/>
      <c r="K12" s="200"/>
    </row>
    <row r="13" spans="1:11" ht="18.75" x14ac:dyDescent="0.3">
      <c r="A13" s="101"/>
      <c r="B13" s="809"/>
      <c r="C13" s="201"/>
      <c r="D13" s="201"/>
      <c r="E13" s="201"/>
      <c r="F13" s="93"/>
      <c r="G13" s="201"/>
      <c r="H13" s="201"/>
      <c r="I13" s="14"/>
      <c r="J13" s="522"/>
      <c r="K13" s="200"/>
    </row>
    <row r="14" spans="1:11" ht="42.75" x14ac:dyDescent="0.25">
      <c r="A14" s="257"/>
      <c r="B14" s="1750" t="s">
        <v>70</v>
      </c>
      <c r="C14" s="1751" t="s">
        <v>224</v>
      </c>
      <c r="D14" s="1752" t="s">
        <v>188</v>
      </c>
      <c r="E14" s="1751" t="s">
        <v>165</v>
      </c>
      <c r="F14" s="1753" t="s">
        <v>290</v>
      </c>
      <c r="G14" s="1754" t="s">
        <v>116</v>
      </c>
      <c r="H14" s="1754" t="s">
        <v>117</v>
      </c>
      <c r="I14" s="1755" t="s">
        <v>225</v>
      </c>
      <c r="J14" s="1756" t="s">
        <v>57</v>
      </c>
      <c r="K14" s="258"/>
    </row>
    <row r="15" spans="1:11" x14ac:dyDescent="0.25">
      <c r="A15" s="101"/>
      <c r="B15" s="1524">
        <v>1</v>
      </c>
      <c r="C15" s="817" t="s">
        <v>394</v>
      </c>
      <c r="E15" s="1525" t="s">
        <v>2522</v>
      </c>
      <c r="F15" s="1526" t="s">
        <v>2523</v>
      </c>
      <c r="G15" s="1527">
        <v>23546202.98</v>
      </c>
      <c r="H15" s="1527"/>
      <c r="I15" s="821"/>
      <c r="J15" s="822"/>
      <c r="K15" s="200"/>
    </row>
    <row r="16" spans="1:11" x14ac:dyDescent="0.25">
      <c r="A16" s="101"/>
      <c r="B16" s="1524">
        <v>2</v>
      </c>
      <c r="C16" s="817"/>
      <c r="D16" s="818" t="s">
        <v>2533</v>
      </c>
      <c r="E16" s="1525" t="s">
        <v>408</v>
      </c>
      <c r="F16" s="1528" t="s">
        <v>2524</v>
      </c>
      <c r="G16" s="1527"/>
      <c r="H16" s="1527">
        <v>23546202.98</v>
      </c>
      <c r="I16" s="821"/>
      <c r="J16" s="822"/>
      <c r="K16" s="200"/>
    </row>
    <row r="17" spans="1:11" ht="87.75" customHeight="1" x14ac:dyDescent="0.25">
      <c r="A17" s="101"/>
      <c r="B17" s="1524"/>
      <c r="C17" s="823"/>
      <c r="D17" s="824"/>
      <c r="E17" s="1757" t="s">
        <v>2525</v>
      </c>
      <c r="F17" s="1561" t="s">
        <v>2526</v>
      </c>
      <c r="G17" s="821"/>
      <c r="H17" s="821"/>
      <c r="I17" s="821"/>
      <c r="J17" s="1530" t="s">
        <v>2527</v>
      </c>
      <c r="K17" s="200"/>
    </row>
    <row r="18" spans="1:11" x14ac:dyDescent="0.25">
      <c r="A18" s="101"/>
      <c r="B18" s="1758"/>
      <c r="C18" s="1759"/>
      <c r="D18" s="1759"/>
      <c r="E18" s="1759"/>
      <c r="F18" s="1760" t="s">
        <v>49</v>
      </c>
      <c r="G18" s="1566">
        <f>SUM(G15:G16)</f>
        <v>23546202.98</v>
      </c>
      <c r="H18" s="1566">
        <f>SUM(H15:H16)</f>
        <v>23546202.98</v>
      </c>
      <c r="I18" s="1761"/>
      <c r="J18" s="1762"/>
      <c r="K18" s="200"/>
    </row>
    <row r="19" spans="1:11" x14ac:dyDescent="0.25">
      <c r="A19" s="101"/>
      <c r="B19" s="1531"/>
      <c r="C19" s="36"/>
      <c r="D19" s="36"/>
      <c r="E19" s="36"/>
      <c r="F19" s="93"/>
      <c r="G19" s="74"/>
      <c r="H19" s="74"/>
      <c r="I19" s="74"/>
      <c r="J19" s="261" t="s">
        <v>123</v>
      </c>
      <c r="K19" s="200"/>
    </row>
    <row r="20" spans="1:11" x14ac:dyDescent="0.25">
      <c r="A20" s="101"/>
      <c r="B20" s="390"/>
      <c r="C20" s="31"/>
      <c r="D20" s="31"/>
      <c r="E20" s="31"/>
      <c r="F20" s="70"/>
      <c r="G20" s="31"/>
      <c r="H20" s="31"/>
      <c r="I20" s="31"/>
      <c r="J20" s="70"/>
      <c r="K20" s="200"/>
    </row>
    <row r="21" spans="1:11" x14ac:dyDescent="0.25">
      <c r="A21" s="101"/>
      <c r="B21" s="390"/>
      <c r="C21" s="2305" t="s">
        <v>395</v>
      </c>
      <c r="D21" s="2305"/>
      <c r="E21" s="38"/>
      <c r="F21" s="1394" t="s">
        <v>442</v>
      </c>
      <c r="G21" s="1532"/>
      <c r="H21" s="14"/>
      <c r="I21" s="2305" t="s">
        <v>390</v>
      </c>
      <c r="J21" s="2305"/>
      <c r="K21" s="200"/>
    </row>
    <row r="22" spans="1:11" x14ac:dyDescent="0.25">
      <c r="A22" s="101"/>
      <c r="B22" s="390"/>
      <c r="C22" s="2302" t="s">
        <v>5</v>
      </c>
      <c r="D22" s="2302"/>
      <c r="E22" s="38"/>
      <c r="F22" s="1393" t="s">
        <v>6</v>
      </c>
      <c r="G22" s="289"/>
      <c r="H22" s="201"/>
      <c r="I22" s="2304" t="s">
        <v>202</v>
      </c>
      <c r="J22" s="2304"/>
      <c r="K22" s="200"/>
    </row>
    <row r="23" spans="1:11" x14ac:dyDescent="0.25">
      <c r="A23" s="101"/>
      <c r="B23" s="390"/>
      <c r="C23" s="2305" t="s">
        <v>378</v>
      </c>
      <c r="D23" s="2305"/>
      <c r="E23" s="38"/>
      <c r="F23" s="1394" t="s">
        <v>385</v>
      </c>
      <c r="G23" s="1532"/>
      <c r="H23" s="14"/>
      <c r="I23" s="2305" t="s">
        <v>393</v>
      </c>
      <c r="J23" s="2305"/>
      <c r="K23" s="200"/>
    </row>
    <row r="24" spans="1:11" x14ac:dyDescent="0.25">
      <c r="A24" s="101"/>
      <c r="B24" s="390"/>
      <c r="C24" s="2302" t="s">
        <v>201</v>
      </c>
      <c r="D24" s="2302"/>
      <c r="E24" s="38"/>
      <c r="F24" s="1393" t="str">
        <f>'[3]Datos Generales'!C16</f>
        <v>Preparado por</v>
      </c>
      <c r="G24" s="289"/>
      <c r="H24" s="201"/>
      <c r="I24" s="2304" t="str">
        <f>'[3]Datos Generales'!D16</f>
        <v>Revisado por</v>
      </c>
      <c r="J24" s="2304"/>
      <c r="K24" s="200"/>
    </row>
    <row r="25" spans="1:11" x14ac:dyDescent="0.25">
      <c r="A25" s="101"/>
      <c r="B25" s="390"/>
      <c r="C25" s="2301">
        <v>45483</v>
      </c>
      <c r="D25" s="2301"/>
      <c r="E25" s="38"/>
      <c r="F25" s="1395">
        <v>45483</v>
      </c>
      <c r="G25" s="511"/>
      <c r="H25" s="13"/>
      <c r="I25" s="2301">
        <v>45483</v>
      </c>
      <c r="J25" s="2301"/>
      <c r="K25" s="200"/>
    </row>
    <row r="26" spans="1:11" x14ac:dyDescent="0.25">
      <c r="A26" s="149"/>
      <c r="B26" s="432"/>
      <c r="C26" s="2374" t="s">
        <v>203</v>
      </c>
      <c r="D26" s="2374"/>
      <c r="E26" s="433"/>
      <c r="F26" s="1533" t="s">
        <v>204</v>
      </c>
      <c r="G26" s="1534"/>
      <c r="H26" s="32"/>
      <c r="I26" s="2375" t="s">
        <v>211</v>
      </c>
      <c r="J26" s="2375"/>
      <c r="K26" s="1536"/>
    </row>
  </sheetData>
  <mergeCells count="20">
    <mergeCell ref="A3:K3"/>
    <mergeCell ref="A4:K4"/>
    <mergeCell ref="A5:K5"/>
    <mergeCell ref="A6:K6"/>
    <mergeCell ref="A7:K7"/>
    <mergeCell ref="E8:F8"/>
    <mergeCell ref="D12:E12"/>
    <mergeCell ref="F12:G12"/>
    <mergeCell ref="C21:D21"/>
    <mergeCell ref="I21:J21"/>
    <mergeCell ref="C25:D25"/>
    <mergeCell ref="I25:J25"/>
    <mergeCell ref="C26:D26"/>
    <mergeCell ref="I26:J26"/>
    <mergeCell ref="C22:D22"/>
    <mergeCell ref="I22:J22"/>
    <mergeCell ref="C23:D23"/>
    <mergeCell ref="I23:J23"/>
    <mergeCell ref="C24:D24"/>
    <mergeCell ref="I24:J24"/>
  </mergeCells>
  <pageMargins left="0.37" right="0.7" top="0.75" bottom="0.48" header="0.3" footer="0.3"/>
  <pageSetup paperSize="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23" sqref="E23"/>
    </sheetView>
  </sheetViews>
  <sheetFormatPr baseColWidth="10" defaultRowHeight="15" x14ac:dyDescent="0.25"/>
  <cols>
    <col min="2" max="2" width="6.85546875" customWidth="1"/>
    <col min="4" max="4" width="15.7109375" customWidth="1"/>
    <col min="5" max="5" width="15.42578125" customWidth="1"/>
    <col min="6" max="6" width="33.5703125" customWidth="1"/>
    <col min="7" max="7" width="16.140625" customWidth="1"/>
    <col min="8" max="8" width="15.7109375" customWidth="1"/>
    <col min="9" max="9" width="15.28515625" customWidth="1"/>
    <col min="10" max="10" width="18" customWidth="1"/>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2357"/>
      <c r="B3" s="2358"/>
      <c r="C3" s="2358"/>
      <c r="D3" s="2358"/>
      <c r="E3" s="2358"/>
      <c r="F3" s="2358"/>
      <c r="G3" s="2358"/>
      <c r="H3" s="2358"/>
      <c r="I3" s="2358"/>
      <c r="J3" s="2359"/>
    </row>
    <row r="4" spans="1:10" ht="18.75" x14ac:dyDescent="0.3">
      <c r="A4" s="2360" t="s">
        <v>20</v>
      </c>
      <c r="B4" s="1975"/>
      <c r="C4" s="1975"/>
      <c r="D4" s="1975"/>
      <c r="E4" s="1975"/>
      <c r="F4" s="1975"/>
      <c r="G4" s="1975"/>
      <c r="H4" s="1975"/>
      <c r="I4" s="1975"/>
      <c r="J4" s="2361"/>
    </row>
    <row r="5" spans="1:10" ht="15.75" x14ac:dyDescent="0.25">
      <c r="A5" s="2365" t="s">
        <v>288</v>
      </c>
      <c r="B5" s="2366"/>
      <c r="C5" s="2366"/>
      <c r="D5" s="2366"/>
      <c r="E5" s="2366"/>
      <c r="F5" s="2366"/>
      <c r="G5" s="2366"/>
      <c r="H5" s="2366"/>
      <c r="I5" s="2366"/>
      <c r="J5" s="2367"/>
    </row>
    <row r="6" spans="1:10" ht="15.75" x14ac:dyDescent="0.25">
      <c r="A6" s="2362" t="s">
        <v>122</v>
      </c>
      <c r="B6" s="2363"/>
      <c r="C6" s="2363"/>
      <c r="D6" s="2363"/>
      <c r="E6" s="2363"/>
      <c r="F6" s="2363"/>
      <c r="G6" s="2363"/>
      <c r="H6" s="2363"/>
      <c r="I6" s="2363"/>
      <c r="J6" s="2364"/>
    </row>
    <row r="7" spans="1:10" ht="15.75" x14ac:dyDescent="0.25">
      <c r="A7" s="2319"/>
      <c r="B7" s="2320"/>
      <c r="C7" s="2320"/>
      <c r="D7" s="2320"/>
      <c r="E7" s="2320"/>
      <c r="F7" s="2320"/>
      <c r="G7" s="2320"/>
      <c r="H7" s="2320"/>
      <c r="I7" s="2320"/>
      <c r="J7" s="2321"/>
    </row>
    <row r="8" spans="1:10" ht="18.75" x14ac:dyDescent="0.3">
      <c r="A8" s="101"/>
      <c r="B8" s="809"/>
      <c r="C8" s="116"/>
      <c r="D8" s="36" t="s">
        <v>25</v>
      </c>
      <c r="E8" s="2322" t="s">
        <v>2520</v>
      </c>
      <c r="F8" s="2322"/>
      <c r="G8" s="36" t="s">
        <v>177</v>
      </c>
      <c r="H8" s="1333">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27.95" customHeight="1" x14ac:dyDescent="0.3">
      <c r="A12" s="101"/>
      <c r="B12" s="809"/>
      <c r="C12" s="525" t="s">
        <v>187</v>
      </c>
      <c r="D12" s="2323"/>
      <c r="E12" s="2323"/>
      <c r="F12" s="2324" t="s">
        <v>289</v>
      </c>
      <c r="G12" s="2325"/>
      <c r="H12" s="1523" t="s">
        <v>2521</v>
      </c>
      <c r="I12" s="14"/>
      <c r="J12" s="1540"/>
    </row>
    <row r="13" spans="1:10" ht="18.75" x14ac:dyDescent="0.3">
      <c r="A13" s="101"/>
      <c r="B13" s="809"/>
      <c r="C13" s="201"/>
      <c r="D13" s="201"/>
      <c r="E13" s="201"/>
      <c r="F13" s="93"/>
      <c r="G13" s="201"/>
      <c r="H13" s="201"/>
      <c r="I13" s="14"/>
      <c r="J13" s="1540"/>
    </row>
    <row r="14" spans="1:10" ht="26.1" customHeight="1" x14ac:dyDescent="0.25">
      <c r="A14" s="257"/>
      <c r="B14" s="1750" t="s">
        <v>70</v>
      </c>
      <c r="C14" s="1751" t="s">
        <v>224</v>
      </c>
      <c r="D14" s="1752" t="s">
        <v>188</v>
      </c>
      <c r="E14" s="1751" t="s">
        <v>165</v>
      </c>
      <c r="F14" s="1753" t="s">
        <v>290</v>
      </c>
      <c r="G14" s="1754" t="s">
        <v>116</v>
      </c>
      <c r="H14" s="1754" t="s">
        <v>117</v>
      </c>
      <c r="I14" s="1755" t="s">
        <v>225</v>
      </c>
      <c r="J14" s="1756" t="s">
        <v>57</v>
      </c>
    </row>
    <row r="15" spans="1:10" ht="18" customHeight="1" x14ac:dyDescent="0.25">
      <c r="A15" s="101"/>
      <c r="B15" s="1524">
        <v>1</v>
      </c>
      <c r="C15" s="817" t="s">
        <v>394</v>
      </c>
      <c r="D15" s="818"/>
      <c r="E15" s="1525" t="s">
        <v>2522</v>
      </c>
      <c r="F15" s="1526" t="s">
        <v>2523</v>
      </c>
      <c r="G15" s="1527">
        <v>317679.46999999997</v>
      </c>
      <c r="H15" s="1527"/>
      <c r="I15" s="821"/>
      <c r="J15" s="822"/>
    </row>
    <row r="16" spans="1:10" x14ac:dyDescent="0.25">
      <c r="A16" s="101"/>
      <c r="B16" s="1524">
        <v>2</v>
      </c>
      <c r="C16" s="817"/>
      <c r="D16" s="818" t="s">
        <v>2532</v>
      </c>
      <c r="E16" s="1525" t="s">
        <v>2528</v>
      </c>
      <c r="F16" s="1528" t="s">
        <v>2529</v>
      </c>
      <c r="G16" s="1527"/>
      <c r="H16" s="1527">
        <v>317679.46999999997</v>
      </c>
      <c r="I16" s="821"/>
      <c r="J16" s="822"/>
    </row>
    <row r="17" spans="1:10" ht="90" customHeight="1" x14ac:dyDescent="0.25">
      <c r="A17" s="101"/>
      <c r="B17" s="1524"/>
      <c r="C17" s="823"/>
      <c r="D17" s="824"/>
      <c r="E17" s="1757" t="s">
        <v>2530</v>
      </c>
      <c r="F17" s="1561" t="s">
        <v>2531</v>
      </c>
      <c r="G17" s="821"/>
      <c r="H17" s="821"/>
      <c r="I17" s="821"/>
      <c r="J17" s="822"/>
    </row>
    <row r="18" spans="1:10" x14ac:dyDescent="0.25">
      <c r="A18" s="101"/>
      <c r="B18" s="1763"/>
      <c r="C18" s="1764"/>
      <c r="D18" s="1764"/>
      <c r="E18" s="1764"/>
      <c r="F18" s="1765" t="s">
        <v>49</v>
      </c>
      <c r="G18" s="1766">
        <f>SUM(G15:G16)</f>
        <v>317679.46999999997</v>
      </c>
      <c r="H18" s="1766">
        <f>SUM(H15:H16)</f>
        <v>317679.46999999997</v>
      </c>
      <c r="I18" s="1767"/>
      <c r="J18" s="1768"/>
    </row>
    <row r="19" spans="1:10" x14ac:dyDescent="0.25">
      <c r="A19" s="101"/>
      <c r="B19" s="1531"/>
      <c r="C19" s="36"/>
      <c r="D19" s="36"/>
      <c r="E19" s="36"/>
      <c r="F19" s="93"/>
      <c r="G19" s="74"/>
      <c r="H19" s="74"/>
      <c r="I19" s="74"/>
      <c r="J19" s="1541" t="s">
        <v>123</v>
      </c>
    </row>
    <row r="20" spans="1:10" x14ac:dyDescent="0.25">
      <c r="A20" s="101"/>
      <c r="B20" s="390"/>
      <c r="C20" s="31"/>
      <c r="D20" s="31"/>
      <c r="E20" s="31"/>
      <c r="F20" s="70"/>
      <c r="G20" s="31"/>
      <c r="H20" s="31"/>
      <c r="I20" s="31"/>
      <c r="J20" s="1538"/>
    </row>
    <row r="21" spans="1:10" x14ac:dyDescent="0.25">
      <c r="A21" s="101"/>
      <c r="B21" s="390"/>
      <c r="C21" s="2305" t="s">
        <v>395</v>
      </c>
      <c r="D21" s="2305"/>
      <c r="E21" s="38"/>
      <c r="F21" s="1394" t="s">
        <v>442</v>
      </c>
      <c r="G21" s="1532"/>
      <c r="H21" s="14"/>
      <c r="I21" s="2305" t="s">
        <v>390</v>
      </c>
      <c r="J21" s="2379"/>
    </row>
    <row r="22" spans="1:10" x14ac:dyDescent="0.25">
      <c r="A22" s="101"/>
      <c r="B22" s="390"/>
      <c r="C22" s="2302" t="s">
        <v>5</v>
      </c>
      <c r="D22" s="2302"/>
      <c r="E22" s="38"/>
      <c r="F22" s="1393" t="s">
        <v>6</v>
      </c>
      <c r="G22" s="289"/>
      <c r="H22" s="201"/>
      <c r="I22" s="2304" t="s">
        <v>202</v>
      </c>
      <c r="J22" s="2378"/>
    </row>
    <row r="23" spans="1:10" x14ac:dyDescent="0.25">
      <c r="A23" s="101"/>
      <c r="B23" s="390"/>
      <c r="C23" s="2305" t="s">
        <v>378</v>
      </c>
      <c r="D23" s="2305"/>
      <c r="E23" s="38"/>
      <c r="F23" s="1394" t="s">
        <v>385</v>
      </c>
      <c r="G23" s="1532"/>
      <c r="H23" s="14"/>
      <c r="I23" s="2305" t="s">
        <v>393</v>
      </c>
      <c r="J23" s="2379"/>
    </row>
    <row r="24" spans="1:10" x14ac:dyDescent="0.25">
      <c r="A24" s="101"/>
      <c r="B24" s="390"/>
      <c r="C24" s="2302" t="s">
        <v>201</v>
      </c>
      <c r="D24" s="2302"/>
      <c r="E24" s="38"/>
      <c r="F24" s="1393" t="str">
        <f>'[3]Datos Generales'!C16</f>
        <v>Preparado por</v>
      </c>
      <c r="G24" s="289"/>
      <c r="H24" s="201"/>
      <c r="I24" s="2304" t="str">
        <f>'[3]Datos Generales'!D16</f>
        <v>Revisado por</v>
      </c>
      <c r="J24" s="2378"/>
    </row>
    <row r="25" spans="1:10" x14ac:dyDescent="0.25">
      <c r="A25" s="101"/>
      <c r="B25" s="390"/>
      <c r="C25" s="2301">
        <v>45483</v>
      </c>
      <c r="D25" s="2301"/>
      <c r="E25" s="38"/>
      <c r="F25" s="1395">
        <v>45483</v>
      </c>
      <c r="G25" s="511"/>
      <c r="H25" s="13"/>
      <c r="I25" s="2301">
        <v>45483</v>
      </c>
      <c r="J25" s="2376"/>
    </row>
    <row r="26" spans="1:10" x14ac:dyDescent="0.25">
      <c r="A26" s="149"/>
      <c r="B26" s="432"/>
      <c r="C26" s="2374" t="s">
        <v>203</v>
      </c>
      <c r="D26" s="2374"/>
      <c r="E26" s="433"/>
      <c r="F26" s="1533" t="s">
        <v>204</v>
      </c>
      <c r="G26" s="1534"/>
      <c r="H26" s="32"/>
      <c r="I26" s="2375" t="s">
        <v>211</v>
      </c>
      <c r="J26" s="2377"/>
    </row>
  </sheetData>
  <mergeCells count="20">
    <mergeCell ref="A3:J3"/>
    <mergeCell ref="A4:J4"/>
    <mergeCell ref="A5:J5"/>
    <mergeCell ref="A6:J6"/>
    <mergeCell ref="A7:J7"/>
    <mergeCell ref="E8:F8"/>
    <mergeCell ref="D12:E12"/>
    <mergeCell ref="F12:G12"/>
    <mergeCell ref="C21:D21"/>
    <mergeCell ref="I21:J21"/>
    <mergeCell ref="C25:D25"/>
    <mergeCell ref="I25:J25"/>
    <mergeCell ref="C26:D26"/>
    <mergeCell ref="I26:J26"/>
    <mergeCell ref="C22:D22"/>
    <mergeCell ref="I22:J22"/>
    <mergeCell ref="C23:D23"/>
    <mergeCell ref="I23:J23"/>
    <mergeCell ref="C24:D24"/>
    <mergeCell ref="I24:J24"/>
  </mergeCells>
  <pageMargins left="0.7" right="0.7" top="0.75" bottom="0.44"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workbookViewId="0">
      <selection activeCell="I6" activeCellId="1" sqref="A1:XFD176 I6"/>
    </sheetView>
  </sheetViews>
  <sheetFormatPr baseColWidth="10" defaultColWidth="12.7109375" defaultRowHeight="15" x14ac:dyDescent="0.25"/>
  <cols>
    <col min="1" max="1" width="13.7109375" customWidth="1"/>
    <col min="2" max="2" width="10.7109375" customWidth="1"/>
    <col min="4" max="4" width="14.7109375" customWidth="1"/>
    <col min="6" max="6" width="8.7109375" customWidth="1"/>
  </cols>
  <sheetData>
    <row r="1" spans="1:11" ht="20.25" x14ac:dyDescent="0.3">
      <c r="A1" s="1956" t="s">
        <v>1046</v>
      </c>
      <c r="B1" s="1956"/>
      <c r="C1" s="1956"/>
      <c r="D1" s="1956"/>
      <c r="E1" s="1956"/>
      <c r="F1" s="1956"/>
      <c r="G1" s="1956"/>
    </row>
    <row r="2" spans="1:11" x14ac:dyDescent="0.25">
      <c r="A2" s="1957" t="s">
        <v>1047</v>
      </c>
      <c r="B2" s="1957"/>
      <c r="C2" s="1957"/>
      <c r="D2" s="1957"/>
      <c r="E2" s="1957"/>
      <c r="F2" s="1957"/>
      <c r="G2" s="1957"/>
    </row>
    <row r="3" spans="1:11" x14ac:dyDescent="0.25">
      <c r="A3" s="1957" t="s">
        <v>1048</v>
      </c>
      <c r="B3" s="1957"/>
      <c r="C3" s="1957"/>
      <c r="D3" s="1957"/>
      <c r="E3" s="1957"/>
      <c r="F3" s="1957"/>
      <c r="G3" s="1957"/>
    </row>
    <row r="4" spans="1:11" x14ac:dyDescent="0.25">
      <c r="A4" s="1958" t="s">
        <v>1049</v>
      </c>
      <c r="B4" s="1958"/>
      <c r="C4" s="1958"/>
      <c r="D4" s="1958"/>
      <c r="E4" s="1958"/>
      <c r="F4" s="1958"/>
      <c r="G4" s="1958"/>
    </row>
    <row r="5" spans="1:11" ht="18.75" customHeight="1" x14ac:dyDescent="0.25">
      <c r="A5" s="1958" t="s">
        <v>1050</v>
      </c>
      <c r="B5" s="1958"/>
      <c r="C5" s="1958"/>
      <c r="D5" s="1958"/>
      <c r="E5" s="1958"/>
      <c r="F5" s="1958"/>
      <c r="G5" s="1958"/>
    </row>
    <row r="6" spans="1:11" ht="18" customHeight="1" x14ac:dyDescent="0.25">
      <c r="A6" s="1959" t="s">
        <v>1051</v>
      </c>
      <c r="B6" s="1959"/>
      <c r="C6" s="1959"/>
      <c r="D6" s="1959"/>
      <c r="E6" s="1959"/>
      <c r="F6" s="1959"/>
      <c r="G6" s="1959"/>
    </row>
    <row r="7" spans="1:11" ht="16.5" customHeight="1" x14ac:dyDescent="0.25">
      <c r="A7" s="1260"/>
      <c r="B7" s="1260"/>
      <c r="C7" s="1260"/>
      <c r="D7" s="1260"/>
      <c r="E7" s="1260"/>
      <c r="F7" s="1260"/>
      <c r="G7" s="1260"/>
    </row>
    <row r="8" spans="1:11" ht="15.75" thickBot="1" x14ac:dyDescent="0.3">
      <c r="A8" s="1261" t="s">
        <v>1052</v>
      </c>
      <c r="B8" s="1262"/>
      <c r="C8" s="1262"/>
      <c r="D8" s="1262"/>
      <c r="E8" s="1262"/>
      <c r="F8" s="1262"/>
      <c r="G8" s="1263">
        <v>9577830.1899999995</v>
      </c>
    </row>
    <row r="9" spans="1:11" ht="15.75" thickTop="1" x14ac:dyDescent="0.25">
      <c r="A9" s="1262"/>
      <c r="B9" s="1262"/>
      <c r="C9" s="1262"/>
      <c r="D9" s="1262"/>
      <c r="E9" s="1262"/>
      <c r="F9" s="1262"/>
      <c r="G9" s="1264"/>
    </row>
    <row r="10" spans="1:11" x14ac:dyDescent="0.25">
      <c r="A10" s="1265" t="s">
        <v>1053</v>
      </c>
      <c r="B10" s="1262"/>
      <c r="C10" s="1262"/>
      <c r="D10" s="1262"/>
      <c r="E10" s="1262" t="s">
        <v>138</v>
      </c>
      <c r="F10" s="1262"/>
      <c r="G10" s="1264"/>
    </row>
    <row r="11" spans="1:11" x14ac:dyDescent="0.25">
      <c r="A11" s="1262"/>
      <c r="B11" s="1262" t="s">
        <v>1054</v>
      </c>
      <c r="C11" s="1262"/>
      <c r="D11" s="1262"/>
      <c r="E11" s="1262"/>
      <c r="F11" s="1262"/>
      <c r="G11" s="1266">
        <v>0</v>
      </c>
    </row>
    <row r="12" spans="1:11" x14ac:dyDescent="0.25">
      <c r="A12" s="1262"/>
      <c r="B12" s="1267"/>
      <c r="C12" s="1262"/>
      <c r="D12" s="1262"/>
      <c r="E12" s="1262"/>
      <c r="F12" s="1262"/>
      <c r="G12" s="1268"/>
    </row>
    <row r="13" spans="1:11" x14ac:dyDescent="0.25">
      <c r="A13" s="1262"/>
      <c r="B13" s="1262"/>
      <c r="G13" s="1269"/>
    </row>
    <row r="14" spans="1:11" x14ac:dyDescent="0.25">
      <c r="A14" s="1262"/>
      <c r="B14" s="1270"/>
      <c r="C14" s="1262"/>
      <c r="D14" s="1262"/>
      <c r="E14" s="1262"/>
      <c r="F14" s="1262"/>
      <c r="G14" s="1268"/>
    </row>
    <row r="15" spans="1:11" x14ac:dyDescent="0.25">
      <c r="A15" s="1262"/>
      <c r="B15" s="1262" t="s">
        <v>1055</v>
      </c>
      <c r="C15" s="1262"/>
      <c r="D15" s="1262"/>
      <c r="E15" s="1262"/>
      <c r="F15" s="1262"/>
      <c r="G15" s="1271">
        <f>+G8+G11</f>
        <v>9577830.1899999995</v>
      </c>
      <c r="K15" s="1272"/>
    </row>
    <row r="16" spans="1:11" x14ac:dyDescent="0.25">
      <c r="A16" s="1262"/>
      <c r="B16" s="1262"/>
      <c r="C16" s="1262"/>
      <c r="D16" s="1262"/>
      <c r="E16" s="1262"/>
      <c r="F16" s="1262"/>
      <c r="G16" s="1273"/>
    </row>
    <row r="17" spans="1:9" x14ac:dyDescent="0.25">
      <c r="A17" s="1262"/>
      <c r="B17" s="1262"/>
      <c r="C17" s="1262"/>
      <c r="D17" s="1262"/>
      <c r="E17" s="1262"/>
      <c r="F17" s="1262"/>
      <c r="G17" s="1273"/>
    </row>
    <row r="18" spans="1:9" x14ac:dyDescent="0.25">
      <c r="A18" s="1261" t="s">
        <v>35</v>
      </c>
      <c r="B18" s="1262" t="s">
        <v>1056</v>
      </c>
      <c r="C18" s="1262"/>
      <c r="D18" s="1262"/>
      <c r="E18" s="1262"/>
      <c r="F18" s="1262" t="s">
        <v>1057</v>
      </c>
      <c r="G18" s="1274">
        <v>152699.42000000001</v>
      </c>
    </row>
    <row r="19" spans="1:9" x14ac:dyDescent="0.25">
      <c r="A19" s="1261"/>
      <c r="B19" s="1262"/>
      <c r="C19" s="1262"/>
      <c r="D19" s="1262"/>
      <c r="E19" s="1262"/>
      <c r="F19" s="1262"/>
      <c r="G19" s="1274"/>
    </row>
    <row r="20" spans="1:9" x14ac:dyDescent="0.25">
      <c r="A20" s="1262"/>
      <c r="B20" s="1262" t="s">
        <v>1058</v>
      </c>
      <c r="C20" s="1262"/>
      <c r="D20" s="1262"/>
      <c r="E20" s="1262"/>
      <c r="F20" s="1262"/>
      <c r="G20" s="1268">
        <v>409.15</v>
      </c>
    </row>
    <row r="21" spans="1:9" x14ac:dyDescent="0.25">
      <c r="A21" s="1262"/>
      <c r="B21" s="1267"/>
      <c r="G21" s="1268"/>
    </row>
    <row r="22" spans="1:9" x14ac:dyDescent="0.25">
      <c r="A22" s="1262"/>
      <c r="B22" s="1262"/>
      <c r="C22" s="1262"/>
      <c r="D22" s="1262"/>
      <c r="E22" s="1262"/>
      <c r="F22" s="1262"/>
      <c r="G22" s="1273"/>
    </row>
    <row r="23" spans="1:9" ht="15.75" thickBot="1" x14ac:dyDescent="0.3">
      <c r="A23" s="1261" t="s">
        <v>1059</v>
      </c>
      <c r="B23" s="1261"/>
      <c r="C23" s="1261"/>
      <c r="D23" s="1261"/>
      <c r="E23" s="1262"/>
      <c r="F23" s="1262"/>
      <c r="G23" s="1263">
        <f>+G8+G11-G18-G20</f>
        <v>9424721.6199999992</v>
      </c>
      <c r="I23" s="1275">
        <f>+G23-G37</f>
        <v>0</v>
      </c>
    </row>
    <row r="24" spans="1:9" ht="15.75" thickTop="1" x14ac:dyDescent="0.25">
      <c r="A24" s="1262"/>
      <c r="B24" s="1262"/>
      <c r="C24" s="1262"/>
      <c r="D24" s="1262"/>
      <c r="E24" s="1262"/>
      <c r="F24" s="1262"/>
      <c r="G24" s="1269"/>
    </row>
    <row r="25" spans="1:9" ht="16.5" customHeight="1" x14ac:dyDescent="0.25">
      <c r="A25" s="1262"/>
      <c r="B25" s="1262"/>
      <c r="C25" s="1262"/>
      <c r="D25" s="1262"/>
      <c r="E25" s="1262"/>
      <c r="F25" s="1262"/>
      <c r="G25" s="1269"/>
      <c r="H25" s="1275"/>
    </row>
    <row r="26" spans="1:9" x14ac:dyDescent="0.25">
      <c r="A26" s="1262"/>
      <c r="B26" s="1262"/>
      <c r="C26" s="1262"/>
      <c r="D26" s="1262"/>
      <c r="E26" s="1262"/>
      <c r="F26" s="1262" t="s">
        <v>13</v>
      </c>
      <c r="G26" s="1269"/>
    </row>
    <row r="27" spans="1:9" x14ac:dyDescent="0.25">
      <c r="A27" s="1265" t="s">
        <v>1060</v>
      </c>
      <c r="B27" s="1262"/>
      <c r="C27" s="1262"/>
      <c r="D27" s="1262"/>
      <c r="E27" s="1262"/>
      <c r="F27" s="1262"/>
      <c r="G27" s="1268">
        <v>9424721.6199999992</v>
      </c>
    </row>
    <row r="28" spans="1:9" x14ac:dyDescent="0.25">
      <c r="A28" s="1262"/>
      <c r="B28" s="1262"/>
      <c r="C28" s="1262"/>
      <c r="D28" s="1262"/>
      <c r="E28" s="1262"/>
      <c r="F28" s="1262"/>
      <c r="G28" s="1268"/>
    </row>
    <row r="29" spans="1:9" x14ac:dyDescent="0.25">
      <c r="A29" s="1262"/>
      <c r="B29" s="1262"/>
      <c r="C29" s="1262"/>
      <c r="D29" s="1262"/>
      <c r="E29" s="1262"/>
      <c r="F29" s="1262"/>
      <c r="G29" s="1268"/>
    </row>
    <row r="30" spans="1:9" x14ac:dyDescent="0.25">
      <c r="A30" s="1265" t="s">
        <v>32</v>
      </c>
      <c r="B30" s="1276" t="s">
        <v>1061</v>
      </c>
      <c r="C30" s="1262"/>
      <c r="D30" s="1262"/>
      <c r="E30" s="1262"/>
      <c r="F30" s="1262"/>
      <c r="G30" s="1268"/>
      <c r="H30" s="1275"/>
    </row>
    <row r="31" spans="1:9" x14ac:dyDescent="0.25">
      <c r="A31" s="1262"/>
      <c r="B31" s="1262"/>
      <c r="C31" s="1262"/>
      <c r="D31" s="1262"/>
      <c r="E31" s="1262"/>
      <c r="F31" s="1262"/>
      <c r="G31" s="1268" t="s">
        <v>13</v>
      </c>
      <c r="H31" s="1275"/>
    </row>
    <row r="32" spans="1:9" x14ac:dyDescent="0.25">
      <c r="A32" s="1262"/>
      <c r="B32" s="1262"/>
      <c r="C32" s="1262"/>
      <c r="D32" s="1262"/>
      <c r="E32" s="1262"/>
      <c r="F32" s="1262"/>
      <c r="G32" s="1268"/>
    </row>
    <row r="33" spans="1:7" x14ac:dyDescent="0.25">
      <c r="A33" s="1265" t="s">
        <v>35</v>
      </c>
      <c r="B33" s="1262" t="s">
        <v>1062</v>
      </c>
      <c r="C33" s="1262"/>
      <c r="D33" s="1262"/>
      <c r="E33" s="1262"/>
      <c r="F33" s="1262"/>
      <c r="G33" s="1268">
        <v>0</v>
      </c>
    </row>
    <row r="34" spans="1:7" x14ac:dyDescent="0.25">
      <c r="A34" s="1262"/>
      <c r="B34" s="1267"/>
      <c r="C34" s="1262"/>
      <c r="D34" s="1262"/>
      <c r="E34" s="1262"/>
      <c r="F34" s="1262"/>
      <c r="G34" s="1268"/>
    </row>
    <row r="35" spans="1:7" x14ac:dyDescent="0.25">
      <c r="A35" s="1262"/>
      <c r="B35" s="1262"/>
      <c r="C35" s="1262"/>
      <c r="D35" s="1262"/>
      <c r="E35" s="1262"/>
      <c r="F35" s="1262"/>
      <c r="G35" s="1273"/>
    </row>
    <row r="36" spans="1:7" x14ac:dyDescent="0.25">
      <c r="A36" s="1262"/>
      <c r="B36" s="1262"/>
      <c r="C36" s="1262"/>
      <c r="D36" s="1262"/>
      <c r="E36" s="1262"/>
      <c r="F36" s="1262"/>
      <c r="G36" s="1268"/>
    </row>
    <row r="37" spans="1:7" ht="15.75" thickBot="1" x14ac:dyDescent="0.3">
      <c r="A37" s="1261" t="s">
        <v>1063</v>
      </c>
      <c r="C37" s="1261"/>
      <c r="D37" s="1261"/>
      <c r="E37" s="1261"/>
      <c r="F37" s="1262"/>
      <c r="G37" s="1263">
        <f>+G27-G33</f>
        <v>9424721.6199999992</v>
      </c>
    </row>
    <row r="38" spans="1:7" ht="15.75" thickTop="1" x14ac:dyDescent="0.25">
      <c r="A38" s="1262"/>
      <c r="B38" s="1262"/>
      <c r="C38" s="1262"/>
      <c r="D38" s="1262"/>
      <c r="E38" s="1262"/>
      <c r="F38" s="1262"/>
      <c r="G38" s="1273"/>
    </row>
    <row r="39" spans="1:7" x14ac:dyDescent="0.25">
      <c r="A39" s="1262"/>
      <c r="B39" s="1262"/>
      <c r="C39" s="1262"/>
      <c r="D39" s="1262"/>
      <c r="E39" s="1262" t="s">
        <v>13</v>
      </c>
      <c r="F39" s="1262"/>
      <c r="G39" s="1277"/>
    </row>
    <row r="40" spans="1:7" x14ac:dyDescent="0.25">
      <c r="A40" s="1262"/>
      <c r="B40" s="1262"/>
      <c r="C40" s="1262"/>
      <c r="D40" s="1262"/>
      <c r="E40" s="1262"/>
      <c r="F40" s="1262"/>
      <c r="G40" s="1277"/>
    </row>
    <row r="41" spans="1:7" x14ac:dyDescent="0.25">
      <c r="A41" s="1262"/>
      <c r="B41" s="1262"/>
      <c r="C41" s="1262"/>
      <c r="D41" s="1262"/>
      <c r="E41" s="1262"/>
      <c r="F41" s="1262"/>
      <c r="G41" s="1277"/>
    </row>
    <row r="42" spans="1:7" x14ac:dyDescent="0.25">
      <c r="A42" s="1262"/>
      <c r="B42" s="1261"/>
      <c r="C42" s="1261"/>
      <c r="D42" s="1261"/>
      <c r="E42" s="1261"/>
      <c r="F42" s="1262"/>
      <c r="G42" s="1278"/>
    </row>
    <row r="43" spans="1:7" x14ac:dyDescent="0.25">
      <c r="A43" s="103"/>
      <c r="C43" s="103"/>
      <c r="E43" s="103"/>
      <c r="F43" s="103"/>
      <c r="G43" s="1277"/>
    </row>
    <row r="44" spans="1:7" x14ac:dyDescent="0.25">
      <c r="A44" t="s">
        <v>1064</v>
      </c>
      <c r="C44" s="1237"/>
      <c r="E44" t="s">
        <v>202</v>
      </c>
      <c r="F44" s="1279"/>
      <c r="G44" s="1277"/>
    </row>
    <row r="45" spans="1:7" x14ac:dyDescent="0.25">
      <c r="A45" s="1262"/>
      <c r="B45" s="1262"/>
      <c r="C45" s="1262"/>
      <c r="D45" s="1262"/>
      <c r="E45" s="1262"/>
      <c r="F45" s="1262"/>
      <c r="G45" s="1277"/>
    </row>
    <row r="50" spans="1:5" x14ac:dyDescent="0.25">
      <c r="A50" s="1280"/>
      <c r="B50" s="1280"/>
      <c r="C50" s="1280"/>
      <c r="D50" s="1280"/>
      <c r="E50" s="1280"/>
    </row>
    <row r="54" spans="1:5" x14ac:dyDescent="0.25">
      <c r="A54" s="1950" t="s">
        <v>1065</v>
      </c>
      <c r="B54" s="1950"/>
      <c r="C54" s="1950"/>
      <c r="D54" s="1950"/>
      <c r="E54" s="1950"/>
    </row>
    <row r="55" spans="1:5" x14ac:dyDescent="0.25">
      <c r="A55" s="1951" t="s">
        <v>1066</v>
      </c>
      <c r="B55" s="1951"/>
      <c r="C55" s="1951"/>
      <c r="D55" s="1951"/>
      <c r="E55" s="1951"/>
    </row>
    <row r="56" spans="1:5" x14ac:dyDescent="0.25">
      <c r="A56" s="1950" t="s">
        <v>1067</v>
      </c>
      <c r="B56" s="1950"/>
      <c r="C56" s="1950"/>
      <c r="D56" s="1950"/>
      <c r="E56" s="1950"/>
    </row>
    <row r="57" spans="1:5" x14ac:dyDescent="0.25">
      <c r="A57" s="1952" t="s">
        <v>1068</v>
      </c>
      <c r="B57" s="1952"/>
      <c r="C57" s="1952"/>
      <c r="D57" s="1952"/>
      <c r="E57" s="1952"/>
    </row>
    <row r="58" spans="1:5" x14ac:dyDescent="0.25">
      <c r="B58" s="1281" t="s">
        <v>1069</v>
      </c>
      <c r="D58" s="1281" t="s">
        <v>1070</v>
      </c>
      <c r="E58" s="1282"/>
    </row>
    <row r="59" spans="1:5" x14ac:dyDescent="0.25">
      <c r="B59" s="1283"/>
      <c r="C59" s="1284"/>
      <c r="D59" s="1285"/>
      <c r="E59" s="1282"/>
    </row>
    <row r="60" spans="1:5" x14ac:dyDescent="0.25">
      <c r="B60" s="1283"/>
      <c r="C60" s="1284"/>
      <c r="D60" s="1285"/>
      <c r="E60" s="1282"/>
    </row>
    <row r="61" spans="1:5" x14ac:dyDescent="0.25">
      <c r="B61" s="1286"/>
      <c r="D61" s="1287"/>
      <c r="E61" s="1282"/>
    </row>
    <row r="62" spans="1:5" ht="15.75" thickBot="1" x14ac:dyDescent="0.3">
      <c r="B62" s="1288" t="s">
        <v>1071</v>
      </c>
      <c r="D62" s="1289">
        <f>SUM(D59:D61)</f>
        <v>0</v>
      </c>
      <c r="E62" s="1282"/>
    </row>
    <row r="63" spans="1:5" ht="15.75" thickTop="1" x14ac:dyDescent="0.25"/>
    <row r="69" spans="1:5" x14ac:dyDescent="0.25">
      <c r="A69" s="1290"/>
      <c r="B69" s="1290"/>
      <c r="C69" s="1290"/>
      <c r="D69" s="1290"/>
      <c r="E69" s="1290"/>
    </row>
    <row r="74" spans="1:5" x14ac:dyDescent="0.25">
      <c r="A74" s="1955" t="s">
        <v>371</v>
      </c>
      <c r="B74" s="1955"/>
      <c r="C74" s="1955"/>
      <c r="D74" s="1955"/>
      <c r="E74" s="1955"/>
    </row>
    <row r="75" spans="1:5" x14ac:dyDescent="0.25">
      <c r="A75" s="1955" t="s">
        <v>1072</v>
      </c>
      <c r="B75" s="1955"/>
      <c r="C75" s="1955"/>
      <c r="D75" s="1955"/>
      <c r="E75" s="1955"/>
    </row>
    <row r="76" spans="1:5" x14ac:dyDescent="0.25">
      <c r="A76" s="1953" t="s">
        <v>1073</v>
      </c>
      <c r="B76" s="1953"/>
      <c r="C76" s="1953"/>
      <c r="D76" s="1953"/>
      <c r="E76" s="1953"/>
    </row>
    <row r="77" spans="1:5" x14ac:dyDescent="0.25">
      <c r="A77" s="1954" t="s">
        <v>1074</v>
      </c>
      <c r="B77" s="1954"/>
      <c r="C77" s="1954"/>
      <c r="D77" s="1954"/>
      <c r="E77" s="1954"/>
    </row>
    <row r="78" spans="1:5" x14ac:dyDescent="0.25">
      <c r="A78" s="1291"/>
      <c r="B78" s="1291"/>
      <c r="C78" s="1291"/>
      <c r="D78" s="1291"/>
    </row>
    <row r="79" spans="1:5" ht="15.75" x14ac:dyDescent="0.25">
      <c r="A79" s="1292"/>
      <c r="B79" s="1293" t="s">
        <v>1069</v>
      </c>
      <c r="C79" s="1294" t="s">
        <v>1075</v>
      </c>
      <c r="D79" s="1294" t="s">
        <v>1076</v>
      </c>
      <c r="E79" s="1295" t="s">
        <v>1070</v>
      </c>
    </row>
    <row r="80" spans="1:5" x14ac:dyDescent="0.25">
      <c r="A80" s="1292"/>
      <c r="B80" s="1296">
        <v>45447</v>
      </c>
      <c r="C80" s="1297" t="s">
        <v>1077</v>
      </c>
      <c r="D80" s="1298">
        <v>40584</v>
      </c>
      <c r="E80" s="1299">
        <v>0</v>
      </c>
    </row>
    <row r="81" spans="1:5" x14ac:dyDescent="0.25">
      <c r="A81" s="1292"/>
      <c r="B81" s="1296" t="s">
        <v>1078</v>
      </c>
      <c r="C81" s="1297" t="s">
        <v>1077</v>
      </c>
      <c r="D81" s="1298">
        <v>40585</v>
      </c>
      <c r="E81" s="1299">
        <v>0</v>
      </c>
    </row>
    <row r="82" spans="1:5" x14ac:dyDescent="0.25">
      <c r="A82" s="1292"/>
      <c r="B82" s="1296">
        <v>45456</v>
      </c>
      <c r="C82" s="1297" t="s">
        <v>1079</v>
      </c>
      <c r="D82" s="1298">
        <v>40586</v>
      </c>
      <c r="E82" s="1299">
        <v>152699.42000000001</v>
      </c>
    </row>
    <row r="83" spans="1:5" x14ac:dyDescent="0.25">
      <c r="A83" s="1292"/>
      <c r="B83" s="1296"/>
      <c r="C83" s="1297"/>
      <c r="D83" s="1298"/>
      <c r="E83" s="1299"/>
    </row>
    <row r="84" spans="1:5" ht="15.75" thickBot="1" x14ac:dyDescent="0.3">
      <c r="B84" s="1262"/>
      <c r="C84" s="1300" t="s">
        <v>1071</v>
      </c>
      <c r="D84" s="1262"/>
      <c r="E84" s="1301">
        <f>SUM(E80:E83)</f>
        <v>152699.42000000001</v>
      </c>
    </row>
    <row r="91" spans="1:5" x14ac:dyDescent="0.25">
      <c r="A91" s="1290"/>
      <c r="B91" s="1290"/>
      <c r="C91" s="1290"/>
      <c r="D91" s="1290"/>
      <c r="E91" s="1290"/>
    </row>
    <row r="93" spans="1:5" x14ac:dyDescent="0.25">
      <c r="A93" s="1955" t="s">
        <v>371</v>
      </c>
      <c r="B93" s="1955"/>
      <c r="C93" s="1955"/>
      <c r="D93" s="1955"/>
      <c r="E93" s="1955"/>
    </row>
    <row r="94" spans="1:5" x14ac:dyDescent="0.25">
      <c r="A94" s="1955" t="s">
        <v>1080</v>
      </c>
      <c r="B94" s="1955"/>
      <c r="C94" s="1955"/>
      <c r="D94" s="1955"/>
      <c r="E94" s="1955"/>
    </row>
    <row r="95" spans="1:5" x14ac:dyDescent="0.25">
      <c r="A95" s="1953" t="s">
        <v>1073</v>
      </c>
      <c r="B95" s="1953"/>
      <c r="C95" s="1953"/>
      <c r="D95" s="1953"/>
      <c r="E95" s="1953"/>
    </row>
    <row r="96" spans="1:5" x14ac:dyDescent="0.25">
      <c r="A96" s="1954" t="s">
        <v>1074</v>
      </c>
      <c r="B96" s="1954"/>
      <c r="C96" s="1954"/>
      <c r="D96" s="1954"/>
      <c r="E96" s="1954"/>
    </row>
    <row r="97" spans="1:5" x14ac:dyDescent="0.25">
      <c r="A97" s="1291"/>
      <c r="B97" s="1291"/>
      <c r="C97" s="1291"/>
      <c r="D97" s="1291"/>
    </row>
    <row r="98" spans="1:5" ht="15.75" x14ac:dyDescent="0.25">
      <c r="A98" s="1292"/>
      <c r="B98" s="1293" t="s">
        <v>1069</v>
      </c>
      <c r="C98" s="1294" t="s">
        <v>1081</v>
      </c>
      <c r="D98" s="1294" t="s">
        <v>1076</v>
      </c>
      <c r="E98" s="1295" t="s">
        <v>1070</v>
      </c>
    </row>
    <row r="99" spans="1:5" ht="15.75" x14ac:dyDescent="0.25">
      <c r="A99" s="1292"/>
      <c r="B99" s="1302"/>
      <c r="C99" s="1302"/>
      <c r="D99" s="1302"/>
      <c r="E99" s="1302"/>
    </row>
    <row r="100" spans="1:5" ht="15.75" x14ac:dyDescent="0.25">
      <c r="A100" s="1292"/>
      <c r="B100" s="1302"/>
      <c r="C100" s="1302"/>
      <c r="D100" s="1302"/>
      <c r="E100" s="1302"/>
    </row>
    <row r="101" spans="1:5" x14ac:dyDescent="0.25">
      <c r="B101" s="1296"/>
      <c r="C101" s="1297"/>
      <c r="D101" s="1298"/>
      <c r="E101" s="1303"/>
    </row>
    <row r="102" spans="1:5" ht="15.75" thickBot="1" x14ac:dyDescent="0.3">
      <c r="B102" s="1304"/>
      <c r="C102" s="1300"/>
      <c r="D102" s="1262"/>
      <c r="E102" s="1305">
        <f>SUM(E101:E101)</f>
        <v>0</v>
      </c>
    </row>
    <row r="103" spans="1:5" ht="15.75" thickTop="1" x14ac:dyDescent="0.25"/>
    <row r="109" spans="1:5" x14ac:dyDescent="0.25">
      <c r="A109" s="1290"/>
      <c r="B109" s="1290"/>
      <c r="C109" s="1290"/>
      <c r="D109" s="1290"/>
      <c r="E109" s="1290"/>
    </row>
    <row r="115" spans="1:5" x14ac:dyDescent="0.25">
      <c r="A115" s="1950" t="s">
        <v>1082</v>
      </c>
      <c r="B115" s="1950"/>
      <c r="C115" s="1950"/>
      <c r="D115" s="1950"/>
      <c r="E115" s="1950"/>
    </row>
    <row r="116" spans="1:5" x14ac:dyDescent="0.25">
      <c r="A116" s="1951" t="s">
        <v>1049</v>
      </c>
      <c r="B116" s="1951"/>
      <c r="C116" s="1951"/>
      <c r="D116" s="1951"/>
      <c r="E116" s="1951"/>
    </row>
    <row r="117" spans="1:5" x14ac:dyDescent="0.25">
      <c r="A117" s="1950" t="s">
        <v>1067</v>
      </c>
      <c r="B117" s="1950"/>
      <c r="C117" s="1950"/>
      <c r="D117" s="1950"/>
      <c r="E117" s="1950"/>
    </row>
    <row r="118" spans="1:5" x14ac:dyDescent="0.25">
      <c r="A118" s="1952" t="s">
        <v>1068</v>
      </c>
      <c r="B118" s="1952"/>
      <c r="C118" s="1952"/>
      <c r="D118" s="1952"/>
      <c r="E118" s="1952"/>
    </row>
    <row r="119" spans="1:5" x14ac:dyDescent="0.25">
      <c r="B119" s="1281" t="s">
        <v>1069</v>
      </c>
      <c r="D119" s="1281" t="s">
        <v>1070</v>
      </c>
      <c r="E119" s="1282"/>
    </row>
    <row r="120" spans="1:5" x14ac:dyDescent="0.25">
      <c r="B120" s="1283">
        <v>45456</v>
      </c>
      <c r="C120" s="1284"/>
      <c r="D120" s="1285">
        <v>5.0999999999999996</v>
      </c>
      <c r="E120" s="1282"/>
    </row>
    <row r="121" spans="1:5" x14ac:dyDescent="0.25">
      <c r="B121" s="1283">
        <v>45464</v>
      </c>
      <c r="C121" s="1284"/>
      <c r="D121" s="1285">
        <v>229.05</v>
      </c>
      <c r="E121" s="1282"/>
    </row>
    <row r="122" spans="1:5" x14ac:dyDescent="0.25">
      <c r="B122" s="1283">
        <v>45471</v>
      </c>
      <c r="C122" s="1284"/>
      <c r="D122" s="1285">
        <v>175</v>
      </c>
      <c r="E122" s="1282"/>
    </row>
    <row r="123" spans="1:5" ht="15.75" thickBot="1" x14ac:dyDescent="0.3">
      <c r="B123" s="1288" t="s">
        <v>1071</v>
      </c>
      <c r="D123" s="1289">
        <f>SUM(D120:D122)</f>
        <v>409.15</v>
      </c>
      <c r="E123" s="1282"/>
    </row>
    <row r="124" spans="1:5" ht="15.75" thickTop="1" x14ac:dyDescent="0.25"/>
  </sheetData>
  <mergeCells count="22">
    <mergeCell ref="A75:E75"/>
    <mergeCell ref="A1:G1"/>
    <mergeCell ref="A2:G2"/>
    <mergeCell ref="A3:G3"/>
    <mergeCell ref="A4:G4"/>
    <mergeCell ref="A5:G5"/>
    <mergeCell ref="A6:G6"/>
    <mergeCell ref="A54:E54"/>
    <mergeCell ref="A55:E55"/>
    <mergeCell ref="A56:E56"/>
    <mergeCell ref="A57:E57"/>
    <mergeCell ref="A74:E74"/>
    <mergeCell ref="A115:E115"/>
    <mergeCell ref="A116:E116"/>
    <mergeCell ref="A117:E117"/>
    <mergeCell ref="A118:E118"/>
    <mergeCell ref="A76:E76"/>
    <mergeCell ref="A77:E77"/>
    <mergeCell ref="A93:E93"/>
    <mergeCell ref="A94:E94"/>
    <mergeCell ref="A95:E95"/>
    <mergeCell ref="A96:E9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4" workbookViewId="0">
      <selection activeCell="A4" sqref="A1:XFD1048576"/>
    </sheetView>
  </sheetViews>
  <sheetFormatPr baseColWidth="10" defaultRowHeight="15" x14ac:dyDescent="0.25"/>
  <cols>
    <col min="1" max="1" width="3.28515625" customWidth="1"/>
    <col min="2" max="2" width="6.28515625" customWidth="1"/>
    <col min="3" max="3" width="10.28515625" customWidth="1"/>
    <col min="4" max="4" width="14.7109375" customWidth="1"/>
    <col min="5" max="5" width="14.5703125" customWidth="1"/>
    <col min="6" max="6" width="33.28515625" customWidth="1"/>
    <col min="7" max="7" width="13.140625" customWidth="1"/>
    <col min="8" max="8" width="13.85546875" customWidth="1"/>
    <col min="9" max="9" width="14.5703125" customWidth="1"/>
    <col min="10" max="10" width="17.42578125" customWidth="1"/>
    <col min="11" max="11" width="11.42578125" style="58"/>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2357"/>
      <c r="B3" s="2358"/>
      <c r="C3" s="2358"/>
      <c r="D3" s="2358"/>
      <c r="E3" s="2358"/>
      <c r="F3" s="2358"/>
      <c r="G3" s="2358"/>
      <c r="H3" s="2358"/>
      <c r="I3" s="2358"/>
      <c r="J3" s="2359"/>
    </row>
    <row r="4" spans="1:10" ht="18.75" x14ac:dyDescent="0.3">
      <c r="A4" s="2360" t="s">
        <v>20</v>
      </c>
      <c r="B4" s="1975"/>
      <c r="C4" s="1975"/>
      <c r="D4" s="1975"/>
      <c r="E4" s="1975"/>
      <c r="F4" s="1975"/>
      <c r="G4" s="1975"/>
      <c r="H4" s="1975"/>
      <c r="I4" s="1975"/>
      <c r="J4" s="2361"/>
    </row>
    <row r="5" spans="1:10" ht="15.75" x14ac:dyDescent="0.25">
      <c r="A5" s="2365" t="s">
        <v>288</v>
      </c>
      <c r="B5" s="2366"/>
      <c r="C5" s="2366"/>
      <c r="D5" s="2366"/>
      <c r="E5" s="2366"/>
      <c r="F5" s="2366"/>
      <c r="G5" s="2366"/>
      <c r="H5" s="2366"/>
      <c r="I5" s="2366"/>
      <c r="J5" s="2367"/>
    </row>
    <row r="6" spans="1:10" ht="15.75" x14ac:dyDescent="0.25">
      <c r="A6" s="2362" t="s">
        <v>122</v>
      </c>
      <c r="B6" s="2363"/>
      <c r="C6" s="2363"/>
      <c r="D6" s="2363"/>
      <c r="E6" s="2363"/>
      <c r="F6" s="2363"/>
      <c r="G6" s="2363"/>
      <c r="H6" s="2363"/>
      <c r="I6" s="2363"/>
      <c r="J6" s="2364"/>
    </row>
    <row r="7" spans="1:10" ht="15.75" x14ac:dyDescent="0.25">
      <c r="A7" s="2319"/>
      <c r="B7" s="2320"/>
      <c r="C7" s="2320"/>
      <c r="D7" s="2320"/>
      <c r="E7" s="2320"/>
      <c r="F7" s="2320"/>
      <c r="G7" s="2320"/>
      <c r="H7" s="2320"/>
      <c r="I7" s="2320"/>
      <c r="J7" s="2321"/>
    </row>
    <row r="8" spans="1:10" ht="18.75" x14ac:dyDescent="0.3">
      <c r="A8" s="101"/>
      <c r="B8" s="809"/>
      <c r="C8" s="116"/>
      <c r="D8" s="36" t="s">
        <v>25</v>
      </c>
      <c r="E8" s="2381" t="s">
        <v>371</v>
      </c>
      <c r="F8" s="2382"/>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30" customHeight="1" x14ac:dyDescent="0.3">
      <c r="A12" s="101"/>
      <c r="B12" s="809"/>
      <c r="C12" s="525" t="s">
        <v>187</v>
      </c>
      <c r="D12" s="2383"/>
      <c r="E12" s="2384"/>
      <c r="F12" s="2324" t="s">
        <v>289</v>
      </c>
      <c r="G12" s="2325"/>
      <c r="H12" s="534" t="s">
        <v>2534</v>
      </c>
      <c r="I12" s="14"/>
      <c r="J12" s="1540"/>
    </row>
    <row r="13" spans="1:10" ht="15.75" customHeight="1" x14ac:dyDescent="0.3">
      <c r="A13" s="101"/>
      <c r="B13" s="809"/>
      <c r="C13" s="201"/>
      <c r="D13" s="201"/>
      <c r="E13" s="201"/>
      <c r="F13" s="93"/>
      <c r="G13" s="201"/>
      <c r="H13" s="201"/>
      <c r="I13" s="14"/>
      <c r="J13" s="1540"/>
    </row>
    <row r="14" spans="1:10" ht="1.5" customHeight="1" x14ac:dyDescent="0.3">
      <c r="A14" s="101"/>
      <c r="B14" s="809"/>
      <c r="C14" s="201"/>
      <c r="D14" s="201"/>
      <c r="E14" s="14"/>
      <c r="F14" s="523"/>
      <c r="G14" s="201"/>
      <c r="H14" s="201"/>
      <c r="I14" s="524"/>
      <c r="J14" s="1598"/>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ht="17.25" customHeight="1" x14ac:dyDescent="0.25">
      <c r="A16" s="101"/>
      <c r="B16" s="1555">
        <v>1</v>
      </c>
      <c r="C16" s="1556" t="s">
        <v>394</v>
      </c>
      <c r="D16" s="1557"/>
      <c r="E16" s="1602" t="s">
        <v>2535</v>
      </c>
      <c r="F16" s="1589" t="s">
        <v>2536</v>
      </c>
      <c r="G16" s="1527">
        <v>1000</v>
      </c>
      <c r="H16" s="1527"/>
      <c r="I16" s="1527" t="s">
        <v>107</v>
      </c>
      <c r="J16" s="1559"/>
    </row>
    <row r="17" spans="1:10" ht="19.5" customHeight="1" x14ac:dyDescent="0.25">
      <c r="A17" s="101"/>
      <c r="B17" s="1555"/>
      <c r="C17" s="1556"/>
      <c r="D17" s="1557"/>
      <c r="E17" s="1602" t="s">
        <v>2522</v>
      </c>
      <c r="F17" s="1589" t="s">
        <v>2523</v>
      </c>
      <c r="G17" s="1527"/>
      <c r="H17" s="1527">
        <v>1000</v>
      </c>
      <c r="I17" s="1527"/>
      <c r="J17" s="1559"/>
    </row>
    <row r="18" spans="1:10" ht="78.75" customHeight="1" x14ac:dyDescent="0.25">
      <c r="A18" s="101"/>
      <c r="B18" s="816"/>
      <c r="C18" s="823"/>
      <c r="D18" s="824"/>
      <c r="E18" s="1560" t="s">
        <v>2587</v>
      </c>
      <c r="F18" s="1561" t="s">
        <v>2588</v>
      </c>
      <c r="G18" s="821"/>
      <c r="H18" s="821"/>
      <c r="I18" s="821"/>
      <c r="J18" s="822"/>
    </row>
    <row r="19" spans="1:10" x14ac:dyDescent="0.25">
      <c r="A19" s="101"/>
      <c r="B19" s="1562"/>
      <c r="C19" s="1563"/>
      <c r="D19" s="1563"/>
      <c r="E19" s="1563"/>
      <c r="F19" s="1564" t="s">
        <v>49</v>
      </c>
      <c r="G19" s="1565">
        <f>SUM(G16:G17)</f>
        <v>1000</v>
      </c>
      <c r="H19" s="1565">
        <f>SUM(H16:H17)</f>
        <v>1000</v>
      </c>
      <c r="I19" s="1566"/>
      <c r="J19" s="1567"/>
    </row>
    <row r="20" spans="1:10" x14ac:dyDescent="0.25">
      <c r="A20" s="101"/>
      <c r="B20" s="811"/>
      <c r="C20" s="36"/>
      <c r="D20" s="36"/>
      <c r="E20" s="36"/>
      <c r="F20" s="93"/>
      <c r="G20" s="74"/>
      <c r="H20" s="74"/>
      <c r="I20" s="74"/>
      <c r="J20" s="1541" t="s">
        <v>123</v>
      </c>
    </row>
    <row r="21" spans="1:10" ht="3.75" customHeight="1"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04" t="s">
        <v>2541</v>
      </c>
      <c r="D23" s="2304"/>
      <c r="E23" s="38"/>
      <c r="F23" s="2303" t="s">
        <v>6</v>
      </c>
      <c r="G23" s="2303"/>
      <c r="H23" s="201"/>
      <c r="I23" s="1504" t="s">
        <v>2542</v>
      </c>
      <c r="J23" s="1543"/>
    </row>
    <row r="24" spans="1:10" x14ac:dyDescent="0.25">
      <c r="A24" s="101"/>
      <c r="B24" s="390"/>
      <c r="C24" s="2305" t="s">
        <v>378</v>
      </c>
      <c r="D24" s="2305"/>
      <c r="E24" s="38"/>
      <c r="F24" s="2306" t="s">
        <v>385</v>
      </c>
      <c r="G24" s="2306"/>
      <c r="H24" s="392"/>
      <c r="I24" s="2305" t="s">
        <v>2543</v>
      </c>
      <c r="J24" s="2379"/>
    </row>
    <row r="25" spans="1:10" x14ac:dyDescent="0.25">
      <c r="A25" s="101"/>
      <c r="B25" s="390"/>
      <c r="C25" s="2304" t="s">
        <v>2544</v>
      </c>
      <c r="D25" s="2304"/>
      <c r="E25" s="38"/>
      <c r="F25" s="2304" t="s">
        <v>2544</v>
      </c>
      <c r="G25" s="2304"/>
      <c r="H25" s="201"/>
      <c r="I25" s="2304" t="s">
        <v>2544</v>
      </c>
      <c r="J25" s="2378"/>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E8:F8"/>
    <mergeCell ref="D12:E12"/>
    <mergeCell ref="A3:J3"/>
    <mergeCell ref="A4:J4"/>
    <mergeCell ref="A5:J5"/>
    <mergeCell ref="A6:J6"/>
    <mergeCell ref="A7:J7"/>
    <mergeCell ref="F12:G12"/>
    <mergeCell ref="C22:D22"/>
    <mergeCell ref="F22:G22"/>
    <mergeCell ref="I22:J22"/>
    <mergeCell ref="C23:D23"/>
    <mergeCell ref="F23:G23"/>
    <mergeCell ref="C24:D24"/>
    <mergeCell ref="F24:G24"/>
    <mergeCell ref="I24:J24"/>
    <mergeCell ref="C25:D25"/>
    <mergeCell ref="F25:G25"/>
    <mergeCell ref="I25:J25"/>
    <mergeCell ref="C26:D26"/>
    <mergeCell ref="F26:G26"/>
    <mergeCell ref="I26:J26"/>
    <mergeCell ref="C27:D27"/>
    <mergeCell ref="F27:G27"/>
    <mergeCell ref="I27:J27"/>
  </mergeCells>
  <pageMargins left="0.7" right="0.7" top="0.75" bottom="0.75" header="0.3" footer="0.3"/>
  <pageSetup paperSize="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4" workbookViewId="0">
      <selection activeCell="H27" sqref="H27"/>
    </sheetView>
  </sheetViews>
  <sheetFormatPr baseColWidth="10" defaultRowHeight="15" x14ac:dyDescent="0.25"/>
  <cols>
    <col min="2" max="2" width="6.140625" customWidth="1"/>
    <col min="3" max="3" width="13" customWidth="1"/>
    <col min="4" max="4" width="16.42578125" customWidth="1"/>
    <col min="5" max="5" width="16.85546875" customWidth="1"/>
    <col min="6" max="6" width="36.28515625" customWidth="1"/>
    <col min="7" max="7" width="16.28515625" customWidth="1"/>
    <col min="8" max="8" width="15.140625" customWidth="1"/>
    <col min="9" max="9" width="14.140625" customWidth="1"/>
    <col min="10" max="10" width="13.85546875" customWidth="1"/>
    <col min="11" max="11" width="11.42578125" style="58"/>
  </cols>
  <sheetData>
    <row r="1" spans="1:11" x14ac:dyDescent="0.25">
      <c r="A1" s="203"/>
      <c r="B1" s="431"/>
      <c r="C1" s="415"/>
      <c r="D1" s="415"/>
      <c r="E1" s="1545"/>
      <c r="F1" s="1546"/>
      <c r="G1" s="415"/>
      <c r="H1" s="415"/>
      <c r="I1" s="415"/>
      <c r="J1" s="1547"/>
    </row>
    <row r="2" spans="1:11" ht="18.75" x14ac:dyDescent="0.3">
      <c r="A2" s="2357"/>
      <c r="B2" s="2358"/>
      <c r="C2" s="2358"/>
      <c r="D2" s="2358"/>
      <c r="E2" s="2358"/>
      <c r="F2" s="2358"/>
      <c r="G2" s="2358"/>
      <c r="H2" s="2358"/>
      <c r="I2" s="2358"/>
      <c r="J2" s="2359"/>
    </row>
    <row r="3" spans="1:11" ht="18.75" x14ac:dyDescent="0.3">
      <c r="A3" s="2360" t="s">
        <v>20</v>
      </c>
      <c r="B3" s="1975"/>
      <c r="C3" s="1975"/>
      <c r="D3" s="1975"/>
      <c r="E3" s="1975"/>
      <c r="F3" s="1975"/>
      <c r="G3" s="1975"/>
      <c r="H3" s="1975"/>
      <c r="I3" s="1975"/>
      <c r="J3" s="2361"/>
    </row>
    <row r="4" spans="1:11" ht="15.75" x14ac:dyDescent="0.25">
      <c r="A4" s="2365" t="s">
        <v>288</v>
      </c>
      <c r="B4" s="2366"/>
      <c r="C4" s="2366"/>
      <c r="D4" s="2366"/>
      <c r="E4" s="2366"/>
      <c r="F4" s="2366"/>
      <c r="G4" s="2366"/>
      <c r="H4" s="2366"/>
      <c r="I4" s="2366"/>
      <c r="J4" s="2367"/>
    </row>
    <row r="5" spans="1:11" ht="15.75" x14ac:dyDescent="0.25">
      <c r="A5" s="2362" t="s">
        <v>122</v>
      </c>
      <c r="B5" s="2363"/>
      <c r="C5" s="2363"/>
      <c r="D5" s="2363"/>
      <c r="E5" s="2363"/>
      <c r="F5" s="2363"/>
      <c r="G5" s="2363"/>
      <c r="H5" s="2363"/>
      <c r="I5" s="2363"/>
      <c r="J5" s="2364"/>
    </row>
    <row r="6" spans="1:11" ht="15.75" x14ac:dyDescent="0.25">
      <c r="A6" s="2319"/>
      <c r="B6" s="2320"/>
      <c r="C6" s="2320"/>
      <c r="D6" s="2320"/>
      <c r="E6" s="2320"/>
      <c r="F6" s="2320"/>
      <c r="G6" s="2320"/>
      <c r="H6" s="2320"/>
      <c r="I6" s="2320"/>
      <c r="J6" s="2321"/>
    </row>
    <row r="7" spans="1:11" ht="18.75" x14ac:dyDescent="0.3">
      <c r="A7" s="101"/>
      <c r="B7" s="809"/>
      <c r="C7" s="116"/>
      <c r="D7" s="36" t="s">
        <v>25</v>
      </c>
      <c r="E7" s="2381" t="s">
        <v>371</v>
      </c>
      <c r="F7" s="2382"/>
      <c r="G7" s="36" t="s">
        <v>177</v>
      </c>
      <c r="H7" s="536">
        <v>45473</v>
      </c>
      <c r="I7" s="137"/>
      <c r="J7" s="1539"/>
    </row>
    <row r="8" spans="1:11" ht="18.75" x14ac:dyDescent="0.3">
      <c r="A8" s="101"/>
      <c r="B8" s="809"/>
      <c r="C8" s="116"/>
      <c r="D8" s="36"/>
      <c r="E8" s="526"/>
      <c r="F8" s="526"/>
      <c r="G8" s="36"/>
      <c r="H8" s="527"/>
      <c r="I8" s="137"/>
      <c r="J8" s="1539"/>
    </row>
    <row r="9" spans="1:11" ht="18.75" x14ac:dyDescent="0.3">
      <c r="A9" s="101"/>
      <c r="B9" s="809"/>
      <c r="C9" s="36" t="s">
        <v>15</v>
      </c>
      <c r="D9" s="1336" t="s">
        <v>372</v>
      </c>
      <c r="E9" s="36" t="s">
        <v>21</v>
      </c>
      <c r="F9" s="1336" t="s">
        <v>373</v>
      </c>
      <c r="G9" s="36" t="s">
        <v>16</v>
      </c>
      <c r="H9" s="1336" t="s">
        <v>374</v>
      </c>
      <c r="I9" s="36" t="s">
        <v>17</v>
      </c>
      <c r="J9" s="1336" t="s">
        <v>375</v>
      </c>
    </row>
    <row r="10" spans="1:11" ht="18.75" x14ac:dyDescent="0.3">
      <c r="A10" s="101"/>
      <c r="B10" s="809"/>
      <c r="C10" s="116"/>
      <c r="D10" s="116"/>
      <c r="E10" s="116"/>
      <c r="F10" s="93"/>
      <c r="G10" s="116"/>
      <c r="H10" s="116"/>
      <c r="I10" s="14"/>
      <c r="J10" s="1540"/>
    </row>
    <row r="11" spans="1:11" ht="27.95" customHeight="1" x14ac:dyDescent="0.3">
      <c r="A11" s="101"/>
      <c r="B11" s="809"/>
      <c r="C11" s="525" t="s">
        <v>187</v>
      </c>
      <c r="D11" s="2383"/>
      <c r="E11" s="2384"/>
      <c r="F11" s="2324" t="s">
        <v>289</v>
      </c>
      <c r="G11" s="2325"/>
      <c r="H11" s="534" t="s">
        <v>1029</v>
      </c>
      <c r="I11" s="14"/>
      <c r="J11" s="1540"/>
    </row>
    <row r="12" spans="1:11" ht="13.5" customHeight="1" x14ac:dyDescent="0.3">
      <c r="A12" s="101"/>
      <c r="B12" s="809"/>
      <c r="C12" s="201"/>
      <c r="D12" s="201"/>
      <c r="E12" s="201"/>
      <c r="F12" s="93"/>
      <c r="G12" s="201"/>
      <c r="H12" s="201"/>
      <c r="I12" s="14"/>
      <c r="J12" s="1540"/>
    </row>
    <row r="13" spans="1:11" ht="25.5" x14ac:dyDescent="0.25">
      <c r="A13" s="257"/>
      <c r="B13" s="1548" t="s">
        <v>70</v>
      </c>
      <c r="C13" s="1549" t="s">
        <v>224</v>
      </c>
      <c r="D13" s="1550" t="s">
        <v>188</v>
      </c>
      <c r="E13" s="1549" t="s">
        <v>165</v>
      </c>
      <c r="F13" s="1551" t="s">
        <v>290</v>
      </c>
      <c r="G13" s="1552" t="s">
        <v>116</v>
      </c>
      <c r="H13" s="1552" t="s">
        <v>117</v>
      </c>
      <c r="I13" s="1553" t="s">
        <v>225</v>
      </c>
      <c r="J13" s="1554" t="s">
        <v>57</v>
      </c>
    </row>
    <row r="14" spans="1:11" ht="20.100000000000001" customHeight="1" x14ac:dyDescent="0.25">
      <c r="A14" s="101"/>
      <c r="B14" s="1555">
        <v>1</v>
      </c>
      <c r="C14" s="1556" t="s">
        <v>394</v>
      </c>
      <c r="D14" s="1557"/>
      <c r="E14" s="1525" t="s">
        <v>2535</v>
      </c>
      <c r="F14" s="1526" t="s">
        <v>2536</v>
      </c>
      <c r="G14" s="1527">
        <v>97860</v>
      </c>
      <c r="H14" s="1527" t="s">
        <v>107</v>
      </c>
      <c r="I14" s="1558"/>
      <c r="J14" s="1559"/>
    </row>
    <row r="15" spans="1:11" ht="20.100000000000001" customHeight="1" x14ac:dyDescent="0.25">
      <c r="A15" s="101"/>
      <c r="B15" s="1555"/>
      <c r="C15" s="1556"/>
      <c r="D15" s="1557"/>
      <c r="E15" s="1525" t="s">
        <v>2522</v>
      </c>
      <c r="F15" s="1526" t="s">
        <v>2523</v>
      </c>
      <c r="G15" s="1527"/>
      <c r="H15" s="1527">
        <v>97860</v>
      </c>
      <c r="I15" s="1527"/>
      <c r="J15" s="1559"/>
    </row>
    <row r="16" spans="1:11" ht="77.25" customHeight="1" x14ac:dyDescent="0.25">
      <c r="A16" s="101"/>
      <c r="B16" s="816"/>
      <c r="C16" s="823"/>
      <c r="D16" s="824"/>
      <c r="E16" s="1560" t="s">
        <v>2537</v>
      </c>
      <c r="F16" s="1561" t="s">
        <v>2538</v>
      </c>
      <c r="G16" s="821"/>
      <c r="H16" s="821"/>
      <c r="I16" s="821"/>
      <c r="J16" s="822"/>
      <c r="K16" s="58" t="s">
        <v>2631</v>
      </c>
    </row>
    <row r="17" spans="1:10" x14ac:dyDescent="0.25">
      <c r="A17" s="101"/>
      <c r="B17" s="1562"/>
      <c r="C17" s="1563"/>
      <c r="D17" s="1563"/>
      <c r="E17" s="1563"/>
      <c r="F17" s="1564" t="s">
        <v>49</v>
      </c>
      <c r="G17" s="1565">
        <f>SUM(G14:G15)</f>
        <v>97860</v>
      </c>
      <c r="H17" s="1565">
        <f>SUM(H14:H15)</f>
        <v>97860</v>
      </c>
      <c r="I17" s="1566"/>
      <c r="J17" s="1567"/>
    </row>
    <row r="18" spans="1:10" x14ac:dyDescent="0.25">
      <c r="A18" s="101"/>
      <c r="B18" s="811"/>
      <c r="C18" s="36"/>
      <c r="D18" s="36"/>
      <c r="E18" s="36"/>
      <c r="F18" s="93"/>
      <c r="G18" s="74"/>
      <c r="H18" s="74"/>
      <c r="I18" s="74"/>
      <c r="J18" s="1541" t="s">
        <v>123</v>
      </c>
    </row>
    <row r="19" spans="1:10" x14ac:dyDescent="0.25">
      <c r="A19" s="101"/>
      <c r="B19" s="390"/>
      <c r="C19" s="31"/>
      <c r="D19" s="31"/>
      <c r="E19" s="31"/>
      <c r="F19" s="70"/>
      <c r="G19" s="31"/>
      <c r="H19" s="31"/>
      <c r="I19" s="31"/>
      <c r="J19" s="1538"/>
    </row>
    <row r="20" spans="1:10" x14ac:dyDescent="0.25">
      <c r="A20" s="101"/>
      <c r="B20" s="390"/>
      <c r="C20" s="2305" t="s">
        <v>2539</v>
      </c>
      <c r="D20" s="2305"/>
      <c r="E20" s="38"/>
      <c r="F20" s="2306" t="s">
        <v>2540</v>
      </c>
      <c r="G20" s="2306"/>
      <c r="H20" s="392"/>
      <c r="I20" s="2305" t="s">
        <v>390</v>
      </c>
      <c r="J20" s="2379"/>
    </row>
    <row r="21" spans="1:10" x14ac:dyDescent="0.25">
      <c r="A21" s="101"/>
      <c r="B21" s="390"/>
      <c r="C21" s="2304" t="s">
        <v>2541</v>
      </c>
      <c r="D21" s="2304"/>
      <c r="E21" s="38"/>
      <c r="F21" s="2303" t="s">
        <v>6</v>
      </c>
      <c r="G21" s="2303"/>
      <c r="H21" s="201"/>
      <c r="I21" s="1504" t="s">
        <v>2542</v>
      </c>
      <c r="J21" s="1543"/>
    </row>
    <row r="22" spans="1:10" x14ac:dyDescent="0.25">
      <c r="A22" s="101"/>
      <c r="B22" s="390"/>
      <c r="C22" s="2305" t="s">
        <v>378</v>
      </c>
      <c r="D22" s="2305"/>
      <c r="E22" s="38"/>
      <c r="F22" s="2306" t="s">
        <v>385</v>
      </c>
      <c r="G22" s="2306"/>
      <c r="H22" s="392"/>
      <c r="I22" s="2305" t="s">
        <v>2543</v>
      </c>
      <c r="J22" s="2379"/>
    </row>
    <row r="23" spans="1:10" x14ac:dyDescent="0.25">
      <c r="A23" s="101"/>
      <c r="B23" s="390"/>
      <c r="C23" s="2304" t="s">
        <v>2544</v>
      </c>
      <c r="D23" s="2304"/>
      <c r="E23" s="38"/>
      <c r="F23" s="2304" t="s">
        <v>2544</v>
      </c>
      <c r="G23" s="2304"/>
      <c r="H23" s="201"/>
      <c r="I23" s="2304" t="s">
        <v>2544</v>
      </c>
      <c r="J23" s="2378"/>
    </row>
    <row r="24" spans="1:10" x14ac:dyDescent="0.25">
      <c r="A24" s="101"/>
      <c r="B24" s="390"/>
      <c r="C24" s="2301">
        <v>45483</v>
      </c>
      <c r="D24" s="2301"/>
      <c r="E24" s="38"/>
      <c r="F24" s="2301">
        <v>45483</v>
      </c>
      <c r="G24" s="2301"/>
      <c r="H24" s="289"/>
      <c r="I24" s="2301">
        <v>45483</v>
      </c>
      <c r="J24" s="2376"/>
    </row>
    <row r="25" spans="1:10" x14ac:dyDescent="0.25">
      <c r="A25" s="101"/>
      <c r="B25" s="390"/>
      <c r="C25" s="2304" t="s">
        <v>203</v>
      </c>
      <c r="D25" s="2304"/>
      <c r="E25" s="38"/>
      <c r="F25" s="2303" t="s">
        <v>204</v>
      </c>
      <c r="G25" s="2303"/>
      <c r="H25" s="201"/>
      <c r="I25" s="2304" t="s">
        <v>211</v>
      </c>
      <c r="J25" s="2378"/>
    </row>
    <row r="26" spans="1:10" s="58" customFormat="1" x14ac:dyDescent="0.25">
      <c r="A26" s="102"/>
      <c r="B26" s="103"/>
      <c r="C26" s="103"/>
      <c r="D26" s="103"/>
      <c r="E26" s="103"/>
      <c r="F26" s="103"/>
      <c r="G26" s="103"/>
      <c r="H26" s="103"/>
      <c r="I26" s="103"/>
      <c r="J26" s="104"/>
    </row>
  </sheetData>
  <mergeCells count="25">
    <mergeCell ref="E7:F7"/>
    <mergeCell ref="D11:E11"/>
    <mergeCell ref="A2:J2"/>
    <mergeCell ref="A3:J3"/>
    <mergeCell ref="A4:J4"/>
    <mergeCell ref="A5:J5"/>
    <mergeCell ref="A6:J6"/>
    <mergeCell ref="F11:G11"/>
    <mergeCell ref="C20:D20"/>
    <mergeCell ref="F20:G20"/>
    <mergeCell ref="I20:J20"/>
    <mergeCell ref="C21:D21"/>
    <mergeCell ref="F21:G21"/>
    <mergeCell ref="C22:D22"/>
    <mergeCell ref="F22:G22"/>
    <mergeCell ref="I22:J22"/>
    <mergeCell ref="C23:D23"/>
    <mergeCell ref="F23:G23"/>
    <mergeCell ref="I23:J23"/>
    <mergeCell ref="C24:D24"/>
    <mergeCell ref="F24:G24"/>
    <mergeCell ref="I24:J24"/>
    <mergeCell ref="C25:D25"/>
    <mergeCell ref="F25:G25"/>
    <mergeCell ref="I25:J25"/>
  </mergeCells>
  <pageMargins left="0.7" right="0.7" top="0.75" bottom="0.75" header="0.3" footer="0.3"/>
  <pageSetup paperSize="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H4" sqref="H4"/>
    </sheetView>
  </sheetViews>
  <sheetFormatPr baseColWidth="10" defaultRowHeight="15" x14ac:dyDescent="0.25"/>
  <cols>
    <col min="1" max="1" width="4.28515625" customWidth="1"/>
    <col min="2" max="2" width="6.42578125" customWidth="1"/>
    <col min="4" max="4" width="14.140625" customWidth="1"/>
    <col min="5" max="5" width="15.7109375" customWidth="1"/>
    <col min="6" max="6" width="32.5703125" customWidth="1"/>
    <col min="7" max="7" width="13.5703125" customWidth="1"/>
    <col min="8" max="8" width="15" customWidth="1"/>
    <col min="9" max="9" width="14.28515625" customWidth="1"/>
    <col min="10" max="10" width="17.7109375" customWidth="1"/>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1507"/>
      <c r="B3" s="1508"/>
      <c r="C3" s="1508"/>
      <c r="D3" s="1508"/>
      <c r="E3" s="1508"/>
      <c r="F3" s="1508"/>
      <c r="G3" s="1508"/>
      <c r="H3" s="1508"/>
      <c r="I3" s="1508"/>
      <c r="J3" s="1509"/>
    </row>
    <row r="4" spans="1:10" ht="18.75" x14ac:dyDescent="0.3">
      <c r="A4" s="101"/>
      <c r="B4" s="201"/>
      <c r="C4" s="201"/>
      <c r="D4" s="201"/>
      <c r="E4" s="1500"/>
      <c r="F4" s="1510" t="s">
        <v>20</v>
      </c>
      <c r="G4" s="1500"/>
      <c r="H4" s="1500"/>
      <c r="I4" s="1500"/>
      <c r="J4" s="1511"/>
    </row>
    <row r="5" spans="1:10" ht="15.75" x14ac:dyDescent="0.25">
      <c r="A5" s="101"/>
      <c r="B5" s="201"/>
      <c r="C5" s="201"/>
      <c r="D5" s="201"/>
      <c r="E5" s="1513"/>
      <c r="F5" s="1512" t="s">
        <v>288</v>
      </c>
      <c r="G5" s="1513"/>
      <c r="H5" s="1513"/>
      <c r="I5" s="1513"/>
      <c r="J5" s="1514"/>
    </row>
    <row r="6" spans="1:10" ht="15.75" x14ac:dyDescent="0.25">
      <c r="A6" s="101"/>
      <c r="B6" s="201"/>
      <c r="C6" s="201"/>
      <c r="D6" s="201"/>
      <c r="E6" s="1516"/>
      <c r="F6" s="1515" t="s">
        <v>122</v>
      </c>
      <c r="G6" s="1516"/>
      <c r="H6" s="1516"/>
      <c r="I6" s="1516"/>
      <c r="J6" s="1517"/>
    </row>
    <row r="7" spans="1:10" ht="15.75" x14ac:dyDescent="0.25">
      <c r="A7" s="1518"/>
      <c r="B7" s="1519"/>
      <c r="C7" s="1519"/>
      <c r="D7" s="1519"/>
      <c r="E7" s="1519"/>
      <c r="F7" s="1519"/>
      <c r="G7" s="1519"/>
      <c r="H7" s="1519"/>
      <c r="I7" s="1519"/>
      <c r="J7" s="1520"/>
    </row>
    <row r="8" spans="1:10" ht="18.75" x14ac:dyDescent="0.3">
      <c r="A8" s="101"/>
      <c r="B8" s="809"/>
      <c r="C8" s="116"/>
      <c r="D8" s="36" t="s">
        <v>25</v>
      </c>
      <c r="E8" s="1568" t="s">
        <v>371</v>
      </c>
      <c r="F8" s="1569"/>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20.100000000000001" customHeight="1" x14ac:dyDescent="0.3">
      <c r="A12" s="101"/>
      <c r="B12" s="809"/>
      <c r="C12" s="525" t="s">
        <v>187</v>
      </c>
      <c r="D12" s="1570"/>
      <c r="E12" s="1571"/>
      <c r="F12" s="1521" t="s">
        <v>289</v>
      </c>
      <c r="G12" s="1522"/>
      <c r="H12" s="534" t="s">
        <v>1029</v>
      </c>
      <c r="I12" s="14"/>
      <c r="J12" s="1540"/>
    </row>
    <row r="13" spans="1:10" ht="18.75" x14ac:dyDescent="0.3">
      <c r="A13" s="101"/>
      <c r="B13" s="809"/>
      <c r="C13" s="201"/>
      <c r="D13" s="201"/>
      <c r="E13" s="201"/>
      <c r="F13" s="93"/>
      <c r="G13" s="201"/>
      <c r="H13" s="201"/>
      <c r="I13" s="14"/>
      <c r="J13" s="1540"/>
    </row>
    <row r="14" spans="1:10" ht="24" customHeight="1" x14ac:dyDescent="0.25">
      <c r="A14" s="257"/>
      <c r="B14" s="1548" t="s">
        <v>70</v>
      </c>
      <c r="C14" s="1549" t="s">
        <v>224</v>
      </c>
      <c r="D14" s="1550" t="s">
        <v>188</v>
      </c>
      <c r="E14" s="1549" t="s">
        <v>165</v>
      </c>
      <c r="F14" s="1551" t="s">
        <v>290</v>
      </c>
      <c r="G14" s="1552" t="s">
        <v>116</v>
      </c>
      <c r="H14" s="1552" t="s">
        <v>117</v>
      </c>
      <c r="I14" s="1553" t="s">
        <v>225</v>
      </c>
      <c r="J14" s="1554" t="s">
        <v>57</v>
      </c>
    </row>
    <row r="15" spans="1:10" x14ac:dyDescent="0.25">
      <c r="A15" s="101"/>
      <c r="B15" s="1555">
        <v>1</v>
      </c>
      <c r="C15" s="1556" t="s">
        <v>394</v>
      </c>
      <c r="D15" s="1557"/>
      <c r="E15" s="1525" t="s">
        <v>2535</v>
      </c>
      <c r="F15" s="1526" t="s">
        <v>2536</v>
      </c>
      <c r="G15" s="1527">
        <v>66300</v>
      </c>
      <c r="H15" s="1527"/>
      <c r="I15" s="1527" t="s">
        <v>107</v>
      </c>
      <c r="J15" s="1559"/>
    </row>
    <row r="16" spans="1:10" x14ac:dyDescent="0.25">
      <c r="A16" s="101"/>
      <c r="B16" s="1555"/>
      <c r="C16" s="1556"/>
      <c r="D16" s="1557"/>
      <c r="E16" s="1525" t="s">
        <v>2522</v>
      </c>
      <c r="F16" s="1526" t="s">
        <v>2523</v>
      </c>
      <c r="G16" s="1527"/>
      <c r="H16" s="1527">
        <v>66300</v>
      </c>
      <c r="I16" s="1527"/>
      <c r="J16" s="1559"/>
    </row>
    <row r="17" spans="1:10" ht="77.25" customHeight="1" x14ac:dyDescent="0.25">
      <c r="A17" s="101"/>
      <c r="B17" s="816"/>
      <c r="C17" s="823"/>
      <c r="D17" s="824"/>
      <c r="E17" s="1560" t="s">
        <v>2545</v>
      </c>
      <c r="F17" s="1561" t="s">
        <v>2546</v>
      </c>
      <c r="G17" s="821"/>
      <c r="H17" s="821"/>
      <c r="I17" s="821"/>
      <c r="J17" s="822"/>
    </row>
    <row r="18" spans="1:10" x14ac:dyDescent="0.25">
      <c r="A18" s="101"/>
      <c r="B18" s="1562"/>
      <c r="C18" s="1563"/>
      <c r="D18" s="1563"/>
      <c r="E18" s="1563"/>
      <c r="F18" s="1564" t="s">
        <v>49</v>
      </c>
      <c r="G18" s="1565">
        <f>SUM(G15:G16)</f>
        <v>66300</v>
      </c>
      <c r="H18" s="1565">
        <f>SUM(H15:H16)</f>
        <v>66300</v>
      </c>
      <c r="I18" s="1566"/>
      <c r="J18" s="1567"/>
    </row>
    <row r="19" spans="1:10" x14ac:dyDescent="0.25">
      <c r="A19" s="101"/>
      <c r="B19" s="811"/>
      <c r="C19" s="36"/>
      <c r="D19" s="36"/>
      <c r="E19" s="36"/>
      <c r="F19" s="93"/>
      <c r="G19" s="74"/>
      <c r="H19" s="74"/>
      <c r="I19" s="74"/>
      <c r="J19" s="1541" t="s">
        <v>123</v>
      </c>
    </row>
    <row r="20" spans="1:10" x14ac:dyDescent="0.25">
      <c r="A20" s="101"/>
      <c r="B20" s="1184"/>
      <c r="C20" s="1505" t="s">
        <v>2539</v>
      </c>
      <c r="D20" s="1505"/>
      <c r="E20" s="201"/>
      <c r="F20" s="1506" t="s">
        <v>2540</v>
      </c>
      <c r="G20" s="1572"/>
      <c r="H20" s="392"/>
      <c r="I20" s="1505" t="s">
        <v>2547</v>
      </c>
      <c r="J20" s="1542"/>
    </row>
    <row r="21" spans="1:10" ht="15" customHeight="1" x14ac:dyDescent="0.25">
      <c r="A21" s="101"/>
      <c r="B21" s="201"/>
      <c r="C21" s="1502" t="s">
        <v>5</v>
      </c>
      <c r="D21" s="1499"/>
      <c r="E21" s="179"/>
      <c r="F21" s="1573" t="s">
        <v>6</v>
      </c>
      <c r="G21" s="1573"/>
      <c r="H21" s="201"/>
      <c r="I21" s="1504" t="s">
        <v>2542</v>
      </c>
      <c r="J21" s="1543"/>
    </row>
    <row r="22" spans="1:10" ht="9.9499999999999993" customHeight="1" x14ac:dyDescent="0.25">
      <c r="A22" s="101"/>
      <c r="B22" s="201"/>
      <c r="C22" s="1502"/>
      <c r="D22" s="1499"/>
      <c r="E22" s="179"/>
      <c r="F22" s="1573"/>
      <c r="G22" s="1573"/>
      <c r="H22" s="201"/>
      <c r="I22" s="1502"/>
      <c r="J22" s="1574"/>
    </row>
    <row r="23" spans="1:10" ht="15" customHeight="1" x14ac:dyDescent="0.25">
      <c r="A23" s="101"/>
      <c r="B23" s="32"/>
      <c r="C23" s="1505" t="s">
        <v>378</v>
      </c>
      <c r="D23" s="96"/>
      <c r="E23" s="1575"/>
      <c r="F23" s="1506" t="s">
        <v>385</v>
      </c>
      <c r="G23" s="1572"/>
      <c r="H23" s="392" t="s">
        <v>13</v>
      </c>
      <c r="I23" s="1505" t="s">
        <v>2548</v>
      </c>
      <c r="J23" s="1542"/>
    </row>
    <row r="24" spans="1:10" x14ac:dyDescent="0.25">
      <c r="A24" s="101"/>
      <c r="B24" s="1576" t="s">
        <v>2549</v>
      </c>
      <c r="C24" s="289"/>
      <c r="D24" s="1499"/>
      <c r="E24" s="179"/>
      <c r="F24" s="1502" t="s">
        <v>2550</v>
      </c>
      <c r="G24" s="1502"/>
      <c r="H24" s="201" t="s">
        <v>13</v>
      </c>
      <c r="I24" s="1504" t="s">
        <v>2551</v>
      </c>
      <c r="J24" s="1543"/>
    </row>
    <row r="25" spans="1:10" x14ac:dyDescent="0.25">
      <c r="A25" s="101"/>
      <c r="B25" s="2301">
        <v>45483</v>
      </c>
      <c r="C25" s="2301"/>
      <c r="D25" s="96"/>
      <c r="E25" s="179"/>
      <c r="F25" s="2385">
        <v>45483</v>
      </c>
      <c r="G25" s="2386"/>
      <c r="H25" s="201"/>
      <c r="I25" s="2301">
        <v>45483</v>
      </c>
      <c r="J25" s="2376"/>
    </row>
    <row r="26" spans="1:10" ht="18" customHeight="1" x14ac:dyDescent="0.25">
      <c r="A26" s="101"/>
      <c r="B26" s="201"/>
      <c r="C26" s="1502" t="s">
        <v>203</v>
      </c>
      <c r="D26" s="1499"/>
      <c r="E26" s="179"/>
      <c r="F26" s="1503" t="s">
        <v>204</v>
      </c>
      <c r="G26" s="1573"/>
      <c r="H26" s="201" t="s">
        <v>13</v>
      </c>
      <c r="I26" s="1504" t="s">
        <v>2552</v>
      </c>
      <c r="J26" s="1543"/>
    </row>
    <row r="27" spans="1:10" x14ac:dyDescent="0.25">
      <c r="A27" s="102"/>
      <c r="B27" s="103"/>
      <c r="C27" s="103"/>
      <c r="D27" s="103"/>
      <c r="E27" s="103"/>
      <c r="F27" s="103"/>
      <c r="G27" s="103"/>
      <c r="H27" s="103"/>
      <c r="I27" s="103"/>
      <c r="J27" s="104"/>
    </row>
  </sheetData>
  <mergeCells count="3">
    <mergeCell ref="I25:J25"/>
    <mergeCell ref="B25:C25"/>
    <mergeCell ref="F25:G25"/>
  </mergeCells>
  <pageMargins left="0.32" right="0.26" top="0.75" bottom="0.75" header="0.3" footer="0.3"/>
  <pageSetup paperSize="1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B4" workbookViewId="0">
      <selection activeCell="I16" sqref="I16"/>
    </sheetView>
  </sheetViews>
  <sheetFormatPr baseColWidth="10" defaultRowHeight="15" x14ac:dyDescent="0.25"/>
  <cols>
    <col min="1" max="1" width="11.42578125" hidden="1" customWidth="1"/>
    <col min="2" max="2" width="4" customWidth="1"/>
    <col min="4" max="4" width="13.28515625" customWidth="1"/>
    <col min="5" max="5" width="14.85546875" customWidth="1"/>
    <col min="6" max="6" width="38.5703125" customWidth="1"/>
    <col min="7" max="7" width="10.7109375" customWidth="1"/>
    <col min="8" max="8" width="11.28515625" customWidth="1"/>
    <col min="9" max="9" width="13" customWidth="1"/>
    <col min="10" max="10" width="16.140625" customWidth="1"/>
  </cols>
  <sheetData>
    <row r="1" spans="2:10" x14ac:dyDescent="0.25">
      <c r="B1" s="1577"/>
      <c r="C1" s="1577"/>
      <c r="D1" s="1577"/>
      <c r="E1" s="1577"/>
      <c r="F1" s="1577"/>
      <c r="G1" s="1577"/>
      <c r="H1" s="1577"/>
      <c r="I1" s="1577"/>
      <c r="J1" s="386"/>
    </row>
    <row r="2" spans="2:10" x14ac:dyDescent="0.25">
      <c r="B2" s="58"/>
      <c r="C2" s="58"/>
      <c r="D2" s="58"/>
      <c r="E2" s="58"/>
      <c r="F2" s="58"/>
      <c r="G2" s="58"/>
      <c r="H2" s="58"/>
      <c r="I2" s="58"/>
      <c r="J2" s="186"/>
    </row>
    <row r="3" spans="2:10" x14ac:dyDescent="0.25">
      <c r="B3" s="390"/>
      <c r="C3" s="31"/>
      <c r="D3" s="31"/>
      <c r="E3" s="229"/>
      <c r="F3" s="256"/>
      <c r="G3" s="31"/>
      <c r="H3" s="31"/>
      <c r="I3" s="31"/>
      <c r="J3" s="1538"/>
    </row>
    <row r="4" spans="2:10" ht="18.75" x14ac:dyDescent="0.3">
      <c r="B4" s="1508"/>
      <c r="C4" s="1508"/>
      <c r="D4" s="1508"/>
      <c r="E4" s="1508"/>
      <c r="F4" s="1508"/>
      <c r="G4" s="1508"/>
      <c r="H4" s="1508"/>
      <c r="I4" s="1508"/>
      <c r="J4" s="1509"/>
    </row>
    <row r="5" spans="2:10" ht="18.75" x14ac:dyDescent="0.3">
      <c r="B5" s="201"/>
      <c r="C5" s="201"/>
      <c r="D5" s="201"/>
      <c r="E5" s="1500"/>
      <c r="F5" s="1510" t="s">
        <v>20</v>
      </c>
      <c r="G5" s="1500"/>
      <c r="H5" s="1500"/>
      <c r="I5" s="1500"/>
      <c r="J5" s="1511"/>
    </row>
    <row r="6" spans="2:10" ht="15.75" x14ac:dyDescent="0.25">
      <c r="B6" s="201"/>
      <c r="C6" s="201"/>
      <c r="D6" s="201"/>
      <c r="E6" s="1513"/>
      <c r="F6" s="1512" t="s">
        <v>288</v>
      </c>
      <c r="G6" s="1513"/>
      <c r="H6" s="1513"/>
      <c r="I6" s="1513"/>
      <c r="J6" s="1514"/>
    </row>
    <row r="7" spans="2:10" ht="15.75" x14ac:dyDescent="0.25">
      <c r="B7" s="201"/>
      <c r="C7" s="201"/>
      <c r="D7" s="201"/>
      <c r="E7" s="1516"/>
      <c r="F7" s="1516" t="s">
        <v>122</v>
      </c>
      <c r="G7" s="1516"/>
      <c r="H7" s="1516"/>
      <c r="I7" s="1516"/>
      <c r="J7" s="1517"/>
    </row>
    <row r="8" spans="2:10" ht="3.75" customHeight="1" x14ac:dyDescent="0.25">
      <c r="B8" s="1519"/>
      <c r="C8" s="1519"/>
      <c r="D8" s="1519"/>
      <c r="E8" s="1519"/>
      <c r="F8" s="1519"/>
      <c r="G8" s="1519"/>
      <c r="H8" s="1519"/>
      <c r="I8" s="1519"/>
      <c r="J8" s="1520"/>
    </row>
    <row r="9" spans="2:10" ht="18.75" x14ac:dyDescent="0.3">
      <c r="B9" s="809"/>
      <c r="C9" s="116"/>
      <c r="D9" s="36" t="s">
        <v>25</v>
      </c>
      <c r="E9" s="1568" t="s">
        <v>371</v>
      </c>
      <c r="F9" s="1569"/>
      <c r="G9" s="36" t="s">
        <v>177</v>
      </c>
      <c r="H9" s="536">
        <v>45473</v>
      </c>
      <c r="I9" s="137"/>
      <c r="J9" s="1539"/>
    </row>
    <row r="10" spans="2:10" ht="18.75" x14ac:dyDescent="0.3">
      <c r="B10" s="809"/>
      <c r="C10" s="116"/>
      <c r="D10" s="36"/>
      <c r="E10" s="526"/>
      <c r="F10" s="526"/>
      <c r="G10" s="36"/>
      <c r="H10" s="527"/>
      <c r="I10" s="137"/>
      <c r="J10" s="1539"/>
    </row>
    <row r="11" spans="2:10" ht="18.75" x14ac:dyDescent="0.3">
      <c r="B11" s="809"/>
      <c r="C11" s="36" t="s">
        <v>15</v>
      </c>
      <c r="D11" s="1336" t="s">
        <v>372</v>
      </c>
      <c r="E11" s="36" t="s">
        <v>21</v>
      </c>
      <c r="F11" s="1336" t="s">
        <v>373</v>
      </c>
      <c r="G11" s="36" t="s">
        <v>16</v>
      </c>
      <c r="H11" s="1336" t="s">
        <v>374</v>
      </c>
      <c r="I11" s="36" t="s">
        <v>17</v>
      </c>
      <c r="J11" s="1336" t="s">
        <v>375</v>
      </c>
    </row>
    <row r="12" spans="2:10" ht="18.75" x14ac:dyDescent="0.3">
      <c r="B12" s="809"/>
      <c r="C12" s="116"/>
      <c r="D12" s="116"/>
      <c r="E12" s="116"/>
      <c r="F12" s="93"/>
      <c r="G12" s="116"/>
      <c r="H12" s="116"/>
      <c r="I12" s="14"/>
      <c r="J12" s="1540"/>
    </row>
    <row r="13" spans="2:10" ht="27.95" customHeight="1" x14ac:dyDescent="0.3">
      <c r="B13" s="809"/>
      <c r="C13" s="525" t="s">
        <v>187</v>
      </c>
      <c r="D13" s="1570"/>
      <c r="E13" s="1571"/>
      <c r="F13" s="1521" t="s">
        <v>289</v>
      </c>
      <c r="G13" s="1522"/>
      <c r="H13" s="534" t="s">
        <v>1029</v>
      </c>
      <c r="I13" s="14"/>
      <c r="J13" s="1540"/>
    </row>
    <row r="14" spans="2:10" ht="18.75" x14ac:dyDescent="0.3">
      <c r="B14" s="809"/>
      <c r="C14" s="201"/>
      <c r="D14" s="201"/>
      <c r="E14" s="201"/>
      <c r="F14" s="93"/>
      <c r="G14" s="201"/>
      <c r="H14" s="201"/>
      <c r="I14" s="14"/>
      <c r="J14" s="1540"/>
    </row>
    <row r="15" spans="2:10" ht="25.5" x14ac:dyDescent="0.25">
      <c r="B15" s="1548" t="s">
        <v>70</v>
      </c>
      <c r="C15" s="1549" t="s">
        <v>224</v>
      </c>
      <c r="D15" s="1550" t="s">
        <v>188</v>
      </c>
      <c r="E15" s="1549" t="s">
        <v>165</v>
      </c>
      <c r="F15" s="1551" t="s">
        <v>290</v>
      </c>
      <c r="G15" s="1552" t="s">
        <v>116</v>
      </c>
      <c r="H15" s="1552" t="s">
        <v>117</v>
      </c>
      <c r="I15" s="1553" t="s">
        <v>225</v>
      </c>
      <c r="J15" s="1554" t="s">
        <v>57</v>
      </c>
    </row>
    <row r="16" spans="2:10" x14ac:dyDescent="0.25">
      <c r="B16" s="1555">
        <v>1</v>
      </c>
      <c r="C16" s="1556" t="s">
        <v>394</v>
      </c>
      <c r="D16" s="1557"/>
      <c r="E16" s="1525" t="s">
        <v>2535</v>
      </c>
      <c r="F16" s="1526" t="s">
        <v>2536</v>
      </c>
      <c r="G16" s="1527">
        <v>5346.28</v>
      </c>
      <c r="H16" s="1527"/>
      <c r="I16" s="1527" t="s">
        <v>107</v>
      </c>
      <c r="J16" s="1559"/>
    </row>
    <row r="17" spans="2:10" x14ac:dyDescent="0.25">
      <c r="B17" s="1555"/>
      <c r="C17" s="1556"/>
      <c r="D17" s="1557"/>
      <c r="E17" s="1525" t="s">
        <v>2522</v>
      </c>
      <c r="F17" s="1526" t="s">
        <v>2523</v>
      </c>
      <c r="G17" s="1527"/>
      <c r="H17" s="1527">
        <v>5346.28</v>
      </c>
      <c r="I17" s="1527"/>
      <c r="J17" s="1559"/>
    </row>
    <row r="18" spans="2:10" ht="70.5" customHeight="1" x14ac:dyDescent="0.25">
      <c r="B18" s="816"/>
      <c r="C18" s="823"/>
      <c r="D18" s="824"/>
      <c r="E18" s="1560" t="s">
        <v>2554</v>
      </c>
      <c r="F18" s="1561" t="s">
        <v>2553</v>
      </c>
      <c r="G18" s="821"/>
      <c r="H18" s="821"/>
      <c r="I18" s="821"/>
      <c r="J18" s="1578"/>
    </row>
    <row r="19" spans="2:10" ht="18" customHeight="1" x14ac:dyDescent="0.25">
      <c r="B19" s="1562"/>
      <c r="C19" s="1563"/>
      <c r="D19" s="1563"/>
      <c r="E19" s="1563"/>
      <c r="F19" s="1564" t="s">
        <v>49</v>
      </c>
      <c r="G19" s="1565">
        <f>SUM(G16:G17)</f>
        <v>5346.28</v>
      </c>
      <c r="H19" s="1565">
        <f>SUM(H16:H17)</f>
        <v>5346.28</v>
      </c>
      <c r="I19" s="1566"/>
      <c r="J19" s="1567"/>
    </row>
    <row r="20" spans="2:10" ht="14.25" customHeight="1" x14ac:dyDescent="0.25">
      <c r="B20" s="811"/>
      <c r="C20" s="36"/>
      <c r="D20" s="36"/>
      <c r="E20" s="36"/>
      <c r="F20" s="93"/>
      <c r="G20" s="74"/>
      <c r="H20" s="74"/>
      <c r="I20" s="74"/>
      <c r="J20" s="1541" t="s">
        <v>123</v>
      </c>
    </row>
    <row r="21" spans="2:10" ht="15.75" customHeight="1" x14ac:dyDescent="0.25">
      <c r="B21" s="1184"/>
      <c r="C21" s="1505" t="s">
        <v>2539</v>
      </c>
      <c r="D21" s="1505"/>
      <c r="E21" s="201"/>
      <c r="F21" s="1506" t="s">
        <v>2540</v>
      </c>
      <c r="G21" s="1572"/>
      <c r="H21" s="392"/>
      <c r="I21" s="1505" t="s">
        <v>2547</v>
      </c>
      <c r="J21" s="1542"/>
    </row>
    <row r="22" spans="2:10" ht="12.75" customHeight="1" x14ac:dyDescent="0.25">
      <c r="B22" s="201"/>
      <c r="C22" s="1502" t="s">
        <v>5</v>
      </c>
      <c r="D22" s="1499"/>
      <c r="E22" s="179"/>
      <c r="F22" s="1573" t="s">
        <v>6</v>
      </c>
      <c r="G22" s="1573"/>
      <c r="H22" s="201"/>
      <c r="I22" s="1504" t="s">
        <v>2542</v>
      </c>
      <c r="J22" s="1543"/>
    </row>
    <row r="23" spans="2:10" ht="15" hidden="1" customHeight="1" x14ac:dyDescent="0.25">
      <c r="B23" s="201"/>
      <c r="C23" s="1502"/>
      <c r="D23" s="1499"/>
      <c r="E23" s="179"/>
      <c r="F23" s="1573"/>
      <c r="G23" s="1573"/>
      <c r="H23" s="201"/>
      <c r="I23" s="1502"/>
      <c r="J23" s="1574"/>
    </row>
    <row r="24" spans="2:10" ht="19.5" customHeight="1" x14ac:dyDescent="0.25">
      <c r="B24" s="32"/>
      <c r="C24" s="1505" t="s">
        <v>378</v>
      </c>
      <c r="D24" s="96"/>
      <c r="E24" s="1575"/>
      <c r="F24" s="1506" t="s">
        <v>385</v>
      </c>
      <c r="G24" s="1572"/>
      <c r="H24" s="392" t="s">
        <v>13</v>
      </c>
      <c r="I24" s="1505" t="s">
        <v>2548</v>
      </c>
      <c r="J24" s="1542"/>
    </row>
    <row r="25" spans="2:10" ht="13.5" customHeight="1" x14ac:dyDescent="0.25">
      <c r="B25" s="1576" t="s">
        <v>2549</v>
      </c>
      <c r="C25" s="289"/>
      <c r="D25" s="1499"/>
      <c r="E25" s="179"/>
      <c r="F25" s="1502" t="s">
        <v>2550</v>
      </c>
      <c r="G25" s="1502"/>
      <c r="H25" s="201" t="s">
        <v>13</v>
      </c>
      <c r="I25" s="1504" t="s">
        <v>2551</v>
      </c>
      <c r="J25" s="1543"/>
    </row>
    <row r="26" spans="2:10" ht="19.5" customHeight="1" x14ac:dyDescent="0.25">
      <c r="B26" s="2301">
        <v>45483</v>
      </c>
      <c r="C26" s="2301"/>
      <c r="D26" s="96"/>
      <c r="E26" s="179"/>
      <c r="F26" s="2385">
        <v>45483</v>
      </c>
      <c r="G26" s="2386"/>
      <c r="H26" s="201"/>
      <c r="I26" s="2301">
        <v>45483</v>
      </c>
      <c r="J26" s="2376"/>
    </row>
    <row r="27" spans="2:10" ht="19.5" customHeight="1" x14ac:dyDescent="0.25">
      <c r="B27" s="201"/>
      <c r="C27" s="1502" t="s">
        <v>203</v>
      </c>
      <c r="D27" s="1499"/>
      <c r="E27" s="179"/>
      <c r="F27" s="1503" t="s">
        <v>204</v>
      </c>
      <c r="G27" s="1573"/>
      <c r="H27" s="201" t="s">
        <v>13</v>
      </c>
      <c r="I27" s="1504" t="s">
        <v>2552</v>
      </c>
      <c r="J27" s="1543"/>
    </row>
    <row r="28" spans="2:10" s="58" customFormat="1" x14ac:dyDescent="0.25"/>
    <row r="29" spans="2:10" s="58" customFormat="1" x14ac:dyDescent="0.25"/>
  </sheetData>
  <mergeCells count="3">
    <mergeCell ref="B26:C26"/>
    <mergeCell ref="F26:G26"/>
    <mergeCell ref="I26:J26"/>
  </mergeCells>
  <pageMargins left="0.22" right="0.21" top="0.75" bottom="0.75" header="0.3" footer="0.3"/>
  <pageSetup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workbookViewId="0">
      <selection activeCell="G13" sqref="G13:H13"/>
    </sheetView>
  </sheetViews>
  <sheetFormatPr baseColWidth="10" defaultColWidth="17.28515625" defaultRowHeight="15" x14ac:dyDescent="0.25"/>
  <cols>
    <col min="1" max="1" width="3" style="109" customWidth="1"/>
    <col min="2" max="2" width="2.42578125" style="109" customWidth="1"/>
    <col min="3" max="3" width="3.28515625" style="114" bestFit="1" customWidth="1"/>
    <col min="4" max="4" width="15.42578125" style="109" customWidth="1"/>
    <col min="5" max="5" width="14.28515625" style="109" customWidth="1"/>
    <col min="6" max="6" width="17.7109375" style="109" customWidth="1"/>
    <col min="7" max="7" width="34.42578125" style="150" customWidth="1"/>
    <col min="8" max="8" width="12.42578125" style="109" customWidth="1"/>
    <col min="9" max="9" width="13" style="109" customWidth="1"/>
    <col min="10" max="10" width="14.140625" style="109" customWidth="1"/>
    <col min="11" max="11" width="16.42578125" style="150" customWidth="1"/>
    <col min="12" max="12" width="2.7109375" style="109" customWidth="1"/>
    <col min="13" max="16384" width="17.28515625" style="109"/>
  </cols>
  <sheetData>
    <row r="2" spans="2:12" x14ac:dyDescent="0.25">
      <c r="B2" s="253"/>
      <c r="C2" s="551"/>
      <c r="D2" s="243"/>
      <c r="E2" s="243"/>
      <c r="F2" s="243"/>
      <c r="G2" s="254"/>
      <c r="H2" s="243"/>
      <c r="I2" s="243"/>
      <c r="J2" s="243"/>
      <c r="K2" s="254"/>
      <c r="L2" s="255"/>
    </row>
    <row r="3" spans="2:12" s="34" customFormat="1" ht="12.75" x14ac:dyDescent="0.2">
      <c r="B3" s="101"/>
      <c r="C3" s="390"/>
      <c r="D3" s="31"/>
      <c r="E3" s="31"/>
      <c r="F3" s="229"/>
      <c r="G3" s="256"/>
      <c r="H3" s="31"/>
      <c r="I3" s="31"/>
      <c r="J3" s="31"/>
      <c r="K3" s="70"/>
      <c r="L3" s="200"/>
    </row>
    <row r="4" spans="2:12" s="34" customFormat="1" ht="18.75" x14ac:dyDescent="0.3">
      <c r="B4" s="2357"/>
      <c r="C4" s="2358"/>
      <c r="D4" s="2358"/>
      <c r="E4" s="2358"/>
      <c r="F4" s="2358"/>
      <c r="G4" s="2358"/>
      <c r="H4" s="2358"/>
      <c r="I4" s="2358"/>
      <c r="J4" s="2358"/>
      <c r="K4" s="2358"/>
      <c r="L4" s="2359"/>
    </row>
    <row r="5" spans="2:12" s="34" customFormat="1" ht="18.75" x14ac:dyDescent="0.3">
      <c r="B5" s="2360" t="s">
        <v>20</v>
      </c>
      <c r="C5" s="1975"/>
      <c r="D5" s="1975"/>
      <c r="E5" s="1975"/>
      <c r="F5" s="1975"/>
      <c r="G5" s="1975"/>
      <c r="H5" s="1975"/>
      <c r="I5" s="1975"/>
      <c r="J5" s="1975"/>
      <c r="K5" s="1975"/>
      <c r="L5" s="2361"/>
    </row>
    <row r="6" spans="2:12" s="34" customFormat="1" ht="15.75" x14ac:dyDescent="0.25">
      <c r="B6" s="2365" t="s">
        <v>288</v>
      </c>
      <c r="C6" s="2366"/>
      <c r="D6" s="2366"/>
      <c r="E6" s="2366"/>
      <c r="F6" s="2366"/>
      <c r="G6" s="2366"/>
      <c r="H6" s="2366"/>
      <c r="I6" s="2366"/>
      <c r="J6" s="2366"/>
      <c r="K6" s="2366"/>
      <c r="L6" s="2367"/>
    </row>
    <row r="7" spans="2:12" s="34" customFormat="1" ht="15.75" x14ac:dyDescent="0.25">
      <c r="B7" s="2362" t="s">
        <v>122</v>
      </c>
      <c r="C7" s="2363"/>
      <c r="D7" s="2363"/>
      <c r="E7" s="2363"/>
      <c r="F7" s="2363"/>
      <c r="G7" s="2363"/>
      <c r="H7" s="2363"/>
      <c r="I7" s="2363"/>
      <c r="J7" s="2363"/>
      <c r="K7" s="2363"/>
      <c r="L7" s="2364"/>
    </row>
    <row r="8" spans="2:12" s="34" customFormat="1" ht="15.75" x14ac:dyDescent="0.25">
      <c r="B8" s="2319"/>
      <c r="C8" s="2320"/>
      <c r="D8" s="2320"/>
      <c r="E8" s="2320"/>
      <c r="F8" s="2320"/>
      <c r="G8" s="2320"/>
      <c r="H8" s="2320"/>
      <c r="I8" s="2320"/>
      <c r="J8" s="2320"/>
      <c r="K8" s="2320"/>
      <c r="L8" s="2321"/>
    </row>
    <row r="9" spans="2:12" s="34" customFormat="1" ht="14.25" customHeight="1" x14ac:dyDescent="0.3">
      <c r="B9" s="101"/>
      <c r="C9" s="809"/>
      <c r="D9" s="20"/>
      <c r="E9" s="36" t="s">
        <v>25</v>
      </c>
      <c r="F9" s="2322" t="str">
        <f>'Datos Generales'!C7</f>
        <v>DIGESETT</v>
      </c>
      <c r="G9" s="2322"/>
      <c r="H9" s="36" t="s">
        <v>177</v>
      </c>
      <c r="I9" s="536">
        <f>'Datos Generales'!C6</f>
        <v>45473</v>
      </c>
      <c r="J9" s="137"/>
      <c r="K9" s="521"/>
      <c r="L9" s="200"/>
    </row>
    <row r="10" spans="2:12" s="34" customFormat="1" ht="4.5" customHeight="1" x14ac:dyDescent="0.3">
      <c r="B10" s="101"/>
      <c r="C10" s="809"/>
      <c r="D10" s="20"/>
      <c r="E10" s="36"/>
      <c r="F10" s="526"/>
      <c r="G10" s="526"/>
      <c r="H10" s="36"/>
      <c r="I10" s="527"/>
      <c r="J10" s="137"/>
      <c r="K10" s="521"/>
      <c r="L10" s="200"/>
    </row>
    <row r="11" spans="2:12" s="34" customFormat="1" ht="15" customHeight="1" x14ac:dyDescent="0.3">
      <c r="B11" s="101"/>
      <c r="C11" s="809"/>
      <c r="D11" s="36" t="s">
        <v>15</v>
      </c>
      <c r="E11" s="813" t="str">
        <f>'Datos Generales'!C8</f>
        <v>0202</v>
      </c>
      <c r="F11" s="36" t="s">
        <v>21</v>
      </c>
      <c r="G11" s="813" t="str">
        <f>'Datos Generales'!C9</f>
        <v>02</v>
      </c>
      <c r="H11" s="36" t="s">
        <v>16</v>
      </c>
      <c r="I11" s="813" t="str">
        <f>'Datos Generales'!C10</f>
        <v>01</v>
      </c>
      <c r="J11" s="36" t="s">
        <v>17</v>
      </c>
      <c r="K11" s="813" t="str">
        <f>'Datos Generales'!C11</f>
        <v>0005</v>
      </c>
      <c r="L11" s="200"/>
    </row>
    <row r="12" spans="2:12" s="34" customFormat="1" ht="4.5" customHeight="1" x14ac:dyDescent="0.3">
      <c r="B12" s="101"/>
      <c r="C12" s="809"/>
      <c r="D12" s="20"/>
      <c r="E12" s="20"/>
      <c r="F12" s="20"/>
      <c r="G12" s="93"/>
      <c r="H12" s="20"/>
      <c r="I12" s="20"/>
      <c r="J12" s="14"/>
      <c r="K12" s="522"/>
      <c r="L12" s="200"/>
    </row>
    <row r="13" spans="2:12" s="34" customFormat="1" ht="30" x14ac:dyDescent="0.3">
      <c r="B13" s="101"/>
      <c r="C13" s="809"/>
      <c r="D13" s="525" t="s">
        <v>187</v>
      </c>
      <c r="E13" s="2323"/>
      <c r="F13" s="2323"/>
      <c r="G13" s="2324" t="s">
        <v>289</v>
      </c>
      <c r="H13" s="2325"/>
      <c r="I13" s="534" t="s">
        <v>1029</v>
      </c>
      <c r="J13" s="14"/>
      <c r="K13" s="522"/>
      <c r="L13" s="200"/>
    </row>
    <row r="14" spans="2:12" s="34" customFormat="1" ht="9.75" customHeight="1" x14ac:dyDescent="0.3">
      <c r="B14" s="101"/>
      <c r="C14" s="809"/>
      <c r="G14" s="93"/>
      <c r="J14" s="14"/>
      <c r="K14" s="522"/>
      <c r="L14" s="200"/>
    </row>
    <row r="15" spans="2:12" s="34" customFormat="1" ht="9" customHeight="1" x14ac:dyDescent="0.3">
      <c r="B15" s="101"/>
      <c r="C15" s="809"/>
      <c r="F15" s="14"/>
      <c r="G15" s="523"/>
      <c r="J15" s="524"/>
      <c r="K15" s="71"/>
      <c r="L15" s="200"/>
    </row>
    <row r="16" spans="2:12" s="252" customFormat="1" ht="25.5" x14ac:dyDescent="0.25">
      <c r="B16" s="257"/>
      <c r="C16" s="1548" t="s">
        <v>70</v>
      </c>
      <c r="D16" s="1549" t="s">
        <v>224</v>
      </c>
      <c r="E16" s="1550" t="s">
        <v>188</v>
      </c>
      <c r="F16" s="1549" t="s">
        <v>165</v>
      </c>
      <c r="G16" s="1551" t="s">
        <v>290</v>
      </c>
      <c r="H16" s="1552" t="s">
        <v>116</v>
      </c>
      <c r="I16" s="1552" t="s">
        <v>117</v>
      </c>
      <c r="J16" s="1553" t="s">
        <v>225</v>
      </c>
      <c r="K16" s="1554" t="s">
        <v>57</v>
      </c>
      <c r="L16" s="258"/>
    </row>
    <row r="17" spans="2:14" s="34" customFormat="1" ht="12.75" x14ac:dyDescent="0.2">
      <c r="B17" s="101"/>
      <c r="C17" s="1555">
        <v>1</v>
      </c>
      <c r="D17" s="1556" t="s">
        <v>394</v>
      </c>
      <c r="E17" s="1557"/>
      <c r="F17" s="1525" t="s">
        <v>2535</v>
      </c>
      <c r="G17" s="1526" t="s">
        <v>2536</v>
      </c>
      <c r="H17" s="1527">
        <v>7107.1</v>
      </c>
      <c r="I17" s="1527"/>
      <c r="J17" s="1527" t="s">
        <v>107</v>
      </c>
      <c r="K17" s="1559"/>
      <c r="L17" s="200"/>
    </row>
    <row r="18" spans="2:14" s="34" customFormat="1" ht="12.75" x14ac:dyDescent="0.2">
      <c r="B18" s="101"/>
      <c r="C18" s="1555"/>
      <c r="D18" s="1556"/>
      <c r="E18" s="1557"/>
      <c r="F18" s="1525" t="s">
        <v>2522</v>
      </c>
      <c r="G18" s="1526" t="s">
        <v>2523</v>
      </c>
      <c r="H18" s="1527"/>
      <c r="I18" s="1527">
        <v>7107.1</v>
      </c>
      <c r="J18" s="1527"/>
      <c r="K18" s="1559"/>
      <c r="L18" s="200"/>
      <c r="N18" s="530"/>
    </row>
    <row r="19" spans="2:14" s="34" customFormat="1" ht="81.75" customHeight="1" x14ac:dyDescent="0.25">
      <c r="B19" s="101"/>
      <c r="C19" s="816"/>
      <c r="D19" s="823"/>
      <c r="E19" s="824"/>
      <c r="F19" s="1560" t="s">
        <v>2555</v>
      </c>
      <c r="G19" s="1561" t="s">
        <v>2561</v>
      </c>
      <c r="H19" s="821"/>
      <c r="I19" s="821"/>
      <c r="J19" s="821"/>
      <c r="K19" s="1578"/>
      <c r="L19" s="200"/>
    </row>
    <row r="20" spans="2:14" s="34" customFormat="1" ht="21" customHeight="1" x14ac:dyDescent="0.2">
      <c r="B20" s="101"/>
      <c r="C20" s="1562"/>
      <c r="D20" s="1563"/>
      <c r="E20" s="1563"/>
      <c r="F20" s="1563"/>
      <c r="G20" s="1564" t="s">
        <v>49</v>
      </c>
      <c r="H20" s="1565">
        <f>SUM(H17:H18)</f>
        <v>7107.1</v>
      </c>
      <c r="I20" s="1565">
        <f>SUM(I17:I18)</f>
        <v>7107.1</v>
      </c>
      <c r="J20" s="1566"/>
      <c r="K20" s="1567"/>
      <c r="L20" s="200"/>
    </row>
    <row r="21" spans="2:14" s="34" customFormat="1" ht="12.75" customHeight="1" x14ac:dyDescent="0.25">
      <c r="B21" s="101"/>
      <c r="C21" s="811"/>
      <c r="D21" s="36"/>
      <c r="E21" s="36"/>
      <c r="F21" s="36"/>
      <c r="G21" s="93"/>
      <c r="H21" s="74"/>
      <c r="I21" s="74"/>
      <c r="J21" s="74"/>
      <c r="K21" s="1541" t="s">
        <v>123</v>
      </c>
      <c r="L21" s="200"/>
    </row>
    <row r="22" spans="2:14" s="34" customFormat="1" ht="17.25" customHeight="1" x14ac:dyDescent="0.25">
      <c r="B22" s="101"/>
      <c r="C22" s="1184"/>
      <c r="D22" s="1505" t="s">
        <v>2539</v>
      </c>
      <c r="E22" s="1505"/>
      <c r="F22" s="201"/>
      <c r="G22" s="1506" t="s">
        <v>2540</v>
      </c>
      <c r="H22" s="1572"/>
      <c r="I22" s="392"/>
      <c r="J22" s="1505" t="s">
        <v>2547</v>
      </c>
      <c r="K22" s="1542"/>
      <c r="L22" s="200"/>
    </row>
    <row r="23" spans="2:14" s="34" customFormat="1" ht="14.25" x14ac:dyDescent="0.2">
      <c r="B23" s="101"/>
      <c r="C23" s="201"/>
      <c r="D23" s="1502" t="s">
        <v>5</v>
      </c>
      <c r="E23" s="1499"/>
      <c r="F23" s="179"/>
      <c r="G23" s="1573" t="s">
        <v>6</v>
      </c>
      <c r="H23" s="1573"/>
      <c r="I23" s="201"/>
      <c r="J23" s="1504" t="s">
        <v>2542</v>
      </c>
      <c r="K23" s="1543"/>
      <c r="L23" s="200"/>
    </row>
    <row r="24" spans="2:14" s="34" customFormat="1" ht="6" customHeight="1" x14ac:dyDescent="0.2">
      <c r="B24" s="101"/>
      <c r="C24" s="201"/>
      <c r="D24" s="1502"/>
      <c r="E24" s="1499"/>
      <c r="F24" s="179"/>
      <c r="G24" s="1573"/>
      <c r="H24" s="1573"/>
      <c r="I24" s="201"/>
      <c r="J24" s="1502"/>
      <c r="K24" s="1574"/>
      <c r="L24" s="200"/>
    </row>
    <row r="25" spans="2:14" s="34" customFormat="1" ht="12.75" customHeight="1" x14ac:dyDescent="0.25">
      <c r="B25" s="101"/>
      <c r="C25" s="32"/>
      <c r="D25" s="1505" t="s">
        <v>378</v>
      </c>
      <c r="E25" s="96"/>
      <c r="F25" s="1575"/>
      <c r="G25" s="1506" t="s">
        <v>385</v>
      </c>
      <c r="H25" s="1572"/>
      <c r="I25" s="392" t="s">
        <v>13</v>
      </c>
      <c r="J25" s="1505" t="s">
        <v>2548</v>
      </c>
      <c r="K25" s="1542"/>
      <c r="L25" s="200"/>
    </row>
    <row r="26" spans="2:14" s="34" customFormat="1" ht="15" customHeight="1" x14ac:dyDescent="0.2">
      <c r="B26" s="101"/>
      <c r="C26" s="1576" t="s">
        <v>2549</v>
      </c>
      <c r="D26" s="289"/>
      <c r="E26" s="1499"/>
      <c r="F26" s="179"/>
      <c r="G26" s="1502" t="s">
        <v>2550</v>
      </c>
      <c r="H26" s="1502"/>
      <c r="I26" s="201" t="s">
        <v>13</v>
      </c>
      <c r="J26" s="1502" t="s">
        <v>2551</v>
      </c>
      <c r="K26" s="1574"/>
      <c r="L26" s="200"/>
    </row>
    <row r="27" spans="2:14" s="34" customFormat="1" ht="15" customHeight="1" x14ac:dyDescent="0.2">
      <c r="B27" s="101"/>
      <c r="C27" s="1579"/>
      <c r="D27" s="1665">
        <v>45481</v>
      </c>
      <c r="E27" s="96"/>
      <c r="F27" s="179"/>
      <c r="G27" s="1666">
        <v>45481</v>
      </c>
      <c r="H27" s="1502"/>
      <c r="I27" s="201"/>
      <c r="J27" s="1666">
        <v>45481</v>
      </c>
      <c r="K27" s="1574"/>
      <c r="L27" s="200"/>
    </row>
    <row r="28" spans="2:14" s="34" customFormat="1" ht="18.75" customHeight="1" x14ac:dyDescent="0.2">
      <c r="B28" s="101"/>
      <c r="C28" s="201"/>
      <c r="D28" s="1502" t="s">
        <v>203</v>
      </c>
      <c r="E28" s="1499"/>
      <c r="F28" s="179"/>
      <c r="G28" s="1614" t="s">
        <v>204</v>
      </c>
      <c r="H28" s="1573"/>
      <c r="I28" s="201" t="s">
        <v>13</v>
      </c>
      <c r="J28" s="1615" t="s">
        <v>2552</v>
      </c>
      <c r="K28" s="1636"/>
      <c r="L28" s="200"/>
    </row>
    <row r="29" spans="2:14" s="34" customFormat="1" ht="15" customHeight="1" x14ac:dyDescent="0.25">
      <c r="B29" s="101"/>
      <c r="C29" s="390"/>
      <c r="D29" s="2302"/>
      <c r="E29" s="2302"/>
      <c r="F29" s="38"/>
      <c r="G29" s="2388"/>
      <c r="H29" s="2388"/>
      <c r="I29" s="201"/>
      <c r="J29" s="2302"/>
      <c r="K29" s="2302"/>
      <c r="L29" s="200"/>
    </row>
    <row r="30" spans="2:14" s="34" customFormat="1" ht="21" customHeight="1" x14ac:dyDescent="0.25">
      <c r="B30" s="101"/>
      <c r="C30" s="390"/>
      <c r="D30" s="2387"/>
      <c r="E30" s="2387"/>
      <c r="F30" s="38"/>
      <c r="G30" s="2387"/>
      <c r="H30" s="2387"/>
      <c r="I30" s="289"/>
      <c r="J30" s="2387"/>
      <c r="K30" s="2387"/>
      <c r="L30" s="200"/>
    </row>
    <row r="31" spans="2:14" s="34" customFormat="1" ht="15" customHeight="1" x14ac:dyDescent="0.25">
      <c r="B31" s="101"/>
      <c r="C31" s="390"/>
      <c r="D31" s="2302"/>
      <c r="E31" s="2302"/>
      <c r="F31" s="38"/>
      <c r="G31" s="2388"/>
      <c r="H31" s="2388"/>
      <c r="I31" s="201"/>
      <c r="J31" s="2302"/>
      <c r="K31" s="2302"/>
      <c r="L31" s="200"/>
    </row>
    <row r="32" spans="2:14" x14ac:dyDescent="0.25">
      <c r="B32" s="120"/>
      <c r="C32" s="432"/>
      <c r="D32" s="262"/>
      <c r="E32" s="29"/>
      <c r="F32" s="262"/>
      <c r="G32" s="263"/>
      <c r="H32" s="262"/>
      <c r="I32" s="262"/>
      <c r="J32" s="262"/>
      <c r="K32" s="263"/>
      <c r="L32" s="122"/>
    </row>
    <row r="33" spans="3:11" x14ac:dyDescent="0.25">
      <c r="C33" s="2"/>
      <c r="D33" s="34"/>
      <c r="E33" s="34"/>
      <c r="F33" s="34"/>
      <c r="G33" s="44"/>
      <c r="H33" s="34"/>
      <c r="I33" s="34"/>
      <c r="J33" s="34"/>
      <c r="K33" s="44"/>
    </row>
    <row r="36" spans="3:11" customFormat="1" x14ac:dyDescent="0.25">
      <c r="C36" s="1322"/>
    </row>
    <row r="37" spans="3:11" customFormat="1" x14ac:dyDescent="0.25">
      <c r="C37" s="1322"/>
    </row>
    <row r="38" spans="3:11" customFormat="1" x14ac:dyDescent="0.25">
      <c r="C38" s="1322"/>
    </row>
    <row r="39" spans="3:11" customFormat="1" x14ac:dyDescent="0.25">
      <c r="C39" s="1322"/>
    </row>
    <row r="40" spans="3:11" customFormat="1" x14ac:dyDescent="0.25">
      <c r="C40" s="1322"/>
    </row>
    <row r="41" spans="3:11" customFormat="1" x14ac:dyDescent="0.25">
      <c r="C41" s="1322"/>
    </row>
    <row r="42" spans="3:11" customFormat="1" x14ac:dyDescent="0.25">
      <c r="C42" s="1322"/>
    </row>
    <row r="43" spans="3:11" customFormat="1" x14ac:dyDescent="0.25">
      <c r="C43" s="1322"/>
    </row>
    <row r="44" spans="3:11" customFormat="1" x14ac:dyDescent="0.25">
      <c r="C44" s="1322"/>
    </row>
    <row r="45" spans="3:11" customFormat="1" x14ac:dyDescent="0.25">
      <c r="C45" s="1322"/>
    </row>
    <row r="46" spans="3:11" customFormat="1" x14ac:dyDescent="0.25">
      <c r="C46" s="1322"/>
    </row>
    <row r="47" spans="3:11" customFormat="1" x14ac:dyDescent="0.25">
      <c r="C47" s="1322"/>
    </row>
    <row r="48" spans="3:11" customFormat="1" x14ac:dyDescent="0.25">
      <c r="C48" s="1322"/>
    </row>
    <row r="49" spans="3:6" customFormat="1" x14ac:dyDescent="0.25">
      <c r="C49" s="1322"/>
    </row>
    <row r="50" spans="3:6" customFormat="1" x14ac:dyDescent="0.25">
      <c r="C50" s="1322"/>
    </row>
    <row r="51" spans="3:6" x14ac:dyDescent="0.25">
      <c r="C51" s="424"/>
      <c r="D51" s="165"/>
      <c r="E51"/>
      <c r="F51"/>
    </row>
    <row r="52" spans="3:6" x14ac:dyDescent="0.25">
      <c r="C52" s="424"/>
      <c r="D52" s="165"/>
      <c r="E52"/>
      <c r="F52"/>
    </row>
    <row r="53" spans="3:6" x14ac:dyDescent="0.25">
      <c r="C53" s="424"/>
      <c r="D53" s="165"/>
      <c r="E53"/>
      <c r="F53"/>
    </row>
    <row r="54" spans="3:6" x14ac:dyDescent="0.25">
      <c r="C54" s="424"/>
      <c r="D54" s="165"/>
      <c r="E54"/>
      <c r="F54"/>
    </row>
    <row r="55" spans="3:6" x14ac:dyDescent="0.25">
      <c r="C55" s="424"/>
      <c r="D55" s="165"/>
      <c r="E55"/>
      <c r="F55"/>
    </row>
    <row r="56" spans="3:6" x14ac:dyDescent="0.25">
      <c r="C56" s="424"/>
      <c r="D56" s="165"/>
      <c r="E56"/>
      <c r="F56"/>
    </row>
  </sheetData>
  <mergeCells count="17">
    <mergeCell ref="D29:E29"/>
    <mergeCell ref="G29:H29"/>
    <mergeCell ref="J29:K29"/>
    <mergeCell ref="B4:L4"/>
    <mergeCell ref="B5:L5"/>
    <mergeCell ref="B6:L6"/>
    <mergeCell ref="B7:L7"/>
    <mergeCell ref="B8:L8"/>
    <mergeCell ref="F9:G9"/>
    <mergeCell ref="E13:F13"/>
    <mergeCell ref="G13:H13"/>
    <mergeCell ref="D30:E30"/>
    <mergeCell ref="G30:H30"/>
    <mergeCell ref="J30:K30"/>
    <mergeCell ref="D31:E31"/>
    <mergeCell ref="G31:H31"/>
    <mergeCell ref="J31:K31"/>
  </mergeCells>
  <pageMargins left="0.67" right="0.27" top="0.75" bottom="0.75" header="0.3" footer="0.3"/>
  <pageSetup paperSize="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10" workbookViewId="0">
      <selection activeCell="E29" sqref="E29"/>
    </sheetView>
  </sheetViews>
  <sheetFormatPr baseColWidth="10" defaultRowHeight="21" customHeight="1" x14ac:dyDescent="0.25"/>
  <cols>
    <col min="1" max="1" width="6.140625" customWidth="1"/>
    <col min="2" max="2" width="9.85546875" customWidth="1"/>
    <col min="3" max="3" width="13.140625" customWidth="1"/>
    <col min="4" max="4" width="15.140625" customWidth="1"/>
    <col min="5" max="5" width="40.42578125" customWidth="1"/>
    <col min="6" max="6" width="11.42578125" customWidth="1"/>
    <col min="7" max="7" width="12.42578125" customWidth="1"/>
    <col min="8" max="8" width="12.7109375" customWidth="1"/>
    <col min="9" max="9" width="13.7109375" customWidth="1"/>
  </cols>
  <sheetData>
    <row r="1" spans="1:9" ht="21" customHeight="1" x14ac:dyDescent="0.25">
      <c r="A1" s="390"/>
      <c r="B1" s="31"/>
      <c r="C1" s="31"/>
      <c r="D1" s="229"/>
      <c r="E1" s="256"/>
      <c r="F1" s="31"/>
      <c r="G1" s="31"/>
      <c r="H1" s="31"/>
      <c r="I1" s="1538"/>
    </row>
    <row r="2" spans="1:9" ht="21" customHeight="1" x14ac:dyDescent="0.3">
      <c r="A2" s="1508"/>
      <c r="B2" s="1508"/>
      <c r="C2" s="1508"/>
      <c r="D2" s="1508"/>
      <c r="E2" s="1508"/>
      <c r="F2" s="1508"/>
      <c r="G2" s="1508"/>
      <c r="H2" s="1508"/>
      <c r="I2" s="1509"/>
    </row>
    <row r="3" spans="1:9" ht="21" customHeight="1" x14ac:dyDescent="0.3">
      <c r="A3" s="201"/>
      <c r="B3" s="201"/>
      <c r="C3" s="201"/>
      <c r="D3" s="1500"/>
      <c r="E3" s="1510" t="s">
        <v>20</v>
      </c>
      <c r="F3" s="1500"/>
      <c r="G3" s="1500"/>
      <c r="H3" s="1500"/>
      <c r="I3" s="1511"/>
    </row>
    <row r="4" spans="1:9" ht="21" customHeight="1" x14ac:dyDescent="0.25">
      <c r="A4" s="201"/>
      <c r="B4" s="201"/>
      <c r="C4" s="201"/>
      <c r="D4" s="1513"/>
      <c r="E4" s="1512" t="s">
        <v>288</v>
      </c>
      <c r="F4" s="1513"/>
      <c r="G4" s="1513"/>
      <c r="H4" s="1513"/>
      <c r="I4" s="1514"/>
    </row>
    <row r="5" spans="1:9" ht="21" customHeight="1" x14ac:dyDescent="0.25">
      <c r="A5" s="201"/>
      <c r="B5" s="201"/>
      <c r="C5" s="201"/>
      <c r="D5" s="1516"/>
      <c r="E5" s="1516" t="s">
        <v>122</v>
      </c>
      <c r="F5" s="1516"/>
      <c r="G5" s="1516"/>
      <c r="H5" s="1516"/>
      <c r="I5" s="1517"/>
    </row>
    <row r="6" spans="1:9" ht="21" customHeight="1" x14ac:dyDescent="0.25">
      <c r="A6" s="1519"/>
      <c r="B6" s="1519"/>
      <c r="C6" s="1519"/>
      <c r="D6" s="1519"/>
      <c r="E6" s="1519"/>
      <c r="F6" s="1519"/>
      <c r="G6" s="1519"/>
      <c r="H6" s="1519"/>
      <c r="I6" s="1520"/>
    </row>
    <row r="7" spans="1:9" ht="21" customHeight="1" x14ac:dyDescent="0.3">
      <c r="A7" s="809"/>
      <c r="B7" s="116"/>
      <c r="C7" s="36" t="s">
        <v>25</v>
      </c>
      <c r="D7" s="1568" t="s">
        <v>371</v>
      </c>
      <c r="E7" s="1569"/>
      <c r="F7" s="36" t="s">
        <v>177</v>
      </c>
      <c r="G7" s="536">
        <v>45473</v>
      </c>
      <c r="H7" s="137"/>
      <c r="I7" s="1539"/>
    </row>
    <row r="8" spans="1:9" ht="21" customHeight="1" x14ac:dyDescent="0.3">
      <c r="A8" s="809"/>
      <c r="B8" s="116"/>
      <c r="C8" s="36"/>
      <c r="D8" s="526"/>
      <c r="E8" s="526"/>
      <c r="F8" s="36"/>
      <c r="G8" s="527"/>
      <c r="H8" s="137"/>
      <c r="I8" s="1539"/>
    </row>
    <row r="9" spans="1:9" ht="21" customHeight="1" x14ac:dyDescent="0.3">
      <c r="A9" s="809"/>
      <c r="B9" s="36" t="s">
        <v>15</v>
      </c>
      <c r="C9" s="1336" t="s">
        <v>372</v>
      </c>
      <c r="D9" s="36" t="s">
        <v>21</v>
      </c>
      <c r="E9" s="1336" t="s">
        <v>373</v>
      </c>
      <c r="F9" s="36" t="s">
        <v>16</v>
      </c>
      <c r="G9" s="1336" t="s">
        <v>374</v>
      </c>
      <c r="H9" s="36" t="s">
        <v>17</v>
      </c>
      <c r="I9" s="1336" t="s">
        <v>375</v>
      </c>
    </row>
    <row r="10" spans="1:9" ht="21" customHeight="1" x14ac:dyDescent="0.3">
      <c r="A10" s="809"/>
      <c r="B10" s="116"/>
      <c r="C10" s="116"/>
      <c r="D10" s="116"/>
      <c r="E10" s="93"/>
      <c r="F10" s="116"/>
      <c r="G10" s="116"/>
      <c r="H10" s="14"/>
      <c r="I10" s="1540"/>
    </row>
    <row r="11" spans="1:9" ht="21" customHeight="1" x14ac:dyDescent="0.3">
      <c r="A11" s="809"/>
      <c r="B11" s="525" t="s">
        <v>187</v>
      </c>
      <c r="C11" s="1570"/>
      <c r="D11" s="1571"/>
      <c r="E11" s="1521" t="s">
        <v>289</v>
      </c>
      <c r="F11" s="1522"/>
      <c r="G11" s="534" t="s">
        <v>1029</v>
      </c>
      <c r="H11" s="14"/>
      <c r="I11" s="1540"/>
    </row>
    <row r="12" spans="1:9" ht="21" customHeight="1" x14ac:dyDescent="0.3">
      <c r="A12" s="809"/>
      <c r="B12" s="201"/>
      <c r="C12" s="201"/>
      <c r="D12" s="201"/>
      <c r="E12" s="93"/>
      <c r="F12" s="201"/>
      <c r="G12" s="201"/>
      <c r="H12" s="14"/>
      <c r="I12" s="1540"/>
    </row>
    <row r="13" spans="1:9" ht="21" customHeight="1" x14ac:dyDescent="0.25">
      <c r="A13" s="1548" t="s">
        <v>70</v>
      </c>
      <c r="B13" s="1549" t="s">
        <v>224</v>
      </c>
      <c r="C13" s="1550" t="s">
        <v>188</v>
      </c>
      <c r="D13" s="1549" t="s">
        <v>165</v>
      </c>
      <c r="E13" s="1551" t="s">
        <v>290</v>
      </c>
      <c r="F13" s="1552" t="s">
        <v>116</v>
      </c>
      <c r="G13" s="1552" t="s">
        <v>117</v>
      </c>
      <c r="H13" s="1553" t="s">
        <v>225</v>
      </c>
      <c r="I13" s="1554" t="s">
        <v>57</v>
      </c>
    </row>
    <row r="14" spans="1:9" ht="21" customHeight="1" x14ac:dyDescent="0.25">
      <c r="A14" s="1555">
        <v>1</v>
      </c>
      <c r="B14" s="1556" t="s">
        <v>394</v>
      </c>
      <c r="C14" s="1557"/>
      <c r="D14" s="1525" t="s">
        <v>2535</v>
      </c>
      <c r="E14" s="1526" t="s">
        <v>2536</v>
      </c>
      <c r="F14" s="1527">
        <v>2840360</v>
      </c>
      <c r="G14" s="1527"/>
      <c r="H14" s="1527" t="s">
        <v>107</v>
      </c>
      <c r="I14" s="1559"/>
    </row>
    <row r="15" spans="1:9" ht="21" customHeight="1" x14ac:dyDescent="0.25">
      <c r="A15" s="1555"/>
      <c r="B15" s="1556"/>
      <c r="C15" s="1557"/>
      <c r="D15" s="1525" t="s">
        <v>2522</v>
      </c>
      <c r="E15" s="1526" t="s">
        <v>2523</v>
      </c>
      <c r="F15" s="1527"/>
      <c r="G15" s="1527">
        <v>2840360</v>
      </c>
      <c r="H15" s="1527"/>
      <c r="I15" s="1559"/>
    </row>
    <row r="16" spans="1:9" ht="72" customHeight="1" x14ac:dyDescent="0.25">
      <c r="A16" s="816"/>
      <c r="B16" s="823"/>
      <c r="C16" s="824"/>
      <c r="D16" s="1560" t="s">
        <v>2556</v>
      </c>
      <c r="E16" s="1561" t="s">
        <v>2557</v>
      </c>
      <c r="F16" s="821"/>
      <c r="G16" s="821"/>
      <c r="H16" s="821"/>
      <c r="I16" s="822"/>
    </row>
    <row r="17" spans="1:9" ht="21" customHeight="1" x14ac:dyDescent="0.25">
      <c r="A17" s="1562"/>
      <c r="B17" s="1563"/>
      <c r="C17" s="1563"/>
      <c r="D17" s="1563"/>
      <c r="E17" s="1564" t="s">
        <v>49</v>
      </c>
      <c r="F17" s="1565">
        <f>+F14</f>
        <v>2840360</v>
      </c>
      <c r="G17" s="1565">
        <f>SUM(G15:G16)</f>
        <v>2840360</v>
      </c>
      <c r="H17" s="1566"/>
      <c r="I17" s="1567"/>
    </row>
    <row r="18" spans="1:9" ht="7.5" customHeight="1" x14ac:dyDescent="0.25">
      <c r="A18" s="1585"/>
      <c r="B18" s="31"/>
      <c r="C18" s="31"/>
      <c r="D18" s="31"/>
      <c r="E18" s="1586"/>
      <c r="F18" s="31"/>
      <c r="G18" s="31"/>
      <c r="H18" s="31"/>
      <c r="I18" s="1538"/>
    </row>
    <row r="19" spans="1:9" ht="21" customHeight="1" x14ac:dyDescent="0.25">
      <c r="A19" s="390"/>
      <c r="B19" s="2305" t="s">
        <v>2539</v>
      </c>
      <c r="C19" s="2305"/>
      <c r="D19" s="38"/>
      <c r="E19" s="2306" t="s">
        <v>2540</v>
      </c>
      <c r="F19" s="2306"/>
      <c r="G19" s="392"/>
      <c r="H19" s="2305" t="s">
        <v>390</v>
      </c>
      <c r="I19" s="2379"/>
    </row>
    <row r="20" spans="1:9" ht="21" customHeight="1" x14ac:dyDescent="0.25">
      <c r="A20" s="390"/>
      <c r="B20" s="2304" t="s">
        <v>2541</v>
      </c>
      <c r="C20" s="2304"/>
      <c r="D20" s="38"/>
      <c r="E20" s="2303" t="s">
        <v>6</v>
      </c>
      <c r="F20" s="2303"/>
      <c r="G20" s="201"/>
      <c r="H20" s="1504" t="s">
        <v>2542</v>
      </c>
      <c r="I20" s="1543"/>
    </row>
    <row r="21" spans="1:9" ht="16.5" customHeight="1" x14ac:dyDescent="0.25">
      <c r="A21" s="390"/>
      <c r="B21" s="2305" t="s">
        <v>378</v>
      </c>
      <c r="C21" s="2305"/>
      <c r="D21" s="38"/>
      <c r="E21" s="2306" t="s">
        <v>385</v>
      </c>
      <c r="F21" s="2306"/>
      <c r="G21" s="392"/>
      <c r="H21" s="2305" t="s">
        <v>2543</v>
      </c>
      <c r="I21" s="2379"/>
    </row>
    <row r="22" spans="1:9" ht="21" customHeight="1" x14ac:dyDescent="0.25">
      <c r="A22" s="390"/>
      <c r="B22" s="2304" t="s">
        <v>2544</v>
      </c>
      <c r="C22" s="2304"/>
      <c r="D22" s="38"/>
      <c r="E22" s="2304" t="s">
        <v>2544</v>
      </c>
      <c r="F22" s="2304"/>
      <c r="G22" s="201"/>
      <c r="H22" s="2304" t="s">
        <v>2544</v>
      </c>
      <c r="I22" s="2378"/>
    </row>
    <row r="23" spans="1:9" ht="9.75" customHeight="1" x14ac:dyDescent="0.25">
      <c r="A23" s="390"/>
      <c r="B23" s="1502"/>
      <c r="C23" s="1502"/>
      <c r="D23" s="38"/>
      <c r="E23" s="1502"/>
      <c r="F23" s="1502"/>
      <c r="G23" s="201"/>
      <c r="H23" s="1502"/>
      <c r="I23" s="1574"/>
    </row>
    <row r="24" spans="1:9" ht="21" customHeight="1" x14ac:dyDescent="0.25">
      <c r="A24" s="390"/>
      <c r="B24" s="2301">
        <v>45453</v>
      </c>
      <c r="C24" s="2301"/>
      <c r="D24" s="38"/>
      <c r="E24" s="2301">
        <v>45453</v>
      </c>
      <c r="F24" s="2301"/>
      <c r="G24" s="289"/>
      <c r="H24" s="2301">
        <v>45453</v>
      </c>
      <c r="I24" s="2376"/>
    </row>
    <row r="25" spans="1:9" ht="21" customHeight="1" x14ac:dyDescent="0.25">
      <c r="A25" s="390"/>
      <c r="B25" s="2304" t="s">
        <v>203</v>
      </c>
      <c r="C25" s="2304"/>
      <c r="D25" s="38"/>
      <c r="E25" s="2303" t="s">
        <v>204</v>
      </c>
      <c r="F25" s="2303"/>
      <c r="G25" s="201"/>
      <c r="H25" s="2304" t="s">
        <v>211</v>
      </c>
      <c r="I25" s="2378"/>
    </row>
    <row r="26" spans="1:9" ht="21" customHeight="1" x14ac:dyDescent="0.25">
      <c r="A26" s="390"/>
      <c r="B26" s="1502"/>
      <c r="C26" s="1502"/>
      <c r="D26" s="38"/>
      <c r="E26" s="1502"/>
      <c r="F26" s="1502"/>
      <c r="G26" s="201"/>
      <c r="H26" s="1502"/>
      <c r="I26" s="1574"/>
    </row>
  </sheetData>
  <mergeCells count="17">
    <mergeCell ref="B24:C24"/>
    <mergeCell ref="E24:F24"/>
    <mergeCell ref="H24:I24"/>
    <mergeCell ref="B25:C25"/>
    <mergeCell ref="E25:F25"/>
    <mergeCell ref="H25:I25"/>
    <mergeCell ref="B22:C22"/>
    <mergeCell ref="E22:F22"/>
    <mergeCell ref="H22:I22"/>
    <mergeCell ref="H19:I19"/>
    <mergeCell ref="B20:C20"/>
    <mergeCell ref="E20:F20"/>
    <mergeCell ref="B21:C21"/>
    <mergeCell ref="E21:F21"/>
    <mergeCell ref="H21:I21"/>
    <mergeCell ref="B19:C19"/>
    <mergeCell ref="E19:F19"/>
  </mergeCells>
  <pageMargins left="0.97" right="0.18" top="0.28999999999999998" bottom="0.23" header="0.3" footer="0.2"/>
  <pageSetup paperSize="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J9" sqref="J9"/>
    </sheetView>
  </sheetViews>
  <sheetFormatPr baseColWidth="10" defaultRowHeight="27" customHeight="1" x14ac:dyDescent="0.25"/>
  <cols>
    <col min="1" max="1" width="6.140625" customWidth="1"/>
    <col min="3" max="3" width="13.140625" customWidth="1"/>
    <col min="4" max="4" width="16" customWidth="1"/>
    <col min="5" max="5" width="40.42578125" customWidth="1"/>
    <col min="6" max="6" width="13" customWidth="1"/>
    <col min="7" max="7" width="13.140625" customWidth="1"/>
    <col min="8" max="8" width="12.7109375" customWidth="1"/>
    <col min="9" max="9" width="16.140625" customWidth="1"/>
  </cols>
  <sheetData>
    <row r="2" spans="1:9" ht="27" customHeight="1" x14ac:dyDescent="0.25">
      <c r="A2" s="1577"/>
      <c r="B2" s="1577"/>
      <c r="C2" s="1577"/>
      <c r="D2" s="1577"/>
      <c r="E2" s="1577"/>
      <c r="F2" s="1577"/>
      <c r="G2" s="1577"/>
      <c r="H2" s="1577"/>
      <c r="I2" s="386"/>
    </row>
    <row r="3" spans="1:9" ht="24.75" customHeight="1" x14ac:dyDescent="0.3">
      <c r="A3" s="201"/>
      <c r="B3" s="201"/>
      <c r="C3" s="201"/>
      <c r="D3" s="1500"/>
      <c r="E3" s="1510" t="s">
        <v>20</v>
      </c>
      <c r="F3" s="1500"/>
      <c r="G3" s="1500"/>
      <c r="H3" s="1500"/>
      <c r="I3" s="1511"/>
    </row>
    <row r="4" spans="1:9" ht="21" customHeight="1" x14ac:dyDescent="0.25">
      <c r="A4" s="201"/>
      <c r="B4" s="201"/>
      <c r="C4" s="201"/>
      <c r="D4" s="1513"/>
      <c r="E4" s="1512" t="s">
        <v>288</v>
      </c>
      <c r="F4" s="1513"/>
      <c r="G4" s="1513"/>
      <c r="H4" s="1513"/>
      <c r="I4" s="1514"/>
    </row>
    <row r="5" spans="1:9" ht="15.75" customHeight="1" x14ac:dyDescent="0.25">
      <c r="A5" s="201"/>
      <c r="B5" s="201"/>
      <c r="C5" s="201"/>
      <c r="D5" s="1516"/>
      <c r="E5" s="1516" t="s">
        <v>122</v>
      </c>
      <c r="F5" s="1516"/>
      <c r="G5" s="1516"/>
      <c r="H5" s="1516"/>
      <c r="I5" s="1517"/>
    </row>
    <row r="6" spans="1:9" ht="27" customHeight="1" x14ac:dyDescent="0.3">
      <c r="A6" s="809"/>
      <c r="B6" s="116"/>
      <c r="C6" s="36" t="s">
        <v>25</v>
      </c>
      <c r="D6" s="1568" t="s">
        <v>371</v>
      </c>
      <c r="E6" s="1569"/>
      <c r="F6" s="36" t="s">
        <v>177</v>
      </c>
      <c r="G6" s="536">
        <v>45473</v>
      </c>
      <c r="H6" s="137"/>
      <c r="I6" s="1539"/>
    </row>
    <row r="7" spans="1:9" ht="14.25" customHeight="1" x14ac:dyDescent="0.3">
      <c r="A7" s="809"/>
      <c r="B7" s="116"/>
      <c r="C7" s="36"/>
      <c r="D7" s="526"/>
      <c r="E7" s="526"/>
      <c r="F7" s="36"/>
      <c r="G7" s="527"/>
      <c r="H7" s="137"/>
      <c r="I7" s="1539"/>
    </row>
    <row r="8" spans="1:9" ht="27" customHeight="1" x14ac:dyDescent="0.3">
      <c r="A8" s="809"/>
      <c r="B8" s="36" t="s">
        <v>15</v>
      </c>
      <c r="C8" s="1336" t="s">
        <v>372</v>
      </c>
      <c r="D8" s="36" t="s">
        <v>21</v>
      </c>
      <c r="E8" s="1336" t="s">
        <v>373</v>
      </c>
      <c r="F8" s="36" t="s">
        <v>16</v>
      </c>
      <c r="G8" s="1336" t="s">
        <v>374</v>
      </c>
      <c r="H8" s="36" t="s">
        <v>17</v>
      </c>
      <c r="I8" s="1336" t="s">
        <v>375</v>
      </c>
    </row>
    <row r="9" spans="1:9" ht="12.75" customHeight="1" x14ac:dyDescent="0.3">
      <c r="A9" s="809"/>
      <c r="B9" s="116"/>
      <c r="C9" s="116"/>
      <c r="D9" s="116"/>
      <c r="E9" s="93"/>
      <c r="F9" s="116"/>
      <c r="G9" s="116"/>
      <c r="H9" s="14"/>
      <c r="I9" s="1540"/>
    </row>
    <row r="10" spans="1:9" ht="27" customHeight="1" x14ac:dyDescent="0.3">
      <c r="A10" s="809"/>
      <c r="B10" s="525" t="s">
        <v>187</v>
      </c>
      <c r="C10" s="1570"/>
      <c r="D10" s="1571"/>
      <c r="E10" s="1521" t="s">
        <v>289</v>
      </c>
      <c r="F10" s="1522"/>
      <c r="G10" s="534" t="s">
        <v>1029</v>
      </c>
      <c r="H10" s="14"/>
      <c r="I10" s="1540"/>
    </row>
    <row r="11" spans="1:9" ht="9" customHeight="1" x14ac:dyDescent="0.3">
      <c r="A11" s="809"/>
      <c r="B11" s="201"/>
      <c r="C11" s="201"/>
      <c r="D11" s="201"/>
      <c r="E11" s="93"/>
      <c r="F11" s="201"/>
      <c r="G11" s="201"/>
      <c r="H11" s="14"/>
      <c r="I11" s="1540"/>
    </row>
    <row r="12" spans="1:9" ht="27" customHeight="1" x14ac:dyDescent="0.25">
      <c r="A12" s="1548" t="s">
        <v>70</v>
      </c>
      <c r="B12" s="1549" t="s">
        <v>224</v>
      </c>
      <c r="C12" s="1550" t="s">
        <v>188</v>
      </c>
      <c r="D12" s="1549" t="s">
        <v>165</v>
      </c>
      <c r="E12" s="1551" t="s">
        <v>290</v>
      </c>
      <c r="F12" s="1552" t="s">
        <v>116</v>
      </c>
      <c r="G12" s="1552" t="s">
        <v>117</v>
      </c>
      <c r="H12" s="1553" t="s">
        <v>225</v>
      </c>
      <c r="I12" s="1554" t="s">
        <v>57</v>
      </c>
    </row>
    <row r="13" spans="1:9" ht="21.75" customHeight="1" x14ac:dyDescent="0.25">
      <c r="A13" s="1555">
        <v>1</v>
      </c>
      <c r="B13" s="1556" t="s">
        <v>394</v>
      </c>
      <c r="C13" s="1557"/>
      <c r="D13" s="1525" t="s">
        <v>2535</v>
      </c>
      <c r="E13" s="1526" t="s">
        <v>2536</v>
      </c>
      <c r="F13" s="1527">
        <v>28497</v>
      </c>
      <c r="G13" s="1527"/>
      <c r="H13" s="1527" t="s">
        <v>107</v>
      </c>
      <c r="I13" s="1559"/>
    </row>
    <row r="14" spans="1:9" ht="20.25" customHeight="1" x14ac:dyDescent="0.25">
      <c r="A14" s="1555"/>
      <c r="B14" s="1556"/>
      <c r="C14" s="1557"/>
      <c r="D14" s="1525" t="s">
        <v>2522</v>
      </c>
      <c r="E14" s="1526" t="s">
        <v>2523</v>
      </c>
      <c r="F14" s="1527"/>
      <c r="G14" s="1527">
        <v>28497</v>
      </c>
      <c r="H14" s="1527"/>
      <c r="I14" s="1559"/>
    </row>
    <row r="15" spans="1:9" ht="65.25" customHeight="1" x14ac:dyDescent="0.25">
      <c r="A15" s="816"/>
      <c r="B15" s="823"/>
      <c r="C15" s="824"/>
      <c r="D15" s="1560" t="s">
        <v>2563</v>
      </c>
      <c r="E15" s="1561" t="s">
        <v>2562</v>
      </c>
      <c r="F15" s="821"/>
      <c r="G15" s="821"/>
      <c r="H15" s="821"/>
      <c r="I15" s="822"/>
    </row>
    <row r="16" spans="1:9" ht="17.25" customHeight="1" x14ac:dyDescent="0.25">
      <c r="A16" s="1562"/>
      <c r="B16" s="1563"/>
      <c r="C16" s="1563"/>
      <c r="D16" s="1563"/>
      <c r="E16" s="1564" t="s">
        <v>49</v>
      </c>
      <c r="F16" s="1565">
        <f>+F13</f>
        <v>28497</v>
      </c>
      <c r="G16" s="1565">
        <f>SUM(G14:G15)</f>
        <v>28497</v>
      </c>
      <c r="H16" s="1566"/>
      <c r="I16" s="1567"/>
    </row>
    <row r="17" spans="1:9" ht="15.75" customHeight="1" x14ac:dyDescent="0.25">
      <c r="A17" s="1585"/>
      <c r="B17" s="31"/>
      <c r="C17" s="31"/>
      <c r="D17" s="31"/>
      <c r="E17" s="1586"/>
      <c r="F17" s="31"/>
      <c r="G17" s="31"/>
      <c r="H17" s="31"/>
      <c r="I17" s="1538"/>
    </row>
    <row r="18" spans="1:9" ht="18" customHeight="1" x14ac:dyDescent="0.25">
      <c r="A18" s="390"/>
      <c r="B18" s="2305" t="s">
        <v>2539</v>
      </c>
      <c r="C18" s="2305"/>
      <c r="D18" s="38"/>
      <c r="E18" s="2306" t="s">
        <v>2540</v>
      </c>
      <c r="F18" s="2306"/>
      <c r="G18" s="392"/>
      <c r="H18" s="2305" t="s">
        <v>390</v>
      </c>
      <c r="I18" s="2379"/>
    </row>
    <row r="19" spans="1:9" ht="11.25" customHeight="1" x14ac:dyDescent="0.25">
      <c r="A19" s="390"/>
      <c r="B19" s="2304" t="s">
        <v>2541</v>
      </c>
      <c r="C19" s="2304"/>
      <c r="D19" s="38"/>
      <c r="E19" s="2303" t="s">
        <v>6</v>
      </c>
      <c r="F19" s="2303"/>
      <c r="G19" s="201"/>
      <c r="H19" s="1504" t="s">
        <v>2542</v>
      </c>
      <c r="I19" s="1543"/>
    </row>
    <row r="20" spans="1:9" ht="16.5" customHeight="1" x14ac:dyDescent="0.25">
      <c r="A20" s="390"/>
      <c r="B20" s="2305" t="s">
        <v>378</v>
      </c>
      <c r="C20" s="2305"/>
      <c r="D20" s="38"/>
      <c r="E20" s="2306" t="s">
        <v>385</v>
      </c>
      <c r="F20" s="2306"/>
      <c r="G20" s="392"/>
      <c r="H20" s="2305" t="s">
        <v>2543</v>
      </c>
      <c r="I20" s="2379"/>
    </row>
    <row r="21" spans="1:9" ht="12.75" customHeight="1" x14ac:dyDescent="0.25">
      <c r="A21" s="390"/>
      <c r="B21" s="2304" t="s">
        <v>2544</v>
      </c>
      <c r="C21" s="2304"/>
      <c r="D21" s="38"/>
      <c r="E21" s="2304" t="s">
        <v>2544</v>
      </c>
      <c r="F21" s="2304"/>
      <c r="G21" s="201"/>
      <c r="H21" s="2304" t="s">
        <v>2544</v>
      </c>
      <c r="I21" s="2378"/>
    </row>
    <row r="22" spans="1:9" ht="13.5" customHeight="1" x14ac:dyDescent="0.25">
      <c r="A22" s="390"/>
      <c r="B22" s="2301">
        <v>45453</v>
      </c>
      <c r="C22" s="2301"/>
      <c r="D22" s="38"/>
      <c r="E22" s="2301">
        <v>45453</v>
      </c>
      <c r="F22" s="2301"/>
      <c r="G22" s="289"/>
      <c r="H22" s="2301">
        <v>45453</v>
      </c>
      <c r="I22" s="2376"/>
    </row>
    <row r="23" spans="1:9" ht="22.5" customHeight="1" x14ac:dyDescent="0.25">
      <c r="A23" s="390"/>
      <c r="B23" s="2304" t="s">
        <v>203</v>
      </c>
      <c r="C23" s="2304"/>
      <c r="D23" s="38"/>
      <c r="E23" s="2303" t="s">
        <v>204</v>
      </c>
      <c r="F23" s="2303"/>
      <c r="G23" s="201"/>
      <c r="H23" s="2304" t="s">
        <v>211</v>
      </c>
      <c r="I23" s="2378"/>
    </row>
    <row r="24" spans="1:9" ht="27" customHeight="1" x14ac:dyDescent="0.25">
      <c r="A24" s="390"/>
      <c r="B24" s="1502"/>
      <c r="C24" s="1502"/>
      <c r="D24" s="38"/>
      <c r="E24" s="1502"/>
      <c r="F24" s="1502"/>
      <c r="G24" s="201"/>
      <c r="H24" s="1502"/>
      <c r="I24" s="1574"/>
    </row>
  </sheetData>
  <mergeCells count="17">
    <mergeCell ref="B20:C20"/>
    <mergeCell ref="E20:F20"/>
    <mergeCell ref="H20:I20"/>
    <mergeCell ref="B18:C18"/>
    <mergeCell ref="E18:F18"/>
    <mergeCell ref="H18:I18"/>
    <mergeCell ref="B19:C19"/>
    <mergeCell ref="E19:F19"/>
    <mergeCell ref="B23:C23"/>
    <mergeCell ref="E23:F23"/>
    <mergeCell ref="H23:I23"/>
    <mergeCell ref="B21:C21"/>
    <mergeCell ref="E21:F21"/>
    <mergeCell ref="H21:I21"/>
    <mergeCell ref="B22:C22"/>
    <mergeCell ref="E22:F22"/>
    <mergeCell ref="H22:I22"/>
  </mergeCells>
  <pageMargins left="0.83" right="0.19" top="0.75" bottom="0.75" header="0.3" footer="0.3"/>
  <pageSetup paperSize="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H21" sqref="H21"/>
    </sheetView>
  </sheetViews>
  <sheetFormatPr baseColWidth="10" defaultRowHeight="21" customHeight="1" x14ac:dyDescent="0.25"/>
  <cols>
    <col min="1" max="1" width="3.28515625" customWidth="1"/>
    <col min="2" max="2" width="6.140625" customWidth="1"/>
    <col min="3" max="3" width="9.85546875" customWidth="1"/>
    <col min="4" max="4" width="13.140625" customWidth="1"/>
    <col min="5" max="5" width="14.85546875" customWidth="1"/>
    <col min="6" max="6" width="40.42578125" customWidth="1"/>
    <col min="7" max="7" width="11.140625" customWidth="1"/>
    <col min="8" max="8" width="13.140625" customWidth="1"/>
    <col min="9" max="9" width="12.7109375" customWidth="1"/>
    <col min="10" max="10" width="15.7109375" customWidth="1"/>
  </cols>
  <sheetData>
    <row r="2" spans="1:10" ht="21" customHeight="1" x14ac:dyDescent="0.25">
      <c r="A2" s="1577"/>
      <c r="B2" s="1577"/>
      <c r="C2" s="1577"/>
      <c r="D2" s="1577"/>
      <c r="E2" s="1577"/>
      <c r="F2" s="1577"/>
      <c r="G2" s="1577"/>
      <c r="H2" s="1577"/>
      <c r="I2" s="1577"/>
      <c r="J2" s="386"/>
    </row>
    <row r="3" spans="1:10" ht="21" customHeight="1" x14ac:dyDescent="0.25">
      <c r="A3" s="201"/>
      <c r="B3" s="390"/>
      <c r="C3" s="31"/>
      <c r="D3" s="31"/>
      <c r="E3" s="229"/>
      <c r="F3" s="256"/>
      <c r="G3" s="31"/>
      <c r="H3" s="31"/>
      <c r="I3" s="31"/>
      <c r="J3" s="1538"/>
    </row>
    <row r="4" spans="1:10" ht="21" customHeight="1" x14ac:dyDescent="0.3">
      <c r="A4" s="201"/>
      <c r="B4" s="201"/>
      <c r="C4" s="201"/>
      <c r="D4" s="201"/>
      <c r="E4" s="1500"/>
      <c r="F4" s="1510" t="s">
        <v>20</v>
      </c>
      <c r="G4" s="1500"/>
      <c r="H4" s="1500"/>
      <c r="I4" s="1500"/>
      <c r="J4" s="1511"/>
    </row>
    <row r="5" spans="1:10" ht="21" customHeight="1" x14ac:dyDescent="0.25">
      <c r="A5" s="201"/>
      <c r="B5" s="201"/>
      <c r="C5" s="201"/>
      <c r="D5" s="201"/>
      <c r="E5" s="1513"/>
      <c r="F5" s="1512" t="s">
        <v>288</v>
      </c>
      <c r="G5" s="1513"/>
      <c r="H5" s="1513"/>
      <c r="I5" s="1513"/>
      <c r="J5" s="1514"/>
    </row>
    <row r="6" spans="1:10" ht="21" customHeight="1" x14ac:dyDescent="0.25">
      <c r="A6" s="201"/>
      <c r="B6" s="201"/>
      <c r="C6" s="201"/>
      <c r="D6" s="201"/>
      <c r="E6" s="1516"/>
      <c r="F6" s="1516" t="s">
        <v>122</v>
      </c>
      <c r="G6" s="1516"/>
      <c r="H6" s="1516"/>
      <c r="I6" s="1516"/>
      <c r="J6" s="1517"/>
    </row>
    <row r="7" spans="1:10" ht="21" customHeight="1" x14ac:dyDescent="0.3">
      <c r="A7" s="201"/>
      <c r="B7" s="809"/>
      <c r="C7" s="116"/>
      <c r="D7" s="36" t="s">
        <v>25</v>
      </c>
      <c r="E7" s="1568" t="s">
        <v>371</v>
      </c>
      <c r="F7" s="1569"/>
      <c r="G7" s="36" t="s">
        <v>177</v>
      </c>
      <c r="H7" s="536">
        <v>45473</v>
      </c>
      <c r="I7" s="137"/>
      <c r="J7" s="1539"/>
    </row>
    <row r="8" spans="1:10" ht="12" customHeight="1" x14ac:dyDescent="0.3">
      <c r="A8" s="201"/>
      <c r="B8" s="809"/>
      <c r="C8" s="116"/>
      <c r="D8" s="36"/>
      <c r="E8" s="526"/>
      <c r="F8" s="526"/>
      <c r="G8" s="36"/>
      <c r="H8" s="527"/>
      <c r="I8" s="137"/>
      <c r="J8" s="1539"/>
    </row>
    <row r="9" spans="1:10" ht="21" customHeight="1" x14ac:dyDescent="0.3">
      <c r="A9" s="201"/>
      <c r="B9" s="809"/>
      <c r="C9" s="36" t="s">
        <v>15</v>
      </c>
      <c r="D9" s="1336" t="s">
        <v>372</v>
      </c>
      <c r="E9" s="36" t="s">
        <v>21</v>
      </c>
      <c r="F9" s="1336" t="s">
        <v>373</v>
      </c>
      <c r="G9" s="36" t="s">
        <v>16</v>
      </c>
      <c r="H9" s="1336" t="s">
        <v>374</v>
      </c>
      <c r="I9" s="36" t="s">
        <v>17</v>
      </c>
      <c r="J9" s="1336" t="s">
        <v>375</v>
      </c>
    </row>
    <row r="10" spans="1:10" ht="12.75" customHeight="1" x14ac:dyDescent="0.3">
      <c r="A10" s="201"/>
      <c r="B10" s="809"/>
      <c r="C10" s="116"/>
      <c r="D10" s="116"/>
      <c r="E10" s="116"/>
      <c r="F10" s="93"/>
      <c r="G10" s="116"/>
      <c r="H10" s="116"/>
      <c r="I10" s="14"/>
      <c r="J10" s="1540"/>
    </row>
    <row r="11" spans="1:10" ht="28.5" customHeight="1" x14ac:dyDescent="0.3">
      <c r="A11" s="201"/>
      <c r="B11" s="809"/>
      <c r="C11" s="525" t="s">
        <v>187</v>
      </c>
      <c r="D11" s="1570"/>
      <c r="E11" s="1571"/>
      <c r="F11" s="1521" t="s">
        <v>289</v>
      </c>
      <c r="G11" s="1522"/>
      <c r="H11" s="534" t="s">
        <v>1029</v>
      </c>
      <c r="I11" s="14"/>
      <c r="J11" s="1540"/>
    </row>
    <row r="12" spans="1:10" ht="10.5" customHeight="1" x14ac:dyDescent="0.3">
      <c r="A12" s="201"/>
      <c r="B12" s="809"/>
      <c r="C12" s="201"/>
      <c r="D12" s="201"/>
      <c r="E12" s="201"/>
      <c r="F12" s="93"/>
      <c r="G12" s="201"/>
      <c r="H12" s="201"/>
      <c r="I12" s="14"/>
      <c r="J12" s="1540"/>
    </row>
    <row r="13" spans="1:10" ht="21" customHeight="1" x14ac:dyDescent="0.25">
      <c r="A13" s="1583"/>
      <c r="B13" s="1548" t="s">
        <v>70</v>
      </c>
      <c r="C13" s="1549" t="s">
        <v>224</v>
      </c>
      <c r="D13" s="1550" t="s">
        <v>188</v>
      </c>
      <c r="E13" s="1549" t="s">
        <v>165</v>
      </c>
      <c r="F13" s="1551" t="s">
        <v>290</v>
      </c>
      <c r="G13" s="1552" t="s">
        <v>116</v>
      </c>
      <c r="H13" s="1552" t="s">
        <v>117</v>
      </c>
      <c r="I13" s="1553" t="s">
        <v>225</v>
      </c>
      <c r="J13" s="1554" t="s">
        <v>57</v>
      </c>
    </row>
    <row r="14" spans="1:10" ht="21" customHeight="1" x14ac:dyDescent="0.25">
      <c r="A14" s="201"/>
      <c r="B14" s="1555">
        <v>1</v>
      </c>
      <c r="C14" s="1556" t="s">
        <v>394</v>
      </c>
      <c r="D14" s="1557"/>
      <c r="E14" s="1525" t="s">
        <v>2535</v>
      </c>
      <c r="F14" s="1526" t="s">
        <v>2536</v>
      </c>
      <c r="G14" s="1527">
        <v>296804.92</v>
      </c>
      <c r="H14" s="1527"/>
      <c r="I14" s="1527" t="s">
        <v>107</v>
      </c>
      <c r="J14" s="1559"/>
    </row>
    <row r="15" spans="1:10" ht="21" customHeight="1" x14ac:dyDescent="0.25">
      <c r="A15" s="201"/>
      <c r="B15" s="1555"/>
      <c r="C15" s="1556"/>
      <c r="D15" s="1557"/>
      <c r="E15" s="1525" t="s">
        <v>2522</v>
      </c>
      <c r="F15" s="1526" t="s">
        <v>2523</v>
      </c>
      <c r="G15" s="1527"/>
      <c r="H15" s="1527">
        <v>296804.92</v>
      </c>
      <c r="I15" s="1527"/>
      <c r="J15" s="1559"/>
    </row>
    <row r="16" spans="1:10" ht="70.5" customHeight="1" x14ac:dyDescent="0.25">
      <c r="A16" s="201"/>
      <c r="B16" s="816"/>
      <c r="C16" s="823"/>
      <c r="D16" s="824"/>
      <c r="E16" s="1560" t="s">
        <v>2565</v>
      </c>
      <c r="F16" s="1561" t="s">
        <v>2564</v>
      </c>
      <c r="G16" s="821"/>
      <c r="H16" s="821"/>
      <c r="I16" s="821"/>
      <c r="J16" s="822"/>
    </row>
    <row r="17" spans="1:10" ht="18" customHeight="1" x14ac:dyDescent="0.25">
      <c r="A17" s="201"/>
      <c r="B17" s="1562"/>
      <c r="C17" s="1563"/>
      <c r="D17" s="1563"/>
      <c r="E17" s="1563"/>
      <c r="F17" s="1564"/>
      <c r="G17" s="1565">
        <f>+G14</f>
        <v>296804.92</v>
      </c>
      <c r="H17" s="1565">
        <f>+H15</f>
        <v>296804.92</v>
      </c>
      <c r="I17" s="1566"/>
      <c r="J17" s="1567"/>
    </row>
    <row r="18" spans="1:10" ht="21" customHeight="1" x14ac:dyDescent="0.25">
      <c r="A18" s="101"/>
      <c r="B18" s="390"/>
      <c r="C18" s="2305" t="s">
        <v>2539</v>
      </c>
      <c r="D18" s="2305"/>
      <c r="E18" s="38"/>
      <c r="F18" s="2306" t="s">
        <v>2540</v>
      </c>
      <c r="G18" s="2306"/>
      <c r="H18" s="392"/>
      <c r="I18" s="2305" t="s">
        <v>390</v>
      </c>
      <c r="J18" s="2379"/>
    </row>
    <row r="19" spans="1:10" ht="21" customHeight="1" x14ac:dyDescent="0.25">
      <c r="A19" s="101"/>
      <c r="B19" s="390"/>
      <c r="C19" s="2304" t="s">
        <v>2541</v>
      </c>
      <c r="D19" s="2304"/>
      <c r="E19" s="38"/>
      <c r="F19" s="2303" t="s">
        <v>6</v>
      </c>
      <c r="G19" s="2303"/>
      <c r="H19" s="201"/>
      <c r="I19" s="1504" t="s">
        <v>2542</v>
      </c>
      <c r="J19" s="1543"/>
    </row>
    <row r="20" spans="1:10" ht="16.5" customHeight="1" x14ac:dyDescent="0.25">
      <c r="A20" s="101"/>
      <c r="B20" s="390"/>
      <c r="C20" s="2305" t="s">
        <v>378</v>
      </c>
      <c r="D20" s="2305"/>
      <c r="E20" s="38"/>
      <c r="F20" s="2306" t="s">
        <v>385</v>
      </c>
      <c r="G20" s="2306"/>
      <c r="H20" s="392"/>
      <c r="I20" s="2305" t="s">
        <v>2543</v>
      </c>
      <c r="J20" s="2379"/>
    </row>
    <row r="21" spans="1:10" ht="21" customHeight="1" x14ac:dyDescent="0.25">
      <c r="A21" s="101"/>
      <c r="B21" s="390"/>
      <c r="C21" s="2304" t="s">
        <v>2544</v>
      </c>
      <c r="D21" s="2304"/>
      <c r="E21" s="38"/>
      <c r="F21" s="2304" t="s">
        <v>2544</v>
      </c>
      <c r="G21" s="2304"/>
      <c r="H21" s="201"/>
      <c r="I21" s="2304" t="s">
        <v>2544</v>
      </c>
      <c r="J21" s="2378"/>
    </row>
    <row r="22" spans="1:10" ht="9.75" customHeight="1" x14ac:dyDescent="0.25">
      <c r="A22" s="101"/>
      <c r="B22" s="390"/>
      <c r="C22" s="1502"/>
      <c r="D22" s="1502"/>
      <c r="E22" s="38"/>
      <c r="F22" s="1502"/>
      <c r="G22" s="1502"/>
      <c r="H22" s="201"/>
      <c r="I22" s="1502"/>
      <c r="J22" s="1574"/>
    </row>
    <row r="23" spans="1:10" ht="13.5" customHeight="1" x14ac:dyDescent="0.25">
      <c r="A23" s="101"/>
      <c r="B23" s="390"/>
      <c r="C23" s="2301">
        <v>45453</v>
      </c>
      <c r="D23" s="2301"/>
      <c r="E23" s="38"/>
      <c r="F23" s="2301">
        <v>45453</v>
      </c>
      <c r="G23" s="2301"/>
      <c r="H23" s="289"/>
      <c r="I23" s="2301">
        <v>45453</v>
      </c>
      <c r="J23" s="2376"/>
    </row>
    <row r="24" spans="1:10" ht="15.75" customHeight="1" x14ac:dyDescent="0.25">
      <c r="A24" s="101"/>
      <c r="B24" s="390"/>
      <c r="C24" s="2304" t="s">
        <v>203</v>
      </c>
      <c r="D24" s="2304"/>
      <c r="E24" s="38"/>
      <c r="F24" s="2303" t="s">
        <v>204</v>
      </c>
      <c r="G24" s="2303"/>
      <c r="H24" s="201"/>
      <c r="I24" s="2304" t="s">
        <v>211</v>
      </c>
      <c r="J24" s="2378"/>
    </row>
    <row r="25" spans="1:10" ht="21" customHeight="1" x14ac:dyDescent="0.25">
      <c r="A25" s="101"/>
      <c r="B25" s="390"/>
      <c r="C25" s="1502"/>
      <c r="D25" s="1502"/>
      <c r="E25" s="38"/>
      <c r="F25" s="1502"/>
      <c r="G25" s="1502"/>
      <c r="H25" s="201"/>
      <c r="I25" s="1502"/>
      <c r="J25" s="1574"/>
    </row>
  </sheetData>
  <mergeCells count="17">
    <mergeCell ref="C20:D20"/>
    <mergeCell ref="F20:G20"/>
    <mergeCell ref="I20:J20"/>
    <mergeCell ref="C18:D18"/>
    <mergeCell ref="F18:G18"/>
    <mergeCell ref="I18:J18"/>
    <mergeCell ref="C19:D19"/>
    <mergeCell ref="F19:G19"/>
    <mergeCell ref="C24:D24"/>
    <mergeCell ref="F24:G24"/>
    <mergeCell ref="I24:J24"/>
    <mergeCell ref="C21:D21"/>
    <mergeCell ref="F21:G21"/>
    <mergeCell ref="I21:J21"/>
    <mergeCell ref="C23:D23"/>
    <mergeCell ref="F23:G23"/>
    <mergeCell ref="I23:J23"/>
  </mergeCells>
  <pageMargins left="0.96" right="0.7" top="0.75" bottom="0.75" header="0.3" footer="0.3"/>
  <pageSetup paperSize="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workbookViewId="0">
      <selection activeCell="H27" sqref="H27"/>
    </sheetView>
  </sheetViews>
  <sheetFormatPr baseColWidth="10" defaultRowHeight="15" x14ac:dyDescent="0.25"/>
  <cols>
    <col min="1" max="1" width="3.28515625" customWidth="1"/>
    <col min="2" max="2" width="6.140625" customWidth="1"/>
    <col min="3" max="3" width="9.85546875" customWidth="1"/>
    <col min="4" max="4" width="13.140625" customWidth="1"/>
    <col min="5" max="5" width="16" customWidth="1"/>
    <col min="6" max="6" width="40.42578125" customWidth="1"/>
    <col min="7" max="7" width="11.140625" customWidth="1"/>
    <col min="8" max="8" width="13.140625" customWidth="1"/>
    <col min="9" max="9" width="12.7109375" customWidth="1"/>
    <col min="10" max="10" width="15.7109375" customWidth="1"/>
  </cols>
  <sheetData>
    <row r="2" spans="1:10" x14ac:dyDescent="0.25">
      <c r="A2" s="1577"/>
      <c r="B2" s="1577"/>
      <c r="C2" s="1577"/>
      <c r="D2" s="1577"/>
      <c r="E2" s="1577"/>
      <c r="F2" s="1577"/>
      <c r="G2" s="1577"/>
      <c r="H2" s="1577"/>
      <c r="I2" s="1577"/>
      <c r="J2" s="386"/>
    </row>
    <row r="3" spans="1:10" x14ac:dyDescent="0.25">
      <c r="A3" s="201"/>
      <c r="B3" s="390"/>
      <c r="C3" s="31"/>
      <c r="D3" s="31"/>
      <c r="E3" s="229"/>
      <c r="F3" s="256"/>
      <c r="G3" s="31"/>
      <c r="H3" s="31"/>
      <c r="I3" s="31"/>
      <c r="J3" s="1538"/>
    </row>
    <row r="4" spans="1:10" ht="18.75" x14ac:dyDescent="0.3">
      <c r="A4" s="1508"/>
      <c r="B4" s="1508"/>
      <c r="C4" s="1508"/>
      <c r="D4" s="1508"/>
      <c r="E4" s="1508"/>
      <c r="F4" s="1508"/>
      <c r="G4" s="1508"/>
      <c r="H4" s="1508"/>
      <c r="I4" s="1508"/>
      <c r="J4" s="1509"/>
    </row>
    <row r="5" spans="1:10" ht="18.75" x14ac:dyDescent="0.3">
      <c r="A5" s="201"/>
      <c r="B5" s="201"/>
      <c r="C5" s="201"/>
      <c r="D5" s="201"/>
      <c r="E5" s="1500"/>
      <c r="F5" s="1510" t="s">
        <v>20</v>
      </c>
      <c r="G5" s="1500"/>
      <c r="H5" s="1500"/>
      <c r="I5" s="1500"/>
      <c r="J5" s="1511"/>
    </row>
    <row r="6" spans="1:10" ht="15.75" x14ac:dyDescent="0.25">
      <c r="A6" s="201"/>
      <c r="B6" s="201"/>
      <c r="C6" s="201"/>
      <c r="D6" s="201"/>
      <c r="E6" s="1513"/>
      <c r="F6" s="1512" t="s">
        <v>288</v>
      </c>
      <c r="G6" s="1513"/>
      <c r="H6" s="1513"/>
      <c r="I6" s="1513"/>
      <c r="J6" s="1514"/>
    </row>
    <row r="7" spans="1:10" ht="15.75" x14ac:dyDescent="0.25">
      <c r="A7" s="201"/>
      <c r="B7" s="201"/>
      <c r="C7" s="201"/>
      <c r="D7" s="201"/>
      <c r="E7" s="1516"/>
      <c r="F7" s="1516" t="s">
        <v>122</v>
      </c>
      <c r="G7" s="1516"/>
      <c r="H7" s="1516"/>
      <c r="I7" s="1516"/>
      <c r="J7" s="1517"/>
    </row>
    <row r="8" spans="1:10" ht="15.75" x14ac:dyDescent="0.25">
      <c r="A8" s="1519"/>
      <c r="B8" s="1519"/>
      <c r="C8" s="1519"/>
      <c r="D8" s="1519"/>
      <c r="E8" s="1519"/>
      <c r="F8" s="1519"/>
      <c r="G8" s="1519"/>
      <c r="H8" s="1519"/>
      <c r="I8" s="1519"/>
      <c r="J8" s="1520"/>
    </row>
    <row r="9" spans="1:10" ht="18.75" x14ac:dyDescent="0.3">
      <c r="A9" s="201"/>
      <c r="B9" s="809"/>
      <c r="C9" s="116"/>
      <c r="D9" s="36" t="s">
        <v>25</v>
      </c>
      <c r="E9" s="1568" t="s">
        <v>371</v>
      </c>
      <c r="F9" s="1569"/>
      <c r="G9" s="36" t="s">
        <v>177</v>
      </c>
      <c r="H9" s="536">
        <v>45473</v>
      </c>
      <c r="I9" s="137"/>
      <c r="J9" s="1539"/>
    </row>
    <row r="10" spans="1:10" ht="18.75" x14ac:dyDescent="0.3">
      <c r="A10" s="201"/>
      <c r="B10" s="809"/>
      <c r="C10" s="116"/>
      <c r="D10" s="36"/>
      <c r="E10" s="526"/>
      <c r="F10" s="526"/>
      <c r="G10" s="36"/>
      <c r="H10" s="527"/>
      <c r="I10" s="137"/>
      <c r="J10" s="1539"/>
    </row>
    <row r="11" spans="1:10" ht="18.75" x14ac:dyDescent="0.3">
      <c r="A11" s="201"/>
      <c r="B11" s="809"/>
      <c r="C11" s="36" t="s">
        <v>15</v>
      </c>
      <c r="D11" s="1336" t="s">
        <v>372</v>
      </c>
      <c r="E11" s="36" t="s">
        <v>21</v>
      </c>
      <c r="F11" s="1336" t="s">
        <v>373</v>
      </c>
      <c r="G11" s="36" t="s">
        <v>16</v>
      </c>
      <c r="H11" s="1336" t="s">
        <v>374</v>
      </c>
      <c r="I11" s="36" t="s">
        <v>17</v>
      </c>
      <c r="J11" s="1336" t="s">
        <v>375</v>
      </c>
    </row>
    <row r="12" spans="1:10" ht="18.75" x14ac:dyDescent="0.3">
      <c r="A12" s="201"/>
      <c r="B12" s="809"/>
      <c r="C12" s="116"/>
      <c r="D12" s="116"/>
      <c r="E12" s="116"/>
      <c r="F12" s="93"/>
      <c r="G12" s="116"/>
      <c r="H12" s="116"/>
      <c r="I12" s="14"/>
      <c r="J12" s="1540"/>
    </row>
    <row r="13" spans="1:10" ht="44.25" x14ac:dyDescent="0.3">
      <c r="A13" s="201"/>
      <c r="B13" s="809"/>
      <c r="C13" s="525" t="s">
        <v>187</v>
      </c>
      <c r="D13" s="1570"/>
      <c r="E13" s="1571"/>
      <c r="F13" s="1521" t="s">
        <v>289</v>
      </c>
      <c r="G13" s="1522"/>
      <c r="H13" s="534" t="s">
        <v>1029</v>
      </c>
      <c r="I13" s="14"/>
      <c r="J13" s="1540"/>
    </row>
    <row r="14" spans="1:10" ht="18.75" x14ac:dyDescent="0.3">
      <c r="A14" s="201"/>
      <c r="B14" s="809"/>
      <c r="C14" s="201"/>
      <c r="D14" s="201"/>
      <c r="E14" s="201"/>
      <c r="F14" s="93"/>
      <c r="G14" s="201"/>
      <c r="H14" s="201"/>
      <c r="I14" s="14"/>
      <c r="J14" s="1540"/>
    </row>
    <row r="15" spans="1:10" ht="25.5" x14ac:dyDescent="0.25">
      <c r="A15" s="1583"/>
      <c r="B15" s="1548" t="s">
        <v>70</v>
      </c>
      <c r="C15" s="1549" t="s">
        <v>224</v>
      </c>
      <c r="D15" s="1550" t="s">
        <v>188</v>
      </c>
      <c r="E15" s="1549" t="s">
        <v>165</v>
      </c>
      <c r="F15" s="1551" t="s">
        <v>290</v>
      </c>
      <c r="G15" s="1552" t="s">
        <v>116</v>
      </c>
      <c r="H15" s="1552" t="s">
        <v>117</v>
      </c>
      <c r="I15" s="1553" t="s">
        <v>225</v>
      </c>
      <c r="J15" s="1554" t="s">
        <v>57</v>
      </c>
    </row>
    <row r="16" spans="1:10" ht="24" customHeight="1" x14ac:dyDescent="0.25">
      <c r="A16" s="201"/>
      <c r="B16" s="1555">
        <v>1</v>
      </c>
      <c r="C16" s="1556" t="s">
        <v>394</v>
      </c>
      <c r="D16" s="1557"/>
      <c r="E16" s="1525" t="s">
        <v>2535</v>
      </c>
      <c r="F16" s="1589" t="s">
        <v>2536</v>
      </c>
      <c r="G16" s="1527">
        <v>1761409.5</v>
      </c>
      <c r="H16" s="1527"/>
      <c r="I16" s="1527" t="s">
        <v>107</v>
      </c>
      <c r="J16" s="1559"/>
    </row>
    <row r="17" spans="1:10" ht="13.5" customHeight="1" x14ac:dyDescent="0.25">
      <c r="A17" s="201"/>
      <c r="B17" s="1555"/>
      <c r="C17" s="1556"/>
      <c r="D17" s="1557"/>
      <c r="E17" s="1525" t="s">
        <v>2522</v>
      </c>
      <c r="F17" s="1526" t="s">
        <v>2523</v>
      </c>
      <c r="G17" s="1527"/>
      <c r="H17" s="1527">
        <v>1761409.5</v>
      </c>
      <c r="I17" s="1527"/>
      <c r="J17" s="1559"/>
    </row>
    <row r="18" spans="1:10" ht="70.5" customHeight="1" x14ac:dyDescent="0.25">
      <c r="A18" s="201"/>
      <c r="B18" s="816"/>
      <c r="C18" s="823"/>
      <c r="D18" s="824"/>
      <c r="E18" s="1588" t="s">
        <v>2567</v>
      </c>
      <c r="F18" s="1529" t="s">
        <v>2566</v>
      </c>
      <c r="G18" s="821"/>
      <c r="H18" s="821"/>
      <c r="I18" s="821"/>
      <c r="J18" s="822"/>
    </row>
    <row r="19" spans="1:10" x14ac:dyDescent="0.25">
      <c r="A19" s="201"/>
      <c r="B19" s="1562"/>
      <c r="C19" s="1563"/>
      <c r="D19" s="1563"/>
      <c r="E19" s="1563"/>
      <c r="F19" s="1564"/>
      <c r="G19" s="1565">
        <f>+G16</f>
        <v>1761409.5</v>
      </c>
      <c r="H19" s="1565">
        <f>+H17</f>
        <v>1761409.5</v>
      </c>
      <c r="I19" s="1566"/>
      <c r="J19" s="1567"/>
    </row>
    <row r="20" spans="1:10" x14ac:dyDescent="0.25">
      <c r="A20" s="101"/>
      <c r="B20" s="1585"/>
      <c r="C20" s="31"/>
      <c r="D20" s="31"/>
      <c r="E20" s="31"/>
      <c r="F20" s="1586"/>
      <c r="G20" s="31"/>
      <c r="H20" s="31"/>
      <c r="I20" s="31"/>
      <c r="J20" s="1538"/>
    </row>
    <row r="21" spans="1:10" x14ac:dyDescent="0.25">
      <c r="A21" s="101"/>
      <c r="B21" s="390"/>
      <c r="C21" s="2305" t="s">
        <v>2539</v>
      </c>
      <c r="D21" s="2305"/>
      <c r="E21" s="38"/>
      <c r="F21" s="2306" t="s">
        <v>2540</v>
      </c>
      <c r="G21" s="2306"/>
      <c r="H21" s="392"/>
      <c r="I21" s="2305" t="s">
        <v>390</v>
      </c>
      <c r="J21" s="2379"/>
    </row>
    <row r="22" spans="1:10" ht="0.75" customHeight="1" x14ac:dyDescent="0.25">
      <c r="A22" s="101"/>
      <c r="B22" s="390"/>
      <c r="C22" s="2304" t="s">
        <v>2541</v>
      </c>
      <c r="D22" s="2304"/>
      <c r="E22" s="38"/>
      <c r="F22" s="2303" t="s">
        <v>6</v>
      </c>
      <c r="G22" s="2303"/>
      <c r="H22" s="201"/>
      <c r="I22" s="1504" t="s">
        <v>2542</v>
      </c>
      <c r="J22" s="1543"/>
    </row>
    <row r="23" spans="1:10" x14ac:dyDescent="0.25">
      <c r="A23" s="101"/>
      <c r="B23" s="390"/>
      <c r="C23" s="2305" t="s">
        <v>378</v>
      </c>
      <c r="D23" s="2305"/>
      <c r="E23" s="38"/>
      <c r="F23" s="2306" t="s">
        <v>385</v>
      </c>
      <c r="G23" s="2306"/>
      <c r="H23" s="392"/>
      <c r="I23" s="2305" t="s">
        <v>2543</v>
      </c>
      <c r="J23" s="2379"/>
    </row>
    <row r="24" spans="1:10" ht="0.75" customHeight="1" x14ac:dyDescent="0.25">
      <c r="A24" s="101"/>
      <c r="B24" s="390"/>
      <c r="C24" s="2304" t="s">
        <v>2544</v>
      </c>
      <c r="D24" s="2304"/>
      <c r="E24" s="38"/>
      <c r="F24" s="2304" t="s">
        <v>2544</v>
      </c>
      <c r="G24" s="2304"/>
      <c r="H24" s="201"/>
      <c r="I24" s="2304" t="s">
        <v>2544</v>
      </c>
      <c r="J24" s="2378"/>
    </row>
    <row r="25" spans="1:10" ht="0.75" customHeight="1" x14ac:dyDescent="0.25">
      <c r="A25" s="101"/>
      <c r="B25" s="390"/>
      <c r="C25" s="1502"/>
      <c r="D25" s="1502"/>
      <c r="E25" s="38"/>
      <c r="F25" s="1502"/>
      <c r="G25" s="1502"/>
      <c r="H25" s="201"/>
      <c r="I25" s="1502"/>
      <c r="J25" s="1574"/>
    </row>
    <row r="26" spans="1:10" x14ac:dyDescent="0.25">
      <c r="C26" s="1587" t="s">
        <v>2558</v>
      </c>
      <c r="D26" s="1587"/>
      <c r="F26" s="1587" t="s">
        <v>2559</v>
      </c>
      <c r="G26" s="1587"/>
      <c r="I26" s="1587" t="s">
        <v>2560</v>
      </c>
      <c r="J26" s="103"/>
    </row>
    <row r="27" spans="1:10" x14ac:dyDescent="0.25">
      <c r="A27" s="101"/>
      <c r="B27" s="390"/>
      <c r="C27" s="2301">
        <v>45453</v>
      </c>
      <c r="D27" s="2301"/>
      <c r="E27" s="38"/>
      <c r="F27" s="2301">
        <v>45453</v>
      </c>
      <c r="G27" s="2301"/>
      <c r="H27" s="289"/>
      <c r="I27" s="2301">
        <v>45453</v>
      </c>
      <c r="J27" s="2376"/>
    </row>
    <row r="28" spans="1:10" x14ac:dyDescent="0.25">
      <c r="A28" s="101"/>
      <c r="B28" s="390"/>
      <c r="C28" s="2304" t="s">
        <v>203</v>
      </c>
      <c r="D28" s="2304"/>
      <c r="E28" s="38"/>
      <c r="F28" s="2303" t="s">
        <v>204</v>
      </c>
      <c r="G28" s="2303"/>
      <c r="H28" s="201"/>
      <c r="I28" s="2304" t="s">
        <v>211</v>
      </c>
      <c r="J28" s="2378"/>
    </row>
    <row r="29" spans="1:10" ht="0.75" customHeight="1" x14ac:dyDescent="0.25">
      <c r="A29" s="101"/>
      <c r="B29" s="390"/>
      <c r="C29" s="1502"/>
      <c r="D29" s="1502"/>
      <c r="E29" s="38"/>
      <c r="F29" s="1502"/>
      <c r="G29" s="1502"/>
      <c r="H29" s="201"/>
      <c r="I29" s="1502"/>
      <c r="J29" s="1574"/>
    </row>
  </sheetData>
  <mergeCells count="17">
    <mergeCell ref="C23:D23"/>
    <mergeCell ref="F23:G23"/>
    <mergeCell ref="I23:J23"/>
    <mergeCell ref="C21:D21"/>
    <mergeCell ref="F21:G21"/>
    <mergeCell ref="I21:J21"/>
    <mergeCell ref="C22:D22"/>
    <mergeCell ref="F22:G22"/>
    <mergeCell ref="C28:D28"/>
    <mergeCell ref="F28:G28"/>
    <mergeCell ref="I28:J28"/>
    <mergeCell ref="C24:D24"/>
    <mergeCell ref="F24:G24"/>
    <mergeCell ref="I24:J24"/>
    <mergeCell ref="C27:D27"/>
    <mergeCell ref="F27:G27"/>
    <mergeCell ref="I27:J27"/>
  </mergeCells>
  <pageMargins left="0.98" right="0.44" top="0.75" bottom="0.75" header="0.3" footer="0.3"/>
  <pageSetup paperSize="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topLeftCell="B1" workbookViewId="0">
      <selection activeCell="J16" sqref="J16"/>
    </sheetView>
  </sheetViews>
  <sheetFormatPr baseColWidth="10" defaultRowHeight="15" x14ac:dyDescent="0.25"/>
  <cols>
    <col min="1" max="1" width="6.5703125" customWidth="1"/>
    <col min="2" max="2" width="2.85546875" customWidth="1"/>
    <col min="3" max="3" width="4.140625" customWidth="1"/>
    <col min="4" max="4" width="9.85546875" customWidth="1"/>
    <col min="5" max="5" width="12.85546875" customWidth="1"/>
    <col min="6" max="6" width="15.28515625" customWidth="1"/>
    <col min="7" max="7" width="38.28515625" customWidth="1"/>
    <col min="8" max="8" width="14" customWidth="1"/>
    <col min="9" max="9" width="14.140625" customWidth="1"/>
    <col min="10" max="10" width="13.28515625" customWidth="1"/>
    <col min="11" max="11" width="15.7109375" customWidth="1"/>
  </cols>
  <sheetData>
    <row r="2" spans="2:11" x14ac:dyDescent="0.25">
      <c r="B2" s="1577"/>
      <c r="C2" s="1577"/>
      <c r="D2" s="1577"/>
      <c r="E2" s="1577"/>
      <c r="F2" s="1577"/>
      <c r="G2" s="1577"/>
      <c r="H2" s="1577"/>
      <c r="I2" s="1577"/>
      <c r="J2" s="1577"/>
      <c r="K2" s="386"/>
    </row>
    <row r="3" spans="2:11" x14ac:dyDescent="0.25">
      <c r="B3" s="201"/>
      <c r="C3" s="390"/>
      <c r="D3" s="31"/>
      <c r="E3" s="31"/>
      <c r="F3" s="229"/>
      <c r="G3" s="256"/>
      <c r="H3" s="31"/>
      <c r="I3" s="31"/>
      <c r="J3" s="31"/>
      <c r="K3" s="1538"/>
    </row>
    <row r="4" spans="2:11" ht="18.75" x14ac:dyDescent="0.3">
      <c r="B4" s="2358"/>
      <c r="C4" s="2358"/>
      <c r="D4" s="2358"/>
      <c r="E4" s="2358"/>
      <c r="F4" s="2358"/>
      <c r="G4" s="2358"/>
      <c r="H4" s="2358"/>
      <c r="I4" s="2358"/>
      <c r="J4" s="2358"/>
      <c r="K4" s="2359"/>
    </row>
    <row r="5" spans="2:11" ht="18.75" x14ac:dyDescent="0.3">
      <c r="B5" s="1975" t="s">
        <v>20</v>
      </c>
      <c r="C5" s="1975"/>
      <c r="D5" s="1975"/>
      <c r="E5" s="1975"/>
      <c r="F5" s="1975"/>
      <c r="G5" s="1975"/>
      <c r="H5" s="1975"/>
      <c r="I5" s="1975"/>
      <c r="J5" s="1975"/>
      <c r="K5" s="2361"/>
    </row>
    <row r="6" spans="2:11" ht="15.75" x14ac:dyDescent="0.25">
      <c r="B6" s="2366" t="s">
        <v>288</v>
      </c>
      <c r="C6" s="2366"/>
      <c r="D6" s="2366"/>
      <c r="E6" s="2366"/>
      <c r="F6" s="2366"/>
      <c r="G6" s="2366"/>
      <c r="H6" s="2366"/>
      <c r="I6" s="2366"/>
      <c r="J6" s="2366"/>
      <c r="K6" s="2367"/>
    </row>
    <row r="7" spans="2:11" ht="15.75" x14ac:dyDescent="0.25">
      <c r="B7" s="2363" t="s">
        <v>122</v>
      </c>
      <c r="C7" s="2363"/>
      <c r="D7" s="2363"/>
      <c r="E7" s="2363"/>
      <c r="F7" s="2363"/>
      <c r="G7" s="2363"/>
      <c r="H7" s="2363"/>
      <c r="I7" s="2363"/>
      <c r="J7" s="2363"/>
      <c r="K7" s="2364"/>
    </row>
    <row r="8" spans="2:11" ht="7.5" customHeight="1" x14ac:dyDescent="0.25">
      <c r="B8" s="2320"/>
      <c r="C8" s="2320"/>
      <c r="D8" s="2320"/>
      <c r="E8" s="2320"/>
      <c r="F8" s="2320"/>
      <c r="G8" s="2320"/>
      <c r="H8" s="2320"/>
      <c r="I8" s="2320"/>
      <c r="J8" s="2320"/>
      <c r="K8" s="2321"/>
    </row>
    <row r="9" spans="2:11" ht="18.75" x14ac:dyDescent="0.3">
      <c r="B9" s="201"/>
      <c r="C9" s="809"/>
      <c r="D9" s="116"/>
      <c r="E9" s="36" t="s">
        <v>25</v>
      </c>
      <c r="F9" s="2381" t="s">
        <v>371</v>
      </c>
      <c r="G9" s="2382"/>
      <c r="H9" s="36" t="s">
        <v>177</v>
      </c>
      <c r="I9" s="536">
        <v>45473</v>
      </c>
      <c r="J9" s="137"/>
      <c r="K9" s="1539"/>
    </row>
    <row r="10" spans="2:11" ht="18.75" x14ac:dyDescent="0.3">
      <c r="B10" s="201"/>
      <c r="C10" s="809"/>
      <c r="D10" s="116"/>
      <c r="E10" s="36"/>
      <c r="F10" s="526"/>
      <c r="G10" s="526"/>
      <c r="H10" s="36"/>
      <c r="I10" s="527"/>
      <c r="J10" s="137"/>
      <c r="K10" s="1539"/>
    </row>
    <row r="11" spans="2:11" ht="18.75" x14ac:dyDescent="0.3">
      <c r="B11" s="201"/>
      <c r="C11" s="809"/>
      <c r="D11" s="36" t="s">
        <v>15</v>
      </c>
      <c r="E11" s="1336" t="s">
        <v>372</v>
      </c>
      <c r="F11" s="36" t="s">
        <v>21</v>
      </c>
      <c r="G11" s="1336" t="s">
        <v>373</v>
      </c>
      <c r="H11" s="36" t="s">
        <v>16</v>
      </c>
      <c r="I11" s="1336" t="s">
        <v>374</v>
      </c>
      <c r="J11" s="36" t="s">
        <v>17</v>
      </c>
      <c r="K11" s="1336" t="s">
        <v>375</v>
      </c>
    </row>
    <row r="12" spans="2:11" ht="18.75" x14ac:dyDescent="0.3">
      <c r="B12" s="201"/>
      <c r="C12" s="809"/>
      <c r="D12" s="116"/>
      <c r="E12" s="116"/>
      <c r="F12" s="116"/>
      <c r="G12" s="93"/>
      <c r="H12" s="116"/>
      <c r="I12" s="116"/>
      <c r="J12" s="14"/>
      <c r="K12" s="1540"/>
    </row>
    <row r="13" spans="2:11" ht="44.25" x14ac:dyDescent="0.3">
      <c r="B13" s="201"/>
      <c r="C13" s="809"/>
      <c r="D13" s="525" t="s">
        <v>187</v>
      </c>
      <c r="E13" s="2383"/>
      <c r="F13" s="2384"/>
      <c r="G13" s="2324" t="s">
        <v>289</v>
      </c>
      <c r="H13" s="2325"/>
      <c r="I13" s="534" t="s">
        <v>1029</v>
      </c>
      <c r="J13" s="14"/>
      <c r="K13" s="1540"/>
    </row>
    <row r="14" spans="2:11" ht="13.5" customHeight="1" x14ac:dyDescent="0.3">
      <c r="B14" s="201"/>
      <c r="C14" s="809"/>
      <c r="D14" s="201"/>
      <c r="E14" s="201"/>
      <c r="F14" s="201"/>
      <c r="G14" s="93"/>
      <c r="H14" s="201"/>
      <c r="I14" s="201"/>
      <c r="J14" s="14"/>
      <c r="K14" s="1540"/>
    </row>
    <row r="15" spans="2:11" ht="38.25" x14ac:dyDescent="0.25">
      <c r="B15" s="1583"/>
      <c r="C15" s="1548" t="s">
        <v>70</v>
      </c>
      <c r="D15" s="1549" t="s">
        <v>224</v>
      </c>
      <c r="E15" s="1550" t="s">
        <v>188</v>
      </c>
      <c r="F15" s="1549" t="s">
        <v>165</v>
      </c>
      <c r="G15" s="1551" t="s">
        <v>290</v>
      </c>
      <c r="H15" s="1552" t="s">
        <v>116</v>
      </c>
      <c r="I15" s="1552" t="s">
        <v>117</v>
      </c>
      <c r="J15" s="1553" t="s">
        <v>225</v>
      </c>
      <c r="K15" s="1554" t="s">
        <v>57</v>
      </c>
    </row>
    <row r="16" spans="2:11" x14ac:dyDescent="0.25">
      <c r="B16" s="1590"/>
      <c r="C16" s="1555">
        <v>1</v>
      </c>
      <c r="D16" s="1556" t="s">
        <v>394</v>
      </c>
      <c r="E16" s="1557"/>
      <c r="F16" s="1525" t="s">
        <v>2535</v>
      </c>
      <c r="G16" s="1589" t="s">
        <v>2536</v>
      </c>
      <c r="H16" s="1527">
        <v>160798.6</v>
      </c>
      <c r="I16" s="1527"/>
      <c r="J16" s="1527" t="s">
        <v>107</v>
      </c>
      <c r="K16" s="1559"/>
    </row>
    <row r="17" spans="2:11" x14ac:dyDescent="0.25">
      <c r="B17" s="201"/>
      <c r="C17" s="1555"/>
      <c r="D17" s="1556"/>
      <c r="E17" s="1557"/>
      <c r="F17" s="1525" t="s">
        <v>2522</v>
      </c>
      <c r="G17" s="1589" t="s">
        <v>2523</v>
      </c>
      <c r="H17" s="1527"/>
      <c r="I17" s="1527">
        <v>160798.6</v>
      </c>
      <c r="J17" s="1527"/>
      <c r="K17" s="1559"/>
    </row>
    <row r="18" spans="2:11" ht="66.75" customHeight="1" x14ac:dyDescent="0.25">
      <c r="B18" s="201"/>
      <c r="C18" s="816"/>
      <c r="D18" s="823"/>
      <c r="E18" s="824"/>
      <c r="F18" s="1560" t="s">
        <v>2568</v>
      </c>
      <c r="G18" s="1561" t="s">
        <v>2569</v>
      </c>
      <c r="H18" s="821"/>
      <c r="I18" s="821"/>
      <c r="J18" s="821"/>
      <c r="K18" s="822"/>
    </row>
    <row r="19" spans="2:11" x14ac:dyDescent="0.25">
      <c r="B19" s="201"/>
      <c r="C19" s="1562"/>
      <c r="D19" s="1563"/>
      <c r="E19" s="1563"/>
      <c r="F19" s="1563"/>
      <c r="G19" s="1564" t="s">
        <v>49</v>
      </c>
      <c r="H19" s="1565">
        <f>SUM(H16:H17)</f>
        <v>160798.6</v>
      </c>
      <c r="I19" s="1565">
        <f>SUM(I16:I17)</f>
        <v>160798.6</v>
      </c>
      <c r="J19" s="1566"/>
      <c r="K19" s="1567"/>
    </row>
    <row r="20" spans="2:11" x14ac:dyDescent="0.25">
      <c r="B20" s="201"/>
      <c r="C20" s="811"/>
      <c r="D20" s="36"/>
      <c r="E20" s="36"/>
      <c r="F20" s="36"/>
      <c r="G20" s="93"/>
      <c r="H20" s="74"/>
      <c r="I20" s="74"/>
      <c r="J20" s="74"/>
      <c r="K20" s="1541" t="s">
        <v>123</v>
      </c>
    </row>
    <row r="21" spans="2:11" ht="0.75" customHeight="1" x14ac:dyDescent="0.25">
      <c r="B21" s="201"/>
      <c r="C21" s="390"/>
      <c r="D21" s="31"/>
      <c r="E21" s="31"/>
      <c r="F21" s="31"/>
      <c r="G21" s="70"/>
      <c r="H21" s="31"/>
      <c r="I21" s="31"/>
      <c r="J21" s="31"/>
      <c r="K21" s="1538"/>
    </row>
    <row r="22" spans="2:11" x14ac:dyDescent="0.25">
      <c r="B22" s="201"/>
      <c r="C22" s="390"/>
      <c r="D22" s="2305" t="s">
        <v>2539</v>
      </c>
      <c r="E22" s="2305"/>
      <c r="F22" s="38"/>
      <c r="G22" s="2306" t="s">
        <v>2540</v>
      </c>
      <c r="H22" s="2306"/>
      <c r="I22" s="392"/>
      <c r="J22" s="2305" t="s">
        <v>396</v>
      </c>
      <c r="K22" s="2379"/>
    </row>
    <row r="23" spans="2:11" x14ac:dyDescent="0.25">
      <c r="B23" s="201"/>
      <c r="C23" s="390"/>
      <c r="D23" s="1591" t="s">
        <v>2570</v>
      </c>
      <c r="E23" s="1592"/>
      <c r="F23" s="38"/>
      <c r="G23" s="2391" t="s">
        <v>2571</v>
      </c>
      <c r="H23" s="2391"/>
      <c r="I23" s="201"/>
      <c r="J23" s="1593" t="s">
        <v>2572</v>
      </c>
      <c r="K23" s="1594"/>
    </row>
    <row r="24" spans="2:11" x14ac:dyDescent="0.25">
      <c r="B24" s="201"/>
      <c r="C24" s="390"/>
      <c r="D24" s="2305" t="s">
        <v>378</v>
      </c>
      <c r="E24" s="2305"/>
      <c r="F24" s="38"/>
      <c r="G24" s="2306" t="s">
        <v>385</v>
      </c>
      <c r="H24" s="2306"/>
      <c r="I24" s="392"/>
      <c r="J24" s="2305" t="s">
        <v>2543</v>
      </c>
      <c r="K24" s="2379"/>
    </row>
    <row r="25" spans="2:11" x14ac:dyDescent="0.25">
      <c r="B25" s="201"/>
      <c r="C25" s="390"/>
      <c r="D25" s="2389" t="s">
        <v>2544</v>
      </c>
      <c r="E25" s="2389"/>
      <c r="F25" s="38"/>
      <c r="G25" s="2389" t="s">
        <v>2544</v>
      </c>
      <c r="H25" s="2389"/>
      <c r="I25" s="201"/>
      <c r="J25" s="2389" t="s">
        <v>2544</v>
      </c>
      <c r="K25" s="2390"/>
    </row>
    <row r="26" spans="2:11" x14ac:dyDescent="0.25">
      <c r="B26" s="201"/>
      <c r="C26" s="390"/>
      <c r="D26" s="2301">
        <v>45483</v>
      </c>
      <c r="E26" s="2301"/>
      <c r="F26" s="38"/>
      <c r="G26" s="2301">
        <v>45483</v>
      </c>
      <c r="H26" s="2301"/>
      <c r="I26" s="289"/>
      <c r="J26" s="2301">
        <v>45483</v>
      </c>
      <c r="K26" s="2301"/>
    </row>
    <row r="27" spans="2:11" x14ac:dyDescent="0.25">
      <c r="B27" s="32"/>
      <c r="C27" s="432"/>
      <c r="D27" s="2375" t="s">
        <v>203</v>
      </c>
      <c r="E27" s="2375"/>
      <c r="F27" s="433"/>
      <c r="G27" s="2380" t="s">
        <v>204</v>
      </c>
      <c r="H27" s="2380"/>
      <c r="I27" s="32"/>
      <c r="J27" s="2375" t="s">
        <v>211</v>
      </c>
      <c r="K27" s="2377"/>
    </row>
    <row r="28" spans="2:11" x14ac:dyDescent="0.25">
      <c r="B28" s="58"/>
      <c r="C28" s="58"/>
      <c r="D28" s="58"/>
      <c r="E28" s="58"/>
      <c r="F28" s="58"/>
      <c r="G28" s="58"/>
      <c r="H28" s="58"/>
      <c r="I28" s="58"/>
      <c r="J28" s="58"/>
      <c r="K28" s="58"/>
    </row>
    <row r="29" spans="2:11" x14ac:dyDescent="0.25">
      <c r="B29" s="58"/>
      <c r="C29" s="58"/>
      <c r="D29" s="58"/>
      <c r="E29" s="58"/>
      <c r="F29" s="58"/>
      <c r="G29" s="58"/>
      <c r="H29" s="58"/>
      <c r="I29" s="58"/>
      <c r="J29" s="58"/>
      <c r="K29" s="58"/>
    </row>
  </sheetData>
  <mergeCells count="24">
    <mergeCell ref="G23:H23"/>
    <mergeCell ref="B4:K4"/>
    <mergeCell ref="B5:K5"/>
    <mergeCell ref="B6:K6"/>
    <mergeCell ref="B7:K7"/>
    <mergeCell ref="B8:K8"/>
    <mergeCell ref="F9:G9"/>
    <mergeCell ref="E13:F13"/>
    <mergeCell ref="G13:H13"/>
    <mergeCell ref="D22:E22"/>
    <mergeCell ref="G22:H22"/>
    <mergeCell ref="J22:K22"/>
    <mergeCell ref="D24:E24"/>
    <mergeCell ref="G24:H24"/>
    <mergeCell ref="J24:K24"/>
    <mergeCell ref="D25:E25"/>
    <mergeCell ref="G25:H25"/>
    <mergeCell ref="J25:K25"/>
    <mergeCell ref="D26:E26"/>
    <mergeCell ref="G26:H26"/>
    <mergeCell ref="J26:K26"/>
    <mergeCell ref="D27:E27"/>
    <mergeCell ref="G27:H27"/>
    <mergeCell ref="J27:K27"/>
  </mergeCells>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showGridLines="0" topLeftCell="A10" zoomScaleNormal="100" zoomScaleSheetLayoutView="75" workbookViewId="0">
      <selection activeCell="D6" activeCellId="1" sqref="A1:XFD176 D6:S6"/>
    </sheetView>
  </sheetViews>
  <sheetFormatPr baseColWidth="10" defaultRowHeight="15" x14ac:dyDescent="0.25"/>
  <cols>
    <col min="1" max="1" width="1.5703125" style="109" customWidth="1"/>
    <col min="2" max="2" width="2.42578125" style="109" customWidth="1"/>
    <col min="3" max="3" width="3.7109375" style="109" customWidth="1"/>
    <col min="4" max="4" width="9.85546875" style="109" customWidth="1"/>
    <col min="5" max="5" width="2.42578125" style="109" customWidth="1"/>
    <col min="6" max="6" width="7.42578125" style="109" customWidth="1"/>
    <col min="7" max="7" width="5.28515625" style="109" customWidth="1"/>
    <col min="8" max="8" width="11.85546875" style="109" customWidth="1"/>
    <col min="9" max="9" width="10.140625" style="109" customWidth="1"/>
    <col min="10" max="10" width="8.85546875" style="109" customWidth="1"/>
    <col min="11" max="11" width="1.28515625" style="109" customWidth="1"/>
    <col min="12" max="12" width="19.140625" style="109" customWidth="1"/>
    <col min="13" max="13" width="10.85546875" style="109" customWidth="1"/>
    <col min="14" max="14" width="14" style="109" customWidth="1"/>
    <col min="15" max="15" width="13.5703125" style="109" customWidth="1"/>
    <col min="16" max="16" width="13.85546875" style="109" customWidth="1"/>
    <col min="17" max="17" width="12.7109375" style="109" customWidth="1"/>
    <col min="18" max="18" width="11.85546875" style="109" customWidth="1"/>
    <col min="19" max="19" width="14.5703125" style="109" customWidth="1"/>
    <col min="20" max="20" width="0.85546875" style="109" customWidth="1"/>
    <col min="21" max="21" width="11.42578125" style="109"/>
    <col min="22" max="23" width="4.7109375" style="109" hidden="1" customWidth="1"/>
    <col min="24" max="24" width="5.28515625" style="109" hidden="1" customWidth="1"/>
    <col min="25" max="25" width="6.42578125" style="109" hidden="1" customWidth="1"/>
    <col min="26" max="26" width="5.85546875" style="109" hidden="1" customWidth="1"/>
    <col min="27" max="249" width="11.42578125" style="109"/>
    <col min="250" max="250" width="6" style="109" customWidth="1"/>
    <col min="251" max="251" width="11.7109375" style="109" customWidth="1"/>
    <col min="252" max="252" width="3" style="109" customWidth="1"/>
    <col min="253" max="253" width="3.5703125" style="109" customWidth="1"/>
    <col min="254" max="255" width="3" style="109" customWidth="1"/>
    <col min="256" max="256" width="11.42578125" style="109"/>
    <col min="257" max="257" width="9" style="109" customWidth="1"/>
    <col min="258" max="258" width="8.42578125" style="109" customWidth="1"/>
    <col min="259" max="260" width="3.42578125" style="109" customWidth="1"/>
    <col min="261" max="261" width="10.5703125" style="109" customWidth="1"/>
    <col min="262" max="262" width="11.140625" style="109" customWidth="1"/>
    <col min="263" max="265" width="3.42578125" style="109" customWidth="1"/>
    <col min="266" max="266" width="13.85546875" style="109" customWidth="1"/>
    <col min="267" max="269" width="3.42578125" style="109" customWidth="1"/>
    <col min="270" max="270" width="3.5703125" style="109" customWidth="1"/>
    <col min="271" max="275" width="10.7109375" style="109" customWidth="1"/>
    <col min="276" max="276" width="12" style="109" customWidth="1"/>
    <col min="277" max="505" width="11.42578125" style="109"/>
    <col min="506" max="506" width="6" style="109" customWidth="1"/>
    <col min="507" max="507" width="11.7109375" style="109" customWidth="1"/>
    <col min="508" max="508" width="3" style="109" customWidth="1"/>
    <col min="509" max="509" width="3.5703125" style="109" customWidth="1"/>
    <col min="510" max="511" width="3" style="109" customWidth="1"/>
    <col min="512" max="512" width="11.42578125" style="109"/>
    <col min="513" max="513" width="9" style="109" customWidth="1"/>
    <col min="514" max="514" width="8.42578125" style="109" customWidth="1"/>
    <col min="515" max="516" width="3.42578125" style="109" customWidth="1"/>
    <col min="517" max="517" width="10.5703125" style="109" customWidth="1"/>
    <col min="518" max="518" width="11.140625" style="109" customWidth="1"/>
    <col min="519" max="521" width="3.42578125" style="109" customWidth="1"/>
    <col min="522" max="522" width="13.85546875" style="109" customWidth="1"/>
    <col min="523" max="525" width="3.42578125" style="109" customWidth="1"/>
    <col min="526" max="526" width="3.5703125" style="109" customWidth="1"/>
    <col min="527" max="531" width="10.7109375" style="109" customWidth="1"/>
    <col min="532" max="532" width="12" style="109" customWidth="1"/>
    <col min="533" max="761" width="11.42578125" style="109"/>
    <col min="762" max="762" width="6" style="109" customWidth="1"/>
    <col min="763" max="763" width="11.7109375" style="109" customWidth="1"/>
    <col min="764" max="764" width="3" style="109" customWidth="1"/>
    <col min="765" max="765" width="3.5703125" style="109" customWidth="1"/>
    <col min="766" max="767" width="3" style="109" customWidth="1"/>
    <col min="768" max="768" width="11.42578125" style="109"/>
    <col min="769" max="769" width="9" style="109" customWidth="1"/>
    <col min="770" max="770" width="8.42578125" style="109" customWidth="1"/>
    <col min="771" max="772" width="3.42578125" style="109" customWidth="1"/>
    <col min="773" max="773" width="10.5703125" style="109" customWidth="1"/>
    <col min="774" max="774" width="11.140625" style="109" customWidth="1"/>
    <col min="775" max="777" width="3.42578125" style="109" customWidth="1"/>
    <col min="778" max="778" width="13.85546875" style="109" customWidth="1"/>
    <col min="779" max="781" width="3.42578125" style="109" customWidth="1"/>
    <col min="782" max="782" width="3.5703125" style="109" customWidth="1"/>
    <col min="783" max="787" width="10.7109375" style="109" customWidth="1"/>
    <col min="788" max="788" width="12" style="109" customWidth="1"/>
    <col min="789" max="1017" width="11.42578125" style="109"/>
    <col min="1018" max="1018" width="6" style="109" customWidth="1"/>
    <col min="1019" max="1019" width="11.7109375" style="109" customWidth="1"/>
    <col min="1020" max="1020" width="3" style="109" customWidth="1"/>
    <col min="1021" max="1021" width="3.5703125" style="109" customWidth="1"/>
    <col min="1022" max="1023" width="3" style="109" customWidth="1"/>
    <col min="1024" max="1024" width="11.42578125" style="109"/>
    <col min="1025" max="1025" width="9" style="109" customWidth="1"/>
    <col min="1026" max="1026" width="8.42578125" style="109" customWidth="1"/>
    <col min="1027" max="1028" width="3.42578125" style="109" customWidth="1"/>
    <col min="1029" max="1029" width="10.5703125" style="109" customWidth="1"/>
    <col min="1030" max="1030" width="11.140625" style="109" customWidth="1"/>
    <col min="1031" max="1033" width="3.42578125" style="109" customWidth="1"/>
    <col min="1034" max="1034" width="13.85546875" style="109" customWidth="1"/>
    <col min="1035" max="1037" width="3.42578125" style="109" customWidth="1"/>
    <col min="1038" max="1038" width="3.5703125" style="109" customWidth="1"/>
    <col min="1039" max="1043" width="10.7109375" style="109" customWidth="1"/>
    <col min="1044" max="1044" width="12" style="109" customWidth="1"/>
    <col min="1045" max="1273" width="11.42578125" style="109"/>
    <col min="1274" max="1274" width="6" style="109" customWidth="1"/>
    <col min="1275" max="1275" width="11.7109375" style="109" customWidth="1"/>
    <col min="1276" max="1276" width="3" style="109" customWidth="1"/>
    <col min="1277" max="1277" width="3.5703125" style="109" customWidth="1"/>
    <col min="1278" max="1279" width="3" style="109" customWidth="1"/>
    <col min="1280" max="1280" width="11.42578125" style="109"/>
    <col min="1281" max="1281" width="9" style="109" customWidth="1"/>
    <col min="1282" max="1282" width="8.42578125" style="109" customWidth="1"/>
    <col min="1283" max="1284" width="3.42578125" style="109" customWidth="1"/>
    <col min="1285" max="1285" width="10.5703125" style="109" customWidth="1"/>
    <col min="1286" max="1286" width="11.140625" style="109" customWidth="1"/>
    <col min="1287" max="1289" width="3.42578125" style="109" customWidth="1"/>
    <col min="1290" max="1290" width="13.85546875" style="109" customWidth="1"/>
    <col min="1291" max="1293" width="3.42578125" style="109" customWidth="1"/>
    <col min="1294" max="1294" width="3.5703125" style="109" customWidth="1"/>
    <col min="1295" max="1299" width="10.7109375" style="109" customWidth="1"/>
    <col min="1300" max="1300" width="12" style="109" customWidth="1"/>
    <col min="1301" max="1529" width="11.42578125" style="109"/>
    <col min="1530" max="1530" width="6" style="109" customWidth="1"/>
    <col min="1531" max="1531" width="11.7109375" style="109" customWidth="1"/>
    <col min="1532" max="1532" width="3" style="109" customWidth="1"/>
    <col min="1533" max="1533" width="3.5703125" style="109" customWidth="1"/>
    <col min="1534" max="1535" width="3" style="109" customWidth="1"/>
    <col min="1536" max="1536" width="11.42578125" style="109"/>
    <col min="1537" max="1537" width="9" style="109" customWidth="1"/>
    <col min="1538" max="1538" width="8.42578125" style="109" customWidth="1"/>
    <col min="1539" max="1540" width="3.42578125" style="109" customWidth="1"/>
    <col min="1541" max="1541" width="10.5703125" style="109" customWidth="1"/>
    <col min="1542" max="1542" width="11.140625" style="109" customWidth="1"/>
    <col min="1543" max="1545" width="3.42578125" style="109" customWidth="1"/>
    <col min="1546" max="1546" width="13.85546875" style="109" customWidth="1"/>
    <col min="1547" max="1549" width="3.42578125" style="109" customWidth="1"/>
    <col min="1550" max="1550" width="3.5703125" style="109" customWidth="1"/>
    <col min="1551" max="1555" width="10.7109375" style="109" customWidth="1"/>
    <col min="1556" max="1556" width="12" style="109" customWidth="1"/>
    <col min="1557" max="1785" width="11.42578125" style="109"/>
    <col min="1786" max="1786" width="6" style="109" customWidth="1"/>
    <col min="1787" max="1787" width="11.7109375" style="109" customWidth="1"/>
    <col min="1788" max="1788" width="3" style="109" customWidth="1"/>
    <col min="1789" max="1789" width="3.5703125" style="109" customWidth="1"/>
    <col min="1790" max="1791" width="3" style="109" customWidth="1"/>
    <col min="1792" max="1792" width="11.42578125" style="109"/>
    <col min="1793" max="1793" width="9" style="109" customWidth="1"/>
    <col min="1794" max="1794" width="8.42578125" style="109" customWidth="1"/>
    <col min="1795" max="1796" width="3.42578125" style="109" customWidth="1"/>
    <col min="1797" max="1797" width="10.5703125" style="109" customWidth="1"/>
    <col min="1798" max="1798" width="11.140625" style="109" customWidth="1"/>
    <col min="1799" max="1801" width="3.42578125" style="109" customWidth="1"/>
    <col min="1802" max="1802" width="13.85546875" style="109" customWidth="1"/>
    <col min="1803" max="1805" width="3.42578125" style="109" customWidth="1"/>
    <col min="1806" max="1806" width="3.5703125" style="109" customWidth="1"/>
    <col min="1807" max="1811" width="10.7109375" style="109" customWidth="1"/>
    <col min="1812" max="1812" width="12" style="109" customWidth="1"/>
    <col min="1813" max="2041" width="11.42578125" style="109"/>
    <col min="2042" max="2042" width="6" style="109" customWidth="1"/>
    <col min="2043" max="2043" width="11.7109375" style="109" customWidth="1"/>
    <col min="2044" max="2044" width="3" style="109" customWidth="1"/>
    <col min="2045" max="2045" width="3.5703125" style="109" customWidth="1"/>
    <col min="2046" max="2047" width="3" style="109" customWidth="1"/>
    <col min="2048" max="2048" width="11.42578125" style="109"/>
    <col min="2049" max="2049" width="9" style="109" customWidth="1"/>
    <col min="2050" max="2050" width="8.42578125" style="109" customWidth="1"/>
    <col min="2051" max="2052" width="3.42578125" style="109" customWidth="1"/>
    <col min="2053" max="2053" width="10.5703125" style="109" customWidth="1"/>
    <col min="2054" max="2054" width="11.140625" style="109" customWidth="1"/>
    <col min="2055" max="2057" width="3.42578125" style="109" customWidth="1"/>
    <col min="2058" max="2058" width="13.85546875" style="109" customWidth="1"/>
    <col min="2059" max="2061" width="3.42578125" style="109" customWidth="1"/>
    <col min="2062" max="2062" width="3.5703125" style="109" customWidth="1"/>
    <col min="2063" max="2067" width="10.7109375" style="109" customWidth="1"/>
    <col min="2068" max="2068" width="12" style="109" customWidth="1"/>
    <col min="2069" max="2297" width="11.42578125" style="109"/>
    <col min="2298" max="2298" width="6" style="109" customWidth="1"/>
    <col min="2299" max="2299" width="11.7109375" style="109" customWidth="1"/>
    <col min="2300" max="2300" width="3" style="109" customWidth="1"/>
    <col min="2301" max="2301" width="3.5703125" style="109" customWidth="1"/>
    <col min="2302" max="2303" width="3" style="109" customWidth="1"/>
    <col min="2304" max="2304" width="11.42578125" style="109"/>
    <col min="2305" max="2305" width="9" style="109" customWidth="1"/>
    <col min="2306" max="2306" width="8.42578125" style="109" customWidth="1"/>
    <col min="2307" max="2308" width="3.42578125" style="109" customWidth="1"/>
    <col min="2309" max="2309" width="10.5703125" style="109" customWidth="1"/>
    <col min="2310" max="2310" width="11.140625" style="109" customWidth="1"/>
    <col min="2311" max="2313" width="3.42578125" style="109" customWidth="1"/>
    <col min="2314" max="2314" width="13.85546875" style="109" customWidth="1"/>
    <col min="2315" max="2317" width="3.42578125" style="109" customWidth="1"/>
    <col min="2318" max="2318" width="3.5703125" style="109" customWidth="1"/>
    <col min="2319" max="2323" width="10.7109375" style="109" customWidth="1"/>
    <col min="2324" max="2324" width="12" style="109" customWidth="1"/>
    <col min="2325" max="2553" width="11.42578125" style="109"/>
    <col min="2554" max="2554" width="6" style="109" customWidth="1"/>
    <col min="2555" max="2555" width="11.7109375" style="109" customWidth="1"/>
    <col min="2556" max="2556" width="3" style="109" customWidth="1"/>
    <col min="2557" max="2557" width="3.5703125" style="109" customWidth="1"/>
    <col min="2558" max="2559" width="3" style="109" customWidth="1"/>
    <col min="2560" max="2560" width="11.42578125" style="109"/>
    <col min="2561" max="2561" width="9" style="109" customWidth="1"/>
    <col min="2562" max="2562" width="8.42578125" style="109" customWidth="1"/>
    <col min="2563" max="2564" width="3.42578125" style="109" customWidth="1"/>
    <col min="2565" max="2565" width="10.5703125" style="109" customWidth="1"/>
    <col min="2566" max="2566" width="11.140625" style="109" customWidth="1"/>
    <col min="2567" max="2569" width="3.42578125" style="109" customWidth="1"/>
    <col min="2570" max="2570" width="13.85546875" style="109" customWidth="1"/>
    <col min="2571" max="2573" width="3.42578125" style="109" customWidth="1"/>
    <col min="2574" max="2574" width="3.5703125" style="109" customWidth="1"/>
    <col min="2575" max="2579" width="10.7109375" style="109" customWidth="1"/>
    <col min="2580" max="2580" width="12" style="109" customWidth="1"/>
    <col min="2581" max="2809" width="11.42578125" style="109"/>
    <col min="2810" max="2810" width="6" style="109" customWidth="1"/>
    <col min="2811" max="2811" width="11.7109375" style="109" customWidth="1"/>
    <col min="2812" max="2812" width="3" style="109" customWidth="1"/>
    <col min="2813" max="2813" width="3.5703125" style="109" customWidth="1"/>
    <col min="2814" max="2815" width="3" style="109" customWidth="1"/>
    <col min="2816" max="2816" width="11.42578125" style="109"/>
    <col min="2817" max="2817" width="9" style="109" customWidth="1"/>
    <col min="2818" max="2818" width="8.42578125" style="109" customWidth="1"/>
    <col min="2819" max="2820" width="3.42578125" style="109" customWidth="1"/>
    <col min="2821" max="2821" width="10.5703125" style="109" customWidth="1"/>
    <col min="2822" max="2822" width="11.140625" style="109" customWidth="1"/>
    <col min="2823" max="2825" width="3.42578125" style="109" customWidth="1"/>
    <col min="2826" max="2826" width="13.85546875" style="109" customWidth="1"/>
    <col min="2827" max="2829" width="3.42578125" style="109" customWidth="1"/>
    <col min="2830" max="2830" width="3.5703125" style="109" customWidth="1"/>
    <col min="2831" max="2835" width="10.7109375" style="109" customWidth="1"/>
    <col min="2836" max="2836" width="12" style="109" customWidth="1"/>
    <col min="2837" max="3065" width="11.42578125" style="109"/>
    <col min="3066" max="3066" width="6" style="109" customWidth="1"/>
    <col min="3067" max="3067" width="11.7109375" style="109" customWidth="1"/>
    <col min="3068" max="3068" width="3" style="109" customWidth="1"/>
    <col min="3069" max="3069" width="3.5703125" style="109" customWidth="1"/>
    <col min="3070" max="3071" width="3" style="109" customWidth="1"/>
    <col min="3072" max="3072" width="11.42578125" style="109"/>
    <col min="3073" max="3073" width="9" style="109" customWidth="1"/>
    <col min="3074" max="3074" width="8.42578125" style="109" customWidth="1"/>
    <col min="3075" max="3076" width="3.42578125" style="109" customWidth="1"/>
    <col min="3077" max="3077" width="10.5703125" style="109" customWidth="1"/>
    <col min="3078" max="3078" width="11.140625" style="109" customWidth="1"/>
    <col min="3079" max="3081" width="3.42578125" style="109" customWidth="1"/>
    <col min="3082" max="3082" width="13.85546875" style="109" customWidth="1"/>
    <col min="3083" max="3085" width="3.42578125" style="109" customWidth="1"/>
    <col min="3086" max="3086" width="3.5703125" style="109" customWidth="1"/>
    <col min="3087" max="3091" width="10.7109375" style="109" customWidth="1"/>
    <col min="3092" max="3092" width="12" style="109" customWidth="1"/>
    <col min="3093" max="3321" width="11.42578125" style="109"/>
    <col min="3322" max="3322" width="6" style="109" customWidth="1"/>
    <col min="3323" max="3323" width="11.7109375" style="109" customWidth="1"/>
    <col min="3324" max="3324" width="3" style="109" customWidth="1"/>
    <col min="3325" max="3325" width="3.5703125" style="109" customWidth="1"/>
    <col min="3326" max="3327" width="3" style="109" customWidth="1"/>
    <col min="3328" max="3328" width="11.42578125" style="109"/>
    <col min="3329" max="3329" width="9" style="109" customWidth="1"/>
    <col min="3330" max="3330" width="8.42578125" style="109" customWidth="1"/>
    <col min="3331" max="3332" width="3.42578125" style="109" customWidth="1"/>
    <col min="3333" max="3333" width="10.5703125" style="109" customWidth="1"/>
    <col min="3334" max="3334" width="11.140625" style="109" customWidth="1"/>
    <col min="3335" max="3337" width="3.42578125" style="109" customWidth="1"/>
    <col min="3338" max="3338" width="13.85546875" style="109" customWidth="1"/>
    <col min="3339" max="3341" width="3.42578125" style="109" customWidth="1"/>
    <col min="3342" max="3342" width="3.5703125" style="109" customWidth="1"/>
    <col min="3343" max="3347" width="10.7109375" style="109" customWidth="1"/>
    <col min="3348" max="3348" width="12" style="109" customWidth="1"/>
    <col min="3349" max="3577" width="11.42578125" style="109"/>
    <col min="3578" max="3578" width="6" style="109" customWidth="1"/>
    <col min="3579" max="3579" width="11.7109375" style="109" customWidth="1"/>
    <col min="3580" max="3580" width="3" style="109" customWidth="1"/>
    <col min="3581" max="3581" width="3.5703125" style="109" customWidth="1"/>
    <col min="3582" max="3583" width="3" style="109" customWidth="1"/>
    <col min="3584" max="3584" width="11.42578125" style="109"/>
    <col min="3585" max="3585" width="9" style="109" customWidth="1"/>
    <col min="3586" max="3586" width="8.42578125" style="109" customWidth="1"/>
    <col min="3587" max="3588" width="3.42578125" style="109" customWidth="1"/>
    <col min="3589" max="3589" width="10.5703125" style="109" customWidth="1"/>
    <col min="3590" max="3590" width="11.140625" style="109" customWidth="1"/>
    <col min="3591" max="3593" width="3.42578125" style="109" customWidth="1"/>
    <col min="3594" max="3594" width="13.85546875" style="109" customWidth="1"/>
    <col min="3595" max="3597" width="3.42578125" style="109" customWidth="1"/>
    <col min="3598" max="3598" width="3.5703125" style="109" customWidth="1"/>
    <col min="3599" max="3603" width="10.7109375" style="109" customWidth="1"/>
    <col min="3604" max="3604" width="12" style="109" customWidth="1"/>
    <col min="3605" max="3833" width="11.42578125" style="109"/>
    <col min="3834" max="3834" width="6" style="109" customWidth="1"/>
    <col min="3835" max="3835" width="11.7109375" style="109" customWidth="1"/>
    <col min="3836" max="3836" width="3" style="109" customWidth="1"/>
    <col min="3837" max="3837" width="3.5703125" style="109" customWidth="1"/>
    <col min="3838" max="3839" width="3" style="109" customWidth="1"/>
    <col min="3840" max="3840" width="11.42578125" style="109"/>
    <col min="3841" max="3841" width="9" style="109" customWidth="1"/>
    <col min="3842" max="3842" width="8.42578125" style="109" customWidth="1"/>
    <col min="3843" max="3844" width="3.42578125" style="109" customWidth="1"/>
    <col min="3845" max="3845" width="10.5703125" style="109" customWidth="1"/>
    <col min="3846" max="3846" width="11.140625" style="109" customWidth="1"/>
    <col min="3847" max="3849" width="3.42578125" style="109" customWidth="1"/>
    <col min="3850" max="3850" width="13.85546875" style="109" customWidth="1"/>
    <col min="3851" max="3853" width="3.42578125" style="109" customWidth="1"/>
    <col min="3854" max="3854" width="3.5703125" style="109" customWidth="1"/>
    <col min="3855" max="3859" width="10.7109375" style="109" customWidth="1"/>
    <col min="3860" max="3860" width="12" style="109" customWidth="1"/>
    <col min="3861" max="4089" width="11.42578125" style="109"/>
    <col min="4090" max="4090" width="6" style="109" customWidth="1"/>
    <col min="4091" max="4091" width="11.7109375" style="109" customWidth="1"/>
    <col min="4092" max="4092" width="3" style="109" customWidth="1"/>
    <col min="4093" max="4093" width="3.5703125" style="109" customWidth="1"/>
    <col min="4094" max="4095" width="3" style="109" customWidth="1"/>
    <col min="4096" max="4096" width="11.42578125" style="109"/>
    <col min="4097" max="4097" width="9" style="109" customWidth="1"/>
    <col min="4098" max="4098" width="8.42578125" style="109" customWidth="1"/>
    <col min="4099" max="4100" width="3.42578125" style="109" customWidth="1"/>
    <col min="4101" max="4101" width="10.5703125" style="109" customWidth="1"/>
    <col min="4102" max="4102" width="11.140625" style="109" customWidth="1"/>
    <col min="4103" max="4105" width="3.42578125" style="109" customWidth="1"/>
    <col min="4106" max="4106" width="13.85546875" style="109" customWidth="1"/>
    <col min="4107" max="4109" width="3.42578125" style="109" customWidth="1"/>
    <col min="4110" max="4110" width="3.5703125" style="109" customWidth="1"/>
    <col min="4111" max="4115" width="10.7109375" style="109" customWidth="1"/>
    <col min="4116" max="4116" width="12" style="109" customWidth="1"/>
    <col min="4117" max="4345" width="11.42578125" style="109"/>
    <col min="4346" max="4346" width="6" style="109" customWidth="1"/>
    <col min="4347" max="4347" width="11.7109375" style="109" customWidth="1"/>
    <col min="4348" max="4348" width="3" style="109" customWidth="1"/>
    <col min="4349" max="4349" width="3.5703125" style="109" customWidth="1"/>
    <col min="4350" max="4351" width="3" style="109" customWidth="1"/>
    <col min="4352" max="4352" width="11.42578125" style="109"/>
    <col min="4353" max="4353" width="9" style="109" customWidth="1"/>
    <col min="4354" max="4354" width="8.42578125" style="109" customWidth="1"/>
    <col min="4355" max="4356" width="3.42578125" style="109" customWidth="1"/>
    <col min="4357" max="4357" width="10.5703125" style="109" customWidth="1"/>
    <col min="4358" max="4358" width="11.140625" style="109" customWidth="1"/>
    <col min="4359" max="4361" width="3.42578125" style="109" customWidth="1"/>
    <col min="4362" max="4362" width="13.85546875" style="109" customWidth="1"/>
    <col min="4363" max="4365" width="3.42578125" style="109" customWidth="1"/>
    <col min="4366" max="4366" width="3.5703125" style="109" customWidth="1"/>
    <col min="4367" max="4371" width="10.7109375" style="109" customWidth="1"/>
    <col min="4372" max="4372" width="12" style="109" customWidth="1"/>
    <col min="4373" max="4601" width="11.42578125" style="109"/>
    <col min="4602" max="4602" width="6" style="109" customWidth="1"/>
    <col min="4603" max="4603" width="11.7109375" style="109" customWidth="1"/>
    <col min="4604" max="4604" width="3" style="109" customWidth="1"/>
    <col min="4605" max="4605" width="3.5703125" style="109" customWidth="1"/>
    <col min="4606" max="4607" width="3" style="109" customWidth="1"/>
    <col min="4608" max="4608" width="11.42578125" style="109"/>
    <col min="4609" max="4609" width="9" style="109" customWidth="1"/>
    <col min="4610" max="4610" width="8.42578125" style="109" customWidth="1"/>
    <col min="4611" max="4612" width="3.42578125" style="109" customWidth="1"/>
    <col min="4613" max="4613" width="10.5703125" style="109" customWidth="1"/>
    <col min="4614" max="4614" width="11.140625" style="109" customWidth="1"/>
    <col min="4615" max="4617" width="3.42578125" style="109" customWidth="1"/>
    <col min="4618" max="4618" width="13.85546875" style="109" customWidth="1"/>
    <col min="4619" max="4621" width="3.42578125" style="109" customWidth="1"/>
    <col min="4622" max="4622" width="3.5703125" style="109" customWidth="1"/>
    <col min="4623" max="4627" width="10.7109375" style="109" customWidth="1"/>
    <col min="4628" max="4628" width="12" style="109" customWidth="1"/>
    <col min="4629" max="4857" width="11.42578125" style="109"/>
    <col min="4858" max="4858" width="6" style="109" customWidth="1"/>
    <col min="4859" max="4859" width="11.7109375" style="109" customWidth="1"/>
    <col min="4860" max="4860" width="3" style="109" customWidth="1"/>
    <col min="4861" max="4861" width="3.5703125" style="109" customWidth="1"/>
    <col min="4862" max="4863" width="3" style="109" customWidth="1"/>
    <col min="4864" max="4864" width="11.42578125" style="109"/>
    <col min="4865" max="4865" width="9" style="109" customWidth="1"/>
    <col min="4866" max="4866" width="8.42578125" style="109" customWidth="1"/>
    <col min="4867" max="4868" width="3.42578125" style="109" customWidth="1"/>
    <col min="4869" max="4869" width="10.5703125" style="109" customWidth="1"/>
    <col min="4870" max="4870" width="11.140625" style="109" customWidth="1"/>
    <col min="4871" max="4873" width="3.42578125" style="109" customWidth="1"/>
    <col min="4874" max="4874" width="13.85546875" style="109" customWidth="1"/>
    <col min="4875" max="4877" width="3.42578125" style="109" customWidth="1"/>
    <col min="4878" max="4878" width="3.5703125" style="109" customWidth="1"/>
    <col min="4879" max="4883" width="10.7109375" style="109" customWidth="1"/>
    <col min="4884" max="4884" width="12" style="109" customWidth="1"/>
    <col min="4885" max="5113" width="11.42578125" style="109"/>
    <col min="5114" max="5114" width="6" style="109" customWidth="1"/>
    <col min="5115" max="5115" width="11.7109375" style="109" customWidth="1"/>
    <col min="5116" max="5116" width="3" style="109" customWidth="1"/>
    <col min="5117" max="5117" width="3.5703125" style="109" customWidth="1"/>
    <col min="5118" max="5119" width="3" style="109" customWidth="1"/>
    <col min="5120" max="5120" width="11.42578125" style="109"/>
    <col min="5121" max="5121" width="9" style="109" customWidth="1"/>
    <col min="5122" max="5122" width="8.42578125" style="109" customWidth="1"/>
    <col min="5123" max="5124" width="3.42578125" style="109" customWidth="1"/>
    <col min="5125" max="5125" width="10.5703125" style="109" customWidth="1"/>
    <col min="5126" max="5126" width="11.140625" style="109" customWidth="1"/>
    <col min="5127" max="5129" width="3.42578125" style="109" customWidth="1"/>
    <col min="5130" max="5130" width="13.85546875" style="109" customWidth="1"/>
    <col min="5131" max="5133" width="3.42578125" style="109" customWidth="1"/>
    <col min="5134" max="5134" width="3.5703125" style="109" customWidth="1"/>
    <col min="5135" max="5139" width="10.7109375" style="109" customWidth="1"/>
    <col min="5140" max="5140" width="12" style="109" customWidth="1"/>
    <col min="5141" max="5369" width="11.42578125" style="109"/>
    <col min="5370" max="5370" width="6" style="109" customWidth="1"/>
    <col min="5371" max="5371" width="11.7109375" style="109" customWidth="1"/>
    <col min="5372" max="5372" width="3" style="109" customWidth="1"/>
    <col min="5373" max="5373" width="3.5703125" style="109" customWidth="1"/>
    <col min="5374" max="5375" width="3" style="109" customWidth="1"/>
    <col min="5376" max="5376" width="11.42578125" style="109"/>
    <col min="5377" max="5377" width="9" style="109" customWidth="1"/>
    <col min="5378" max="5378" width="8.42578125" style="109" customWidth="1"/>
    <col min="5379" max="5380" width="3.42578125" style="109" customWidth="1"/>
    <col min="5381" max="5381" width="10.5703125" style="109" customWidth="1"/>
    <col min="5382" max="5382" width="11.140625" style="109" customWidth="1"/>
    <col min="5383" max="5385" width="3.42578125" style="109" customWidth="1"/>
    <col min="5386" max="5386" width="13.85546875" style="109" customWidth="1"/>
    <col min="5387" max="5389" width="3.42578125" style="109" customWidth="1"/>
    <col min="5390" max="5390" width="3.5703125" style="109" customWidth="1"/>
    <col min="5391" max="5395" width="10.7109375" style="109" customWidth="1"/>
    <col min="5396" max="5396" width="12" style="109" customWidth="1"/>
    <col min="5397" max="5625" width="11.42578125" style="109"/>
    <col min="5626" max="5626" width="6" style="109" customWidth="1"/>
    <col min="5627" max="5627" width="11.7109375" style="109" customWidth="1"/>
    <col min="5628" max="5628" width="3" style="109" customWidth="1"/>
    <col min="5629" max="5629" width="3.5703125" style="109" customWidth="1"/>
    <col min="5630" max="5631" width="3" style="109" customWidth="1"/>
    <col min="5632" max="5632" width="11.42578125" style="109"/>
    <col min="5633" max="5633" width="9" style="109" customWidth="1"/>
    <col min="5634" max="5634" width="8.42578125" style="109" customWidth="1"/>
    <col min="5635" max="5636" width="3.42578125" style="109" customWidth="1"/>
    <col min="5637" max="5637" width="10.5703125" style="109" customWidth="1"/>
    <col min="5638" max="5638" width="11.140625" style="109" customWidth="1"/>
    <col min="5639" max="5641" width="3.42578125" style="109" customWidth="1"/>
    <col min="5642" max="5642" width="13.85546875" style="109" customWidth="1"/>
    <col min="5643" max="5645" width="3.42578125" style="109" customWidth="1"/>
    <col min="5646" max="5646" width="3.5703125" style="109" customWidth="1"/>
    <col min="5647" max="5651" width="10.7109375" style="109" customWidth="1"/>
    <col min="5652" max="5652" width="12" style="109" customWidth="1"/>
    <col min="5653" max="5881" width="11.42578125" style="109"/>
    <col min="5882" max="5882" width="6" style="109" customWidth="1"/>
    <col min="5883" max="5883" width="11.7109375" style="109" customWidth="1"/>
    <col min="5884" max="5884" width="3" style="109" customWidth="1"/>
    <col min="5885" max="5885" width="3.5703125" style="109" customWidth="1"/>
    <col min="5886" max="5887" width="3" style="109" customWidth="1"/>
    <col min="5888" max="5888" width="11.42578125" style="109"/>
    <col min="5889" max="5889" width="9" style="109" customWidth="1"/>
    <col min="5890" max="5890" width="8.42578125" style="109" customWidth="1"/>
    <col min="5891" max="5892" width="3.42578125" style="109" customWidth="1"/>
    <col min="5893" max="5893" width="10.5703125" style="109" customWidth="1"/>
    <col min="5894" max="5894" width="11.140625" style="109" customWidth="1"/>
    <col min="5895" max="5897" width="3.42578125" style="109" customWidth="1"/>
    <col min="5898" max="5898" width="13.85546875" style="109" customWidth="1"/>
    <col min="5899" max="5901" width="3.42578125" style="109" customWidth="1"/>
    <col min="5902" max="5902" width="3.5703125" style="109" customWidth="1"/>
    <col min="5903" max="5907" width="10.7109375" style="109" customWidth="1"/>
    <col min="5908" max="5908" width="12" style="109" customWidth="1"/>
    <col min="5909" max="6137" width="11.42578125" style="109"/>
    <col min="6138" max="6138" width="6" style="109" customWidth="1"/>
    <col min="6139" max="6139" width="11.7109375" style="109" customWidth="1"/>
    <col min="6140" max="6140" width="3" style="109" customWidth="1"/>
    <col min="6141" max="6141" width="3.5703125" style="109" customWidth="1"/>
    <col min="6142" max="6143" width="3" style="109" customWidth="1"/>
    <col min="6144" max="6144" width="11.42578125" style="109"/>
    <col min="6145" max="6145" width="9" style="109" customWidth="1"/>
    <col min="6146" max="6146" width="8.42578125" style="109" customWidth="1"/>
    <col min="6147" max="6148" width="3.42578125" style="109" customWidth="1"/>
    <col min="6149" max="6149" width="10.5703125" style="109" customWidth="1"/>
    <col min="6150" max="6150" width="11.140625" style="109" customWidth="1"/>
    <col min="6151" max="6153" width="3.42578125" style="109" customWidth="1"/>
    <col min="6154" max="6154" width="13.85546875" style="109" customWidth="1"/>
    <col min="6155" max="6157" width="3.42578125" style="109" customWidth="1"/>
    <col min="6158" max="6158" width="3.5703125" style="109" customWidth="1"/>
    <col min="6159" max="6163" width="10.7109375" style="109" customWidth="1"/>
    <col min="6164" max="6164" width="12" style="109" customWidth="1"/>
    <col min="6165" max="6393" width="11.42578125" style="109"/>
    <col min="6394" max="6394" width="6" style="109" customWidth="1"/>
    <col min="6395" max="6395" width="11.7109375" style="109" customWidth="1"/>
    <col min="6396" max="6396" width="3" style="109" customWidth="1"/>
    <col min="6397" max="6397" width="3.5703125" style="109" customWidth="1"/>
    <col min="6398" max="6399" width="3" style="109" customWidth="1"/>
    <col min="6400" max="6400" width="11.42578125" style="109"/>
    <col min="6401" max="6401" width="9" style="109" customWidth="1"/>
    <col min="6402" max="6402" width="8.42578125" style="109" customWidth="1"/>
    <col min="6403" max="6404" width="3.42578125" style="109" customWidth="1"/>
    <col min="6405" max="6405" width="10.5703125" style="109" customWidth="1"/>
    <col min="6406" max="6406" width="11.140625" style="109" customWidth="1"/>
    <col min="6407" max="6409" width="3.42578125" style="109" customWidth="1"/>
    <col min="6410" max="6410" width="13.85546875" style="109" customWidth="1"/>
    <col min="6411" max="6413" width="3.42578125" style="109" customWidth="1"/>
    <col min="6414" max="6414" width="3.5703125" style="109" customWidth="1"/>
    <col min="6415" max="6419" width="10.7109375" style="109" customWidth="1"/>
    <col min="6420" max="6420" width="12" style="109" customWidth="1"/>
    <col min="6421" max="6649" width="11.42578125" style="109"/>
    <col min="6650" max="6650" width="6" style="109" customWidth="1"/>
    <col min="6651" max="6651" width="11.7109375" style="109" customWidth="1"/>
    <col min="6652" max="6652" width="3" style="109" customWidth="1"/>
    <col min="6653" max="6653" width="3.5703125" style="109" customWidth="1"/>
    <col min="6654" max="6655" width="3" style="109" customWidth="1"/>
    <col min="6656" max="6656" width="11.42578125" style="109"/>
    <col min="6657" max="6657" width="9" style="109" customWidth="1"/>
    <col min="6658" max="6658" width="8.42578125" style="109" customWidth="1"/>
    <col min="6659" max="6660" width="3.42578125" style="109" customWidth="1"/>
    <col min="6661" max="6661" width="10.5703125" style="109" customWidth="1"/>
    <col min="6662" max="6662" width="11.140625" style="109" customWidth="1"/>
    <col min="6663" max="6665" width="3.42578125" style="109" customWidth="1"/>
    <col min="6666" max="6666" width="13.85546875" style="109" customWidth="1"/>
    <col min="6667" max="6669" width="3.42578125" style="109" customWidth="1"/>
    <col min="6670" max="6670" width="3.5703125" style="109" customWidth="1"/>
    <col min="6671" max="6675" width="10.7109375" style="109" customWidth="1"/>
    <col min="6676" max="6676" width="12" style="109" customWidth="1"/>
    <col min="6677" max="6905" width="11.42578125" style="109"/>
    <col min="6906" max="6906" width="6" style="109" customWidth="1"/>
    <col min="6907" max="6907" width="11.7109375" style="109" customWidth="1"/>
    <col min="6908" max="6908" width="3" style="109" customWidth="1"/>
    <col min="6909" max="6909" width="3.5703125" style="109" customWidth="1"/>
    <col min="6910" max="6911" width="3" style="109" customWidth="1"/>
    <col min="6912" max="6912" width="11.42578125" style="109"/>
    <col min="6913" max="6913" width="9" style="109" customWidth="1"/>
    <col min="6914" max="6914" width="8.42578125" style="109" customWidth="1"/>
    <col min="6915" max="6916" width="3.42578125" style="109" customWidth="1"/>
    <col min="6917" max="6917" width="10.5703125" style="109" customWidth="1"/>
    <col min="6918" max="6918" width="11.140625" style="109" customWidth="1"/>
    <col min="6919" max="6921" width="3.42578125" style="109" customWidth="1"/>
    <col min="6922" max="6922" width="13.85546875" style="109" customWidth="1"/>
    <col min="6923" max="6925" width="3.42578125" style="109" customWidth="1"/>
    <col min="6926" max="6926" width="3.5703125" style="109" customWidth="1"/>
    <col min="6927" max="6931" width="10.7109375" style="109" customWidth="1"/>
    <col min="6932" max="6932" width="12" style="109" customWidth="1"/>
    <col min="6933" max="7161" width="11.42578125" style="109"/>
    <col min="7162" max="7162" width="6" style="109" customWidth="1"/>
    <col min="7163" max="7163" width="11.7109375" style="109" customWidth="1"/>
    <col min="7164" max="7164" width="3" style="109" customWidth="1"/>
    <col min="7165" max="7165" width="3.5703125" style="109" customWidth="1"/>
    <col min="7166" max="7167" width="3" style="109" customWidth="1"/>
    <col min="7168" max="7168" width="11.42578125" style="109"/>
    <col min="7169" max="7169" width="9" style="109" customWidth="1"/>
    <col min="7170" max="7170" width="8.42578125" style="109" customWidth="1"/>
    <col min="7171" max="7172" width="3.42578125" style="109" customWidth="1"/>
    <col min="7173" max="7173" width="10.5703125" style="109" customWidth="1"/>
    <col min="7174" max="7174" width="11.140625" style="109" customWidth="1"/>
    <col min="7175" max="7177" width="3.42578125" style="109" customWidth="1"/>
    <col min="7178" max="7178" width="13.85546875" style="109" customWidth="1"/>
    <col min="7179" max="7181" width="3.42578125" style="109" customWidth="1"/>
    <col min="7182" max="7182" width="3.5703125" style="109" customWidth="1"/>
    <col min="7183" max="7187" width="10.7109375" style="109" customWidth="1"/>
    <col min="7188" max="7188" width="12" style="109" customWidth="1"/>
    <col min="7189" max="7417" width="11.42578125" style="109"/>
    <col min="7418" max="7418" width="6" style="109" customWidth="1"/>
    <col min="7419" max="7419" width="11.7109375" style="109" customWidth="1"/>
    <col min="7420" max="7420" width="3" style="109" customWidth="1"/>
    <col min="7421" max="7421" width="3.5703125" style="109" customWidth="1"/>
    <col min="7422" max="7423" width="3" style="109" customWidth="1"/>
    <col min="7424" max="7424" width="11.42578125" style="109"/>
    <col min="7425" max="7425" width="9" style="109" customWidth="1"/>
    <col min="7426" max="7426" width="8.42578125" style="109" customWidth="1"/>
    <col min="7427" max="7428" width="3.42578125" style="109" customWidth="1"/>
    <col min="7429" max="7429" width="10.5703125" style="109" customWidth="1"/>
    <col min="7430" max="7430" width="11.140625" style="109" customWidth="1"/>
    <col min="7431" max="7433" width="3.42578125" style="109" customWidth="1"/>
    <col min="7434" max="7434" width="13.85546875" style="109" customWidth="1"/>
    <col min="7435" max="7437" width="3.42578125" style="109" customWidth="1"/>
    <col min="7438" max="7438" width="3.5703125" style="109" customWidth="1"/>
    <col min="7439" max="7443" width="10.7109375" style="109" customWidth="1"/>
    <col min="7444" max="7444" width="12" style="109" customWidth="1"/>
    <col min="7445" max="7673" width="11.42578125" style="109"/>
    <col min="7674" max="7674" width="6" style="109" customWidth="1"/>
    <col min="7675" max="7675" width="11.7109375" style="109" customWidth="1"/>
    <col min="7676" max="7676" width="3" style="109" customWidth="1"/>
    <col min="7677" max="7677" width="3.5703125" style="109" customWidth="1"/>
    <col min="7678" max="7679" width="3" style="109" customWidth="1"/>
    <col min="7680" max="7680" width="11.42578125" style="109"/>
    <col min="7681" max="7681" width="9" style="109" customWidth="1"/>
    <col min="7682" max="7682" width="8.42578125" style="109" customWidth="1"/>
    <col min="7683" max="7684" width="3.42578125" style="109" customWidth="1"/>
    <col min="7685" max="7685" width="10.5703125" style="109" customWidth="1"/>
    <col min="7686" max="7686" width="11.140625" style="109" customWidth="1"/>
    <col min="7687" max="7689" width="3.42578125" style="109" customWidth="1"/>
    <col min="7690" max="7690" width="13.85546875" style="109" customWidth="1"/>
    <col min="7691" max="7693" width="3.42578125" style="109" customWidth="1"/>
    <col min="7694" max="7694" width="3.5703125" style="109" customWidth="1"/>
    <col min="7695" max="7699" width="10.7109375" style="109" customWidth="1"/>
    <col min="7700" max="7700" width="12" style="109" customWidth="1"/>
    <col min="7701" max="7929" width="11.42578125" style="109"/>
    <col min="7930" max="7930" width="6" style="109" customWidth="1"/>
    <col min="7931" max="7931" width="11.7109375" style="109" customWidth="1"/>
    <col min="7932" max="7932" width="3" style="109" customWidth="1"/>
    <col min="7933" max="7933" width="3.5703125" style="109" customWidth="1"/>
    <col min="7934" max="7935" width="3" style="109" customWidth="1"/>
    <col min="7936" max="7936" width="11.42578125" style="109"/>
    <col min="7937" max="7937" width="9" style="109" customWidth="1"/>
    <col min="7938" max="7938" width="8.42578125" style="109" customWidth="1"/>
    <col min="7939" max="7940" width="3.42578125" style="109" customWidth="1"/>
    <col min="7941" max="7941" width="10.5703125" style="109" customWidth="1"/>
    <col min="7942" max="7942" width="11.140625" style="109" customWidth="1"/>
    <col min="7943" max="7945" width="3.42578125" style="109" customWidth="1"/>
    <col min="7946" max="7946" width="13.85546875" style="109" customWidth="1"/>
    <col min="7947" max="7949" width="3.42578125" style="109" customWidth="1"/>
    <col min="7950" max="7950" width="3.5703125" style="109" customWidth="1"/>
    <col min="7951" max="7955" width="10.7109375" style="109" customWidth="1"/>
    <col min="7956" max="7956" width="12" style="109" customWidth="1"/>
    <col min="7957" max="8185" width="11.42578125" style="109"/>
    <col min="8186" max="8186" width="6" style="109" customWidth="1"/>
    <col min="8187" max="8187" width="11.7109375" style="109" customWidth="1"/>
    <col min="8188" max="8188" width="3" style="109" customWidth="1"/>
    <col min="8189" max="8189" width="3.5703125" style="109" customWidth="1"/>
    <col min="8190" max="8191" width="3" style="109" customWidth="1"/>
    <col min="8192" max="8192" width="11.42578125" style="109"/>
    <col min="8193" max="8193" width="9" style="109" customWidth="1"/>
    <col min="8194" max="8194" width="8.42578125" style="109" customWidth="1"/>
    <col min="8195" max="8196" width="3.42578125" style="109" customWidth="1"/>
    <col min="8197" max="8197" width="10.5703125" style="109" customWidth="1"/>
    <col min="8198" max="8198" width="11.140625" style="109" customWidth="1"/>
    <col min="8199" max="8201" width="3.42578125" style="109" customWidth="1"/>
    <col min="8202" max="8202" width="13.85546875" style="109" customWidth="1"/>
    <col min="8203" max="8205" width="3.42578125" style="109" customWidth="1"/>
    <col min="8206" max="8206" width="3.5703125" style="109" customWidth="1"/>
    <col min="8207" max="8211" width="10.7109375" style="109" customWidth="1"/>
    <col min="8212" max="8212" width="12" style="109" customWidth="1"/>
    <col min="8213" max="8441" width="11.42578125" style="109"/>
    <col min="8442" max="8442" width="6" style="109" customWidth="1"/>
    <col min="8443" max="8443" width="11.7109375" style="109" customWidth="1"/>
    <col min="8444" max="8444" width="3" style="109" customWidth="1"/>
    <col min="8445" max="8445" width="3.5703125" style="109" customWidth="1"/>
    <col min="8446" max="8447" width="3" style="109" customWidth="1"/>
    <col min="8448" max="8448" width="11.42578125" style="109"/>
    <col min="8449" max="8449" width="9" style="109" customWidth="1"/>
    <col min="8450" max="8450" width="8.42578125" style="109" customWidth="1"/>
    <col min="8451" max="8452" width="3.42578125" style="109" customWidth="1"/>
    <col min="8453" max="8453" width="10.5703125" style="109" customWidth="1"/>
    <col min="8454" max="8454" width="11.140625" style="109" customWidth="1"/>
    <col min="8455" max="8457" width="3.42578125" style="109" customWidth="1"/>
    <col min="8458" max="8458" width="13.85546875" style="109" customWidth="1"/>
    <col min="8459" max="8461" width="3.42578125" style="109" customWidth="1"/>
    <col min="8462" max="8462" width="3.5703125" style="109" customWidth="1"/>
    <col min="8463" max="8467" width="10.7109375" style="109" customWidth="1"/>
    <col min="8468" max="8468" width="12" style="109" customWidth="1"/>
    <col min="8469" max="8697" width="11.42578125" style="109"/>
    <col min="8698" max="8698" width="6" style="109" customWidth="1"/>
    <col min="8699" max="8699" width="11.7109375" style="109" customWidth="1"/>
    <col min="8700" max="8700" width="3" style="109" customWidth="1"/>
    <col min="8701" max="8701" width="3.5703125" style="109" customWidth="1"/>
    <col min="8702" max="8703" width="3" style="109" customWidth="1"/>
    <col min="8704" max="8704" width="11.42578125" style="109"/>
    <col min="8705" max="8705" width="9" style="109" customWidth="1"/>
    <col min="8706" max="8706" width="8.42578125" style="109" customWidth="1"/>
    <col min="8707" max="8708" width="3.42578125" style="109" customWidth="1"/>
    <col min="8709" max="8709" width="10.5703125" style="109" customWidth="1"/>
    <col min="8710" max="8710" width="11.140625" style="109" customWidth="1"/>
    <col min="8711" max="8713" width="3.42578125" style="109" customWidth="1"/>
    <col min="8714" max="8714" width="13.85546875" style="109" customWidth="1"/>
    <col min="8715" max="8717" width="3.42578125" style="109" customWidth="1"/>
    <col min="8718" max="8718" width="3.5703125" style="109" customWidth="1"/>
    <col min="8719" max="8723" width="10.7109375" style="109" customWidth="1"/>
    <col min="8724" max="8724" width="12" style="109" customWidth="1"/>
    <col min="8725" max="8953" width="11.42578125" style="109"/>
    <col min="8954" max="8954" width="6" style="109" customWidth="1"/>
    <col min="8955" max="8955" width="11.7109375" style="109" customWidth="1"/>
    <col min="8956" max="8956" width="3" style="109" customWidth="1"/>
    <col min="8957" max="8957" width="3.5703125" style="109" customWidth="1"/>
    <col min="8958" max="8959" width="3" style="109" customWidth="1"/>
    <col min="8960" max="8960" width="11.42578125" style="109"/>
    <col min="8961" max="8961" width="9" style="109" customWidth="1"/>
    <col min="8962" max="8962" width="8.42578125" style="109" customWidth="1"/>
    <col min="8963" max="8964" width="3.42578125" style="109" customWidth="1"/>
    <col min="8965" max="8965" width="10.5703125" style="109" customWidth="1"/>
    <col min="8966" max="8966" width="11.140625" style="109" customWidth="1"/>
    <col min="8967" max="8969" width="3.42578125" style="109" customWidth="1"/>
    <col min="8970" max="8970" width="13.85546875" style="109" customWidth="1"/>
    <col min="8971" max="8973" width="3.42578125" style="109" customWidth="1"/>
    <col min="8974" max="8974" width="3.5703125" style="109" customWidth="1"/>
    <col min="8975" max="8979" width="10.7109375" style="109" customWidth="1"/>
    <col min="8980" max="8980" width="12" style="109" customWidth="1"/>
    <col min="8981" max="9209" width="11.42578125" style="109"/>
    <col min="9210" max="9210" width="6" style="109" customWidth="1"/>
    <col min="9211" max="9211" width="11.7109375" style="109" customWidth="1"/>
    <col min="9212" max="9212" width="3" style="109" customWidth="1"/>
    <col min="9213" max="9213" width="3.5703125" style="109" customWidth="1"/>
    <col min="9214" max="9215" width="3" style="109" customWidth="1"/>
    <col min="9216" max="9216" width="11.42578125" style="109"/>
    <col min="9217" max="9217" width="9" style="109" customWidth="1"/>
    <col min="9218" max="9218" width="8.42578125" style="109" customWidth="1"/>
    <col min="9219" max="9220" width="3.42578125" style="109" customWidth="1"/>
    <col min="9221" max="9221" width="10.5703125" style="109" customWidth="1"/>
    <col min="9222" max="9222" width="11.140625" style="109" customWidth="1"/>
    <col min="9223" max="9225" width="3.42578125" style="109" customWidth="1"/>
    <col min="9226" max="9226" width="13.85546875" style="109" customWidth="1"/>
    <col min="9227" max="9229" width="3.42578125" style="109" customWidth="1"/>
    <col min="9230" max="9230" width="3.5703125" style="109" customWidth="1"/>
    <col min="9231" max="9235" width="10.7109375" style="109" customWidth="1"/>
    <col min="9236" max="9236" width="12" style="109" customWidth="1"/>
    <col min="9237" max="9465" width="11.42578125" style="109"/>
    <col min="9466" max="9466" width="6" style="109" customWidth="1"/>
    <col min="9467" max="9467" width="11.7109375" style="109" customWidth="1"/>
    <col min="9468" max="9468" width="3" style="109" customWidth="1"/>
    <col min="9469" max="9469" width="3.5703125" style="109" customWidth="1"/>
    <col min="9470" max="9471" width="3" style="109" customWidth="1"/>
    <col min="9472" max="9472" width="11.42578125" style="109"/>
    <col min="9473" max="9473" width="9" style="109" customWidth="1"/>
    <col min="9474" max="9474" width="8.42578125" style="109" customWidth="1"/>
    <col min="9475" max="9476" width="3.42578125" style="109" customWidth="1"/>
    <col min="9477" max="9477" width="10.5703125" style="109" customWidth="1"/>
    <col min="9478" max="9478" width="11.140625" style="109" customWidth="1"/>
    <col min="9479" max="9481" width="3.42578125" style="109" customWidth="1"/>
    <col min="9482" max="9482" width="13.85546875" style="109" customWidth="1"/>
    <col min="9483" max="9485" width="3.42578125" style="109" customWidth="1"/>
    <col min="9486" max="9486" width="3.5703125" style="109" customWidth="1"/>
    <col min="9487" max="9491" width="10.7109375" style="109" customWidth="1"/>
    <col min="9492" max="9492" width="12" style="109" customWidth="1"/>
    <col min="9493" max="9721" width="11.42578125" style="109"/>
    <col min="9722" max="9722" width="6" style="109" customWidth="1"/>
    <col min="9723" max="9723" width="11.7109375" style="109" customWidth="1"/>
    <col min="9724" max="9724" width="3" style="109" customWidth="1"/>
    <col min="9725" max="9725" width="3.5703125" style="109" customWidth="1"/>
    <col min="9726" max="9727" width="3" style="109" customWidth="1"/>
    <col min="9728" max="9728" width="11.42578125" style="109"/>
    <col min="9729" max="9729" width="9" style="109" customWidth="1"/>
    <col min="9730" max="9730" width="8.42578125" style="109" customWidth="1"/>
    <col min="9731" max="9732" width="3.42578125" style="109" customWidth="1"/>
    <col min="9733" max="9733" width="10.5703125" style="109" customWidth="1"/>
    <col min="9734" max="9734" width="11.140625" style="109" customWidth="1"/>
    <col min="9735" max="9737" width="3.42578125" style="109" customWidth="1"/>
    <col min="9738" max="9738" width="13.85546875" style="109" customWidth="1"/>
    <col min="9739" max="9741" width="3.42578125" style="109" customWidth="1"/>
    <col min="9742" max="9742" width="3.5703125" style="109" customWidth="1"/>
    <col min="9743" max="9747" width="10.7109375" style="109" customWidth="1"/>
    <col min="9748" max="9748" width="12" style="109" customWidth="1"/>
    <col min="9749" max="9977" width="11.42578125" style="109"/>
    <col min="9978" max="9978" width="6" style="109" customWidth="1"/>
    <col min="9979" max="9979" width="11.7109375" style="109" customWidth="1"/>
    <col min="9980" max="9980" width="3" style="109" customWidth="1"/>
    <col min="9981" max="9981" width="3.5703125" style="109" customWidth="1"/>
    <col min="9982" max="9983" width="3" style="109" customWidth="1"/>
    <col min="9984" max="9984" width="11.42578125" style="109"/>
    <col min="9985" max="9985" width="9" style="109" customWidth="1"/>
    <col min="9986" max="9986" width="8.42578125" style="109" customWidth="1"/>
    <col min="9987" max="9988" width="3.42578125" style="109" customWidth="1"/>
    <col min="9989" max="9989" width="10.5703125" style="109" customWidth="1"/>
    <col min="9990" max="9990" width="11.140625" style="109" customWidth="1"/>
    <col min="9991" max="9993" width="3.42578125" style="109" customWidth="1"/>
    <col min="9994" max="9994" width="13.85546875" style="109" customWidth="1"/>
    <col min="9995" max="9997" width="3.42578125" style="109" customWidth="1"/>
    <col min="9998" max="9998" width="3.5703125" style="109" customWidth="1"/>
    <col min="9999" max="10003" width="10.7109375" style="109" customWidth="1"/>
    <col min="10004" max="10004" width="12" style="109" customWidth="1"/>
    <col min="10005" max="10233" width="11.42578125" style="109"/>
    <col min="10234" max="10234" width="6" style="109" customWidth="1"/>
    <col min="10235" max="10235" width="11.7109375" style="109" customWidth="1"/>
    <col min="10236" max="10236" width="3" style="109" customWidth="1"/>
    <col min="10237" max="10237" width="3.5703125" style="109" customWidth="1"/>
    <col min="10238" max="10239" width="3" style="109" customWidth="1"/>
    <col min="10240" max="10240" width="11.42578125" style="109"/>
    <col min="10241" max="10241" width="9" style="109" customWidth="1"/>
    <col min="10242" max="10242" width="8.42578125" style="109" customWidth="1"/>
    <col min="10243" max="10244" width="3.42578125" style="109" customWidth="1"/>
    <col min="10245" max="10245" width="10.5703125" style="109" customWidth="1"/>
    <col min="10246" max="10246" width="11.140625" style="109" customWidth="1"/>
    <col min="10247" max="10249" width="3.42578125" style="109" customWidth="1"/>
    <col min="10250" max="10250" width="13.85546875" style="109" customWidth="1"/>
    <col min="10251" max="10253" width="3.42578125" style="109" customWidth="1"/>
    <col min="10254" max="10254" width="3.5703125" style="109" customWidth="1"/>
    <col min="10255" max="10259" width="10.7109375" style="109" customWidth="1"/>
    <col min="10260" max="10260" width="12" style="109" customWidth="1"/>
    <col min="10261" max="10489" width="11.42578125" style="109"/>
    <col min="10490" max="10490" width="6" style="109" customWidth="1"/>
    <col min="10491" max="10491" width="11.7109375" style="109" customWidth="1"/>
    <col min="10492" max="10492" width="3" style="109" customWidth="1"/>
    <col min="10493" max="10493" width="3.5703125" style="109" customWidth="1"/>
    <col min="10494" max="10495" width="3" style="109" customWidth="1"/>
    <col min="10496" max="10496" width="11.42578125" style="109"/>
    <col min="10497" max="10497" width="9" style="109" customWidth="1"/>
    <col min="10498" max="10498" width="8.42578125" style="109" customWidth="1"/>
    <col min="10499" max="10500" width="3.42578125" style="109" customWidth="1"/>
    <col min="10501" max="10501" width="10.5703125" style="109" customWidth="1"/>
    <col min="10502" max="10502" width="11.140625" style="109" customWidth="1"/>
    <col min="10503" max="10505" width="3.42578125" style="109" customWidth="1"/>
    <col min="10506" max="10506" width="13.85546875" style="109" customWidth="1"/>
    <col min="10507" max="10509" width="3.42578125" style="109" customWidth="1"/>
    <col min="10510" max="10510" width="3.5703125" style="109" customWidth="1"/>
    <col min="10511" max="10515" width="10.7109375" style="109" customWidth="1"/>
    <col min="10516" max="10516" width="12" style="109" customWidth="1"/>
    <col min="10517" max="10745" width="11.42578125" style="109"/>
    <col min="10746" max="10746" width="6" style="109" customWidth="1"/>
    <col min="10747" max="10747" width="11.7109375" style="109" customWidth="1"/>
    <col min="10748" max="10748" width="3" style="109" customWidth="1"/>
    <col min="10749" max="10749" width="3.5703125" style="109" customWidth="1"/>
    <col min="10750" max="10751" width="3" style="109" customWidth="1"/>
    <col min="10752" max="10752" width="11.42578125" style="109"/>
    <col min="10753" max="10753" width="9" style="109" customWidth="1"/>
    <col min="10754" max="10754" width="8.42578125" style="109" customWidth="1"/>
    <col min="10755" max="10756" width="3.42578125" style="109" customWidth="1"/>
    <col min="10757" max="10757" width="10.5703125" style="109" customWidth="1"/>
    <col min="10758" max="10758" width="11.140625" style="109" customWidth="1"/>
    <col min="10759" max="10761" width="3.42578125" style="109" customWidth="1"/>
    <col min="10762" max="10762" width="13.85546875" style="109" customWidth="1"/>
    <col min="10763" max="10765" width="3.42578125" style="109" customWidth="1"/>
    <col min="10766" max="10766" width="3.5703125" style="109" customWidth="1"/>
    <col min="10767" max="10771" width="10.7109375" style="109" customWidth="1"/>
    <col min="10772" max="10772" width="12" style="109" customWidth="1"/>
    <col min="10773" max="11001" width="11.42578125" style="109"/>
    <col min="11002" max="11002" width="6" style="109" customWidth="1"/>
    <col min="11003" max="11003" width="11.7109375" style="109" customWidth="1"/>
    <col min="11004" max="11004" width="3" style="109" customWidth="1"/>
    <col min="11005" max="11005" width="3.5703125" style="109" customWidth="1"/>
    <col min="11006" max="11007" width="3" style="109" customWidth="1"/>
    <col min="11008" max="11008" width="11.42578125" style="109"/>
    <col min="11009" max="11009" width="9" style="109" customWidth="1"/>
    <col min="11010" max="11010" width="8.42578125" style="109" customWidth="1"/>
    <col min="11011" max="11012" width="3.42578125" style="109" customWidth="1"/>
    <col min="11013" max="11013" width="10.5703125" style="109" customWidth="1"/>
    <col min="11014" max="11014" width="11.140625" style="109" customWidth="1"/>
    <col min="11015" max="11017" width="3.42578125" style="109" customWidth="1"/>
    <col min="11018" max="11018" width="13.85546875" style="109" customWidth="1"/>
    <col min="11019" max="11021" width="3.42578125" style="109" customWidth="1"/>
    <col min="11022" max="11022" width="3.5703125" style="109" customWidth="1"/>
    <col min="11023" max="11027" width="10.7109375" style="109" customWidth="1"/>
    <col min="11028" max="11028" width="12" style="109" customWidth="1"/>
    <col min="11029" max="11257" width="11.42578125" style="109"/>
    <col min="11258" max="11258" width="6" style="109" customWidth="1"/>
    <col min="11259" max="11259" width="11.7109375" style="109" customWidth="1"/>
    <col min="11260" max="11260" width="3" style="109" customWidth="1"/>
    <col min="11261" max="11261" width="3.5703125" style="109" customWidth="1"/>
    <col min="11262" max="11263" width="3" style="109" customWidth="1"/>
    <col min="11264" max="11264" width="11.42578125" style="109"/>
    <col min="11265" max="11265" width="9" style="109" customWidth="1"/>
    <col min="11266" max="11266" width="8.42578125" style="109" customWidth="1"/>
    <col min="11267" max="11268" width="3.42578125" style="109" customWidth="1"/>
    <col min="11269" max="11269" width="10.5703125" style="109" customWidth="1"/>
    <col min="11270" max="11270" width="11.140625" style="109" customWidth="1"/>
    <col min="11271" max="11273" width="3.42578125" style="109" customWidth="1"/>
    <col min="11274" max="11274" width="13.85546875" style="109" customWidth="1"/>
    <col min="11275" max="11277" width="3.42578125" style="109" customWidth="1"/>
    <col min="11278" max="11278" width="3.5703125" style="109" customWidth="1"/>
    <col min="11279" max="11283" width="10.7109375" style="109" customWidth="1"/>
    <col min="11284" max="11284" width="12" style="109" customWidth="1"/>
    <col min="11285" max="11513" width="11.42578125" style="109"/>
    <col min="11514" max="11514" width="6" style="109" customWidth="1"/>
    <col min="11515" max="11515" width="11.7109375" style="109" customWidth="1"/>
    <col min="11516" max="11516" width="3" style="109" customWidth="1"/>
    <col min="11517" max="11517" width="3.5703125" style="109" customWidth="1"/>
    <col min="11518" max="11519" width="3" style="109" customWidth="1"/>
    <col min="11520" max="11520" width="11.42578125" style="109"/>
    <col min="11521" max="11521" width="9" style="109" customWidth="1"/>
    <col min="11522" max="11522" width="8.42578125" style="109" customWidth="1"/>
    <col min="11523" max="11524" width="3.42578125" style="109" customWidth="1"/>
    <col min="11525" max="11525" width="10.5703125" style="109" customWidth="1"/>
    <col min="11526" max="11526" width="11.140625" style="109" customWidth="1"/>
    <col min="11527" max="11529" width="3.42578125" style="109" customWidth="1"/>
    <col min="11530" max="11530" width="13.85546875" style="109" customWidth="1"/>
    <col min="11531" max="11533" width="3.42578125" style="109" customWidth="1"/>
    <col min="11534" max="11534" width="3.5703125" style="109" customWidth="1"/>
    <col min="11535" max="11539" width="10.7109375" style="109" customWidth="1"/>
    <col min="11540" max="11540" width="12" style="109" customWidth="1"/>
    <col min="11541" max="11769" width="11.42578125" style="109"/>
    <col min="11770" max="11770" width="6" style="109" customWidth="1"/>
    <col min="11771" max="11771" width="11.7109375" style="109" customWidth="1"/>
    <col min="11772" max="11772" width="3" style="109" customWidth="1"/>
    <col min="11773" max="11773" width="3.5703125" style="109" customWidth="1"/>
    <col min="11774" max="11775" width="3" style="109" customWidth="1"/>
    <col min="11776" max="11776" width="11.42578125" style="109"/>
    <col min="11777" max="11777" width="9" style="109" customWidth="1"/>
    <col min="11778" max="11778" width="8.42578125" style="109" customWidth="1"/>
    <col min="11779" max="11780" width="3.42578125" style="109" customWidth="1"/>
    <col min="11781" max="11781" width="10.5703125" style="109" customWidth="1"/>
    <col min="11782" max="11782" width="11.140625" style="109" customWidth="1"/>
    <col min="11783" max="11785" width="3.42578125" style="109" customWidth="1"/>
    <col min="11786" max="11786" width="13.85546875" style="109" customWidth="1"/>
    <col min="11787" max="11789" width="3.42578125" style="109" customWidth="1"/>
    <col min="11790" max="11790" width="3.5703125" style="109" customWidth="1"/>
    <col min="11791" max="11795" width="10.7109375" style="109" customWidth="1"/>
    <col min="11796" max="11796" width="12" style="109" customWidth="1"/>
    <col min="11797" max="12025" width="11.42578125" style="109"/>
    <col min="12026" max="12026" width="6" style="109" customWidth="1"/>
    <col min="12027" max="12027" width="11.7109375" style="109" customWidth="1"/>
    <col min="12028" max="12028" width="3" style="109" customWidth="1"/>
    <col min="12029" max="12029" width="3.5703125" style="109" customWidth="1"/>
    <col min="12030" max="12031" width="3" style="109" customWidth="1"/>
    <col min="12032" max="12032" width="11.42578125" style="109"/>
    <col min="12033" max="12033" width="9" style="109" customWidth="1"/>
    <col min="12034" max="12034" width="8.42578125" style="109" customWidth="1"/>
    <col min="12035" max="12036" width="3.42578125" style="109" customWidth="1"/>
    <col min="12037" max="12037" width="10.5703125" style="109" customWidth="1"/>
    <col min="12038" max="12038" width="11.140625" style="109" customWidth="1"/>
    <col min="12039" max="12041" width="3.42578125" style="109" customWidth="1"/>
    <col min="12042" max="12042" width="13.85546875" style="109" customWidth="1"/>
    <col min="12043" max="12045" width="3.42578125" style="109" customWidth="1"/>
    <col min="12046" max="12046" width="3.5703125" style="109" customWidth="1"/>
    <col min="12047" max="12051" width="10.7109375" style="109" customWidth="1"/>
    <col min="12052" max="12052" width="12" style="109" customWidth="1"/>
    <col min="12053" max="12281" width="11.42578125" style="109"/>
    <col min="12282" max="12282" width="6" style="109" customWidth="1"/>
    <col min="12283" max="12283" width="11.7109375" style="109" customWidth="1"/>
    <col min="12284" max="12284" width="3" style="109" customWidth="1"/>
    <col min="12285" max="12285" width="3.5703125" style="109" customWidth="1"/>
    <col min="12286" max="12287" width="3" style="109" customWidth="1"/>
    <col min="12288" max="12288" width="11.42578125" style="109"/>
    <col min="12289" max="12289" width="9" style="109" customWidth="1"/>
    <col min="12290" max="12290" width="8.42578125" style="109" customWidth="1"/>
    <col min="12291" max="12292" width="3.42578125" style="109" customWidth="1"/>
    <col min="12293" max="12293" width="10.5703125" style="109" customWidth="1"/>
    <col min="12294" max="12294" width="11.140625" style="109" customWidth="1"/>
    <col min="12295" max="12297" width="3.42578125" style="109" customWidth="1"/>
    <col min="12298" max="12298" width="13.85546875" style="109" customWidth="1"/>
    <col min="12299" max="12301" width="3.42578125" style="109" customWidth="1"/>
    <col min="12302" max="12302" width="3.5703125" style="109" customWidth="1"/>
    <col min="12303" max="12307" width="10.7109375" style="109" customWidth="1"/>
    <col min="12308" max="12308" width="12" style="109" customWidth="1"/>
    <col min="12309" max="12537" width="11.42578125" style="109"/>
    <col min="12538" max="12538" width="6" style="109" customWidth="1"/>
    <col min="12539" max="12539" width="11.7109375" style="109" customWidth="1"/>
    <col min="12540" max="12540" width="3" style="109" customWidth="1"/>
    <col min="12541" max="12541" width="3.5703125" style="109" customWidth="1"/>
    <col min="12542" max="12543" width="3" style="109" customWidth="1"/>
    <col min="12544" max="12544" width="11.42578125" style="109"/>
    <col min="12545" max="12545" width="9" style="109" customWidth="1"/>
    <col min="12546" max="12546" width="8.42578125" style="109" customWidth="1"/>
    <col min="12547" max="12548" width="3.42578125" style="109" customWidth="1"/>
    <col min="12549" max="12549" width="10.5703125" style="109" customWidth="1"/>
    <col min="12550" max="12550" width="11.140625" style="109" customWidth="1"/>
    <col min="12551" max="12553" width="3.42578125" style="109" customWidth="1"/>
    <col min="12554" max="12554" width="13.85546875" style="109" customWidth="1"/>
    <col min="12555" max="12557" width="3.42578125" style="109" customWidth="1"/>
    <col min="12558" max="12558" width="3.5703125" style="109" customWidth="1"/>
    <col min="12559" max="12563" width="10.7109375" style="109" customWidth="1"/>
    <col min="12564" max="12564" width="12" style="109" customWidth="1"/>
    <col min="12565" max="12793" width="11.42578125" style="109"/>
    <col min="12794" max="12794" width="6" style="109" customWidth="1"/>
    <col min="12795" max="12795" width="11.7109375" style="109" customWidth="1"/>
    <col min="12796" max="12796" width="3" style="109" customWidth="1"/>
    <col min="12797" max="12797" width="3.5703125" style="109" customWidth="1"/>
    <col min="12798" max="12799" width="3" style="109" customWidth="1"/>
    <col min="12800" max="12800" width="11.42578125" style="109"/>
    <col min="12801" max="12801" width="9" style="109" customWidth="1"/>
    <col min="12802" max="12802" width="8.42578125" style="109" customWidth="1"/>
    <col min="12803" max="12804" width="3.42578125" style="109" customWidth="1"/>
    <col min="12805" max="12805" width="10.5703125" style="109" customWidth="1"/>
    <col min="12806" max="12806" width="11.140625" style="109" customWidth="1"/>
    <col min="12807" max="12809" width="3.42578125" style="109" customWidth="1"/>
    <col min="12810" max="12810" width="13.85546875" style="109" customWidth="1"/>
    <col min="12811" max="12813" width="3.42578125" style="109" customWidth="1"/>
    <col min="12814" max="12814" width="3.5703125" style="109" customWidth="1"/>
    <col min="12815" max="12819" width="10.7109375" style="109" customWidth="1"/>
    <col min="12820" max="12820" width="12" style="109" customWidth="1"/>
    <col min="12821" max="13049" width="11.42578125" style="109"/>
    <col min="13050" max="13050" width="6" style="109" customWidth="1"/>
    <col min="13051" max="13051" width="11.7109375" style="109" customWidth="1"/>
    <col min="13052" max="13052" width="3" style="109" customWidth="1"/>
    <col min="13053" max="13053" width="3.5703125" style="109" customWidth="1"/>
    <col min="13054" max="13055" width="3" style="109" customWidth="1"/>
    <col min="13056" max="13056" width="11.42578125" style="109"/>
    <col min="13057" max="13057" width="9" style="109" customWidth="1"/>
    <col min="13058" max="13058" width="8.42578125" style="109" customWidth="1"/>
    <col min="13059" max="13060" width="3.42578125" style="109" customWidth="1"/>
    <col min="13061" max="13061" width="10.5703125" style="109" customWidth="1"/>
    <col min="13062" max="13062" width="11.140625" style="109" customWidth="1"/>
    <col min="13063" max="13065" width="3.42578125" style="109" customWidth="1"/>
    <col min="13066" max="13066" width="13.85546875" style="109" customWidth="1"/>
    <col min="13067" max="13069" width="3.42578125" style="109" customWidth="1"/>
    <col min="13070" max="13070" width="3.5703125" style="109" customWidth="1"/>
    <col min="13071" max="13075" width="10.7109375" style="109" customWidth="1"/>
    <col min="13076" max="13076" width="12" style="109" customWidth="1"/>
    <col min="13077" max="13305" width="11.42578125" style="109"/>
    <col min="13306" max="13306" width="6" style="109" customWidth="1"/>
    <col min="13307" max="13307" width="11.7109375" style="109" customWidth="1"/>
    <col min="13308" max="13308" width="3" style="109" customWidth="1"/>
    <col min="13309" max="13309" width="3.5703125" style="109" customWidth="1"/>
    <col min="13310" max="13311" width="3" style="109" customWidth="1"/>
    <col min="13312" max="13312" width="11.42578125" style="109"/>
    <col min="13313" max="13313" width="9" style="109" customWidth="1"/>
    <col min="13314" max="13314" width="8.42578125" style="109" customWidth="1"/>
    <col min="13315" max="13316" width="3.42578125" style="109" customWidth="1"/>
    <col min="13317" max="13317" width="10.5703125" style="109" customWidth="1"/>
    <col min="13318" max="13318" width="11.140625" style="109" customWidth="1"/>
    <col min="13319" max="13321" width="3.42578125" style="109" customWidth="1"/>
    <col min="13322" max="13322" width="13.85546875" style="109" customWidth="1"/>
    <col min="13323" max="13325" width="3.42578125" style="109" customWidth="1"/>
    <col min="13326" max="13326" width="3.5703125" style="109" customWidth="1"/>
    <col min="13327" max="13331" width="10.7109375" style="109" customWidth="1"/>
    <col min="13332" max="13332" width="12" style="109" customWidth="1"/>
    <col min="13333" max="13561" width="11.42578125" style="109"/>
    <col min="13562" max="13562" width="6" style="109" customWidth="1"/>
    <col min="13563" max="13563" width="11.7109375" style="109" customWidth="1"/>
    <col min="13564" max="13564" width="3" style="109" customWidth="1"/>
    <col min="13565" max="13565" width="3.5703125" style="109" customWidth="1"/>
    <col min="13566" max="13567" width="3" style="109" customWidth="1"/>
    <col min="13568" max="13568" width="11.42578125" style="109"/>
    <col min="13569" max="13569" width="9" style="109" customWidth="1"/>
    <col min="13570" max="13570" width="8.42578125" style="109" customWidth="1"/>
    <col min="13571" max="13572" width="3.42578125" style="109" customWidth="1"/>
    <col min="13573" max="13573" width="10.5703125" style="109" customWidth="1"/>
    <col min="13574" max="13574" width="11.140625" style="109" customWidth="1"/>
    <col min="13575" max="13577" width="3.42578125" style="109" customWidth="1"/>
    <col min="13578" max="13578" width="13.85546875" style="109" customWidth="1"/>
    <col min="13579" max="13581" width="3.42578125" style="109" customWidth="1"/>
    <col min="13582" max="13582" width="3.5703125" style="109" customWidth="1"/>
    <col min="13583" max="13587" width="10.7109375" style="109" customWidth="1"/>
    <col min="13588" max="13588" width="12" style="109" customWidth="1"/>
    <col min="13589" max="13817" width="11.42578125" style="109"/>
    <col min="13818" max="13818" width="6" style="109" customWidth="1"/>
    <col min="13819" max="13819" width="11.7109375" style="109" customWidth="1"/>
    <col min="13820" max="13820" width="3" style="109" customWidth="1"/>
    <col min="13821" max="13821" width="3.5703125" style="109" customWidth="1"/>
    <col min="13822" max="13823" width="3" style="109" customWidth="1"/>
    <col min="13824" max="13824" width="11.42578125" style="109"/>
    <col min="13825" max="13825" width="9" style="109" customWidth="1"/>
    <col min="13826" max="13826" width="8.42578125" style="109" customWidth="1"/>
    <col min="13827" max="13828" width="3.42578125" style="109" customWidth="1"/>
    <col min="13829" max="13829" width="10.5703125" style="109" customWidth="1"/>
    <col min="13830" max="13830" width="11.140625" style="109" customWidth="1"/>
    <col min="13831" max="13833" width="3.42578125" style="109" customWidth="1"/>
    <col min="13834" max="13834" width="13.85546875" style="109" customWidth="1"/>
    <col min="13835" max="13837" width="3.42578125" style="109" customWidth="1"/>
    <col min="13838" max="13838" width="3.5703125" style="109" customWidth="1"/>
    <col min="13839" max="13843" width="10.7109375" style="109" customWidth="1"/>
    <col min="13844" max="13844" width="12" style="109" customWidth="1"/>
    <col min="13845" max="14073" width="11.42578125" style="109"/>
    <col min="14074" max="14074" width="6" style="109" customWidth="1"/>
    <col min="14075" max="14075" width="11.7109375" style="109" customWidth="1"/>
    <col min="14076" max="14076" width="3" style="109" customWidth="1"/>
    <col min="14077" max="14077" width="3.5703125" style="109" customWidth="1"/>
    <col min="14078" max="14079" width="3" style="109" customWidth="1"/>
    <col min="14080" max="14080" width="11.42578125" style="109"/>
    <col min="14081" max="14081" width="9" style="109" customWidth="1"/>
    <col min="14082" max="14082" width="8.42578125" style="109" customWidth="1"/>
    <col min="14083" max="14084" width="3.42578125" style="109" customWidth="1"/>
    <col min="14085" max="14085" width="10.5703125" style="109" customWidth="1"/>
    <col min="14086" max="14086" width="11.140625" style="109" customWidth="1"/>
    <col min="14087" max="14089" width="3.42578125" style="109" customWidth="1"/>
    <col min="14090" max="14090" width="13.85546875" style="109" customWidth="1"/>
    <col min="14091" max="14093" width="3.42578125" style="109" customWidth="1"/>
    <col min="14094" max="14094" width="3.5703125" style="109" customWidth="1"/>
    <col min="14095" max="14099" width="10.7109375" style="109" customWidth="1"/>
    <col min="14100" max="14100" width="12" style="109" customWidth="1"/>
    <col min="14101" max="14329" width="11.42578125" style="109"/>
    <col min="14330" max="14330" width="6" style="109" customWidth="1"/>
    <col min="14331" max="14331" width="11.7109375" style="109" customWidth="1"/>
    <col min="14332" max="14332" width="3" style="109" customWidth="1"/>
    <col min="14333" max="14333" width="3.5703125" style="109" customWidth="1"/>
    <col min="14334" max="14335" width="3" style="109" customWidth="1"/>
    <col min="14336" max="14336" width="11.42578125" style="109"/>
    <col min="14337" max="14337" width="9" style="109" customWidth="1"/>
    <col min="14338" max="14338" width="8.42578125" style="109" customWidth="1"/>
    <col min="14339" max="14340" width="3.42578125" style="109" customWidth="1"/>
    <col min="14341" max="14341" width="10.5703125" style="109" customWidth="1"/>
    <col min="14342" max="14342" width="11.140625" style="109" customWidth="1"/>
    <col min="14343" max="14345" width="3.42578125" style="109" customWidth="1"/>
    <col min="14346" max="14346" width="13.85546875" style="109" customWidth="1"/>
    <col min="14347" max="14349" width="3.42578125" style="109" customWidth="1"/>
    <col min="14350" max="14350" width="3.5703125" style="109" customWidth="1"/>
    <col min="14351" max="14355" width="10.7109375" style="109" customWidth="1"/>
    <col min="14356" max="14356" width="12" style="109" customWidth="1"/>
    <col min="14357" max="14585" width="11.42578125" style="109"/>
    <col min="14586" max="14586" width="6" style="109" customWidth="1"/>
    <col min="14587" max="14587" width="11.7109375" style="109" customWidth="1"/>
    <col min="14588" max="14588" width="3" style="109" customWidth="1"/>
    <col min="14589" max="14589" width="3.5703125" style="109" customWidth="1"/>
    <col min="14590" max="14591" width="3" style="109" customWidth="1"/>
    <col min="14592" max="14592" width="11.42578125" style="109"/>
    <col min="14593" max="14593" width="9" style="109" customWidth="1"/>
    <col min="14594" max="14594" width="8.42578125" style="109" customWidth="1"/>
    <col min="14595" max="14596" width="3.42578125" style="109" customWidth="1"/>
    <col min="14597" max="14597" width="10.5703125" style="109" customWidth="1"/>
    <col min="14598" max="14598" width="11.140625" style="109" customWidth="1"/>
    <col min="14599" max="14601" width="3.42578125" style="109" customWidth="1"/>
    <col min="14602" max="14602" width="13.85546875" style="109" customWidth="1"/>
    <col min="14603" max="14605" width="3.42578125" style="109" customWidth="1"/>
    <col min="14606" max="14606" width="3.5703125" style="109" customWidth="1"/>
    <col min="14607" max="14611" width="10.7109375" style="109" customWidth="1"/>
    <col min="14612" max="14612" width="12" style="109" customWidth="1"/>
    <col min="14613" max="14841" width="11.42578125" style="109"/>
    <col min="14842" max="14842" width="6" style="109" customWidth="1"/>
    <col min="14843" max="14843" width="11.7109375" style="109" customWidth="1"/>
    <col min="14844" max="14844" width="3" style="109" customWidth="1"/>
    <col min="14845" max="14845" width="3.5703125" style="109" customWidth="1"/>
    <col min="14846" max="14847" width="3" style="109" customWidth="1"/>
    <col min="14848" max="14848" width="11.42578125" style="109"/>
    <col min="14849" max="14849" width="9" style="109" customWidth="1"/>
    <col min="14850" max="14850" width="8.42578125" style="109" customWidth="1"/>
    <col min="14851" max="14852" width="3.42578125" style="109" customWidth="1"/>
    <col min="14853" max="14853" width="10.5703125" style="109" customWidth="1"/>
    <col min="14854" max="14854" width="11.140625" style="109" customWidth="1"/>
    <col min="14855" max="14857" width="3.42578125" style="109" customWidth="1"/>
    <col min="14858" max="14858" width="13.85546875" style="109" customWidth="1"/>
    <col min="14859" max="14861" width="3.42578125" style="109" customWidth="1"/>
    <col min="14862" max="14862" width="3.5703125" style="109" customWidth="1"/>
    <col min="14863" max="14867" width="10.7109375" style="109" customWidth="1"/>
    <col min="14868" max="14868" width="12" style="109" customWidth="1"/>
    <col min="14869" max="15097" width="11.42578125" style="109"/>
    <col min="15098" max="15098" width="6" style="109" customWidth="1"/>
    <col min="15099" max="15099" width="11.7109375" style="109" customWidth="1"/>
    <col min="15100" max="15100" width="3" style="109" customWidth="1"/>
    <col min="15101" max="15101" width="3.5703125" style="109" customWidth="1"/>
    <col min="15102" max="15103" width="3" style="109" customWidth="1"/>
    <col min="15104" max="15104" width="11.42578125" style="109"/>
    <col min="15105" max="15105" width="9" style="109" customWidth="1"/>
    <col min="15106" max="15106" width="8.42578125" style="109" customWidth="1"/>
    <col min="15107" max="15108" width="3.42578125" style="109" customWidth="1"/>
    <col min="15109" max="15109" width="10.5703125" style="109" customWidth="1"/>
    <col min="15110" max="15110" width="11.140625" style="109" customWidth="1"/>
    <col min="15111" max="15113" width="3.42578125" style="109" customWidth="1"/>
    <col min="15114" max="15114" width="13.85546875" style="109" customWidth="1"/>
    <col min="15115" max="15117" width="3.42578125" style="109" customWidth="1"/>
    <col min="15118" max="15118" width="3.5703125" style="109" customWidth="1"/>
    <col min="15119" max="15123" width="10.7109375" style="109" customWidth="1"/>
    <col min="15124" max="15124" width="12" style="109" customWidth="1"/>
    <col min="15125" max="15353" width="11.42578125" style="109"/>
    <col min="15354" max="15354" width="6" style="109" customWidth="1"/>
    <col min="15355" max="15355" width="11.7109375" style="109" customWidth="1"/>
    <col min="15356" max="15356" width="3" style="109" customWidth="1"/>
    <col min="15357" max="15357" width="3.5703125" style="109" customWidth="1"/>
    <col min="15358" max="15359" width="3" style="109" customWidth="1"/>
    <col min="15360" max="15360" width="11.42578125" style="109"/>
    <col min="15361" max="15361" width="9" style="109" customWidth="1"/>
    <col min="15362" max="15362" width="8.42578125" style="109" customWidth="1"/>
    <col min="15363" max="15364" width="3.42578125" style="109" customWidth="1"/>
    <col min="15365" max="15365" width="10.5703125" style="109" customWidth="1"/>
    <col min="15366" max="15366" width="11.140625" style="109" customWidth="1"/>
    <col min="15367" max="15369" width="3.42578125" style="109" customWidth="1"/>
    <col min="15370" max="15370" width="13.85546875" style="109" customWidth="1"/>
    <col min="15371" max="15373" width="3.42578125" style="109" customWidth="1"/>
    <col min="15374" max="15374" width="3.5703125" style="109" customWidth="1"/>
    <col min="15375" max="15379" width="10.7109375" style="109" customWidth="1"/>
    <col min="15380" max="15380" width="12" style="109" customWidth="1"/>
    <col min="15381" max="15609" width="11.42578125" style="109"/>
    <col min="15610" max="15610" width="6" style="109" customWidth="1"/>
    <col min="15611" max="15611" width="11.7109375" style="109" customWidth="1"/>
    <col min="15612" max="15612" width="3" style="109" customWidth="1"/>
    <col min="15613" max="15613" width="3.5703125" style="109" customWidth="1"/>
    <col min="15614" max="15615" width="3" style="109" customWidth="1"/>
    <col min="15616" max="15616" width="11.42578125" style="109"/>
    <col min="15617" max="15617" width="9" style="109" customWidth="1"/>
    <col min="15618" max="15618" width="8.42578125" style="109" customWidth="1"/>
    <col min="15619" max="15620" width="3.42578125" style="109" customWidth="1"/>
    <col min="15621" max="15621" width="10.5703125" style="109" customWidth="1"/>
    <col min="15622" max="15622" width="11.140625" style="109" customWidth="1"/>
    <col min="15623" max="15625" width="3.42578125" style="109" customWidth="1"/>
    <col min="15626" max="15626" width="13.85546875" style="109" customWidth="1"/>
    <col min="15627" max="15629" width="3.42578125" style="109" customWidth="1"/>
    <col min="15630" max="15630" width="3.5703125" style="109" customWidth="1"/>
    <col min="15631" max="15635" width="10.7109375" style="109" customWidth="1"/>
    <col min="15636" max="15636" width="12" style="109" customWidth="1"/>
    <col min="15637" max="15865" width="11.42578125" style="109"/>
    <col min="15866" max="15866" width="6" style="109" customWidth="1"/>
    <col min="15867" max="15867" width="11.7109375" style="109" customWidth="1"/>
    <col min="15868" max="15868" width="3" style="109" customWidth="1"/>
    <col min="15869" max="15869" width="3.5703125" style="109" customWidth="1"/>
    <col min="15870" max="15871" width="3" style="109" customWidth="1"/>
    <col min="15872" max="15872" width="11.42578125" style="109"/>
    <col min="15873" max="15873" width="9" style="109" customWidth="1"/>
    <col min="15874" max="15874" width="8.42578125" style="109" customWidth="1"/>
    <col min="15875" max="15876" width="3.42578125" style="109" customWidth="1"/>
    <col min="15877" max="15877" width="10.5703125" style="109" customWidth="1"/>
    <col min="15878" max="15878" width="11.140625" style="109" customWidth="1"/>
    <col min="15879" max="15881" width="3.42578125" style="109" customWidth="1"/>
    <col min="15882" max="15882" width="13.85546875" style="109" customWidth="1"/>
    <col min="15883" max="15885" width="3.42578125" style="109" customWidth="1"/>
    <col min="15886" max="15886" width="3.5703125" style="109" customWidth="1"/>
    <col min="15887" max="15891" width="10.7109375" style="109" customWidth="1"/>
    <col min="15892" max="15892" width="12" style="109" customWidth="1"/>
    <col min="15893" max="16121" width="11.42578125" style="109"/>
    <col min="16122" max="16122" width="6" style="109" customWidth="1"/>
    <col min="16123" max="16123" width="11.7109375" style="109" customWidth="1"/>
    <col min="16124" max="16124" width="3" style="109" customWidth="1"/>
    <col min="16125" max="16125" width="3.5703125" style="109" customWidth="1"/>
    <col min="16126" max="16127" width="3" style="109" customWidth="1"/>
    <col min="16128" max="16128" width="11.42578125" style="109"/>
    <col min="16129" max="16129" width="9" style="109" customWidth="1"/>
    <col min="16130" max="16130" width="8.42578125" style="109" customWidth="1"/>
    <col min="16131" max="16132" width="3.42578125" style="109" customWidth="1"/>
    <col min="16133" max="16133" width="10.5703125" style="109" customWidth="1"/>
    <col min="16134" max="16134" width="11.140625" style="109" customWidth="1"/>
    <col min="16135" max="16137" width="3.42578125" style="109" customWidth="1"/>
    <col min="16138" max="16138" width="13.85546875" style="109" customWidth="1"/>
    <col min="16139" max="16141" width="3.42578125" style="109" customWidth="1"/>
    <col min="16142" max="16142" width="3.5703125" style="109" customWidth="1"/>
    <col min="16143" max="16147" width="10.7109375" style="109" customWidth="1"/>
    <col min="16148" max="16148" width="12" style="109" customWidth="1"/>
    <col min="16149" max="16384" width="11.42578125" style="109"/>
  </cols>
  <sheetData>
    <row r="1" spans="2:23" x14ac:dyDescent="0.25">
      <c r="C1" s="117"/>
      <c r="D1" s="117"/>
      <c r="E1" s="117"/>
      <c r="F1" s="117"/>
      <c r="G1" s="117"/>
      <c r="H1" s="117"/>
      <c r="I1" s="117"/>
      <c r="J1" s="117"/>
      <c r="K1" s="117"/>
      <c r="L1" s="117"/>
      <c r="M1" s="117"/>
      <c r="N1" s="117"/>
      <c r="O1" s="117"/>
      <c r="P1" s="117"/>
      <c r="Q1" s="117"/>
      <c r="R1" s="117"/>
      <c r="S1" s="117"/>
    </row>
    <row r="2" spans="2:23" x14ac:dyDescent="0.25">
      <c r="B2" s="34"/>
      <c r="C2" s="1962"/>
      <c r="D2" s="1963"/>
      <c r="E2" s="1963"/>
      <c r="F2" s="1963"/>
      <c r="G2" s="1963"/>
      <c r="H2" s="1963"/>
      <c r="I2" s="1963"/>
      <c r="J2" s="1963"/>
      <c r="K2" s="1963"/>
      <c r="L2" s="1963"/>
      <c r="M2" s="1963"/>
      <c r="N2" s="1963"/>
      <c r="O2" s="1963"/>
      <c r="P2" s="1963"/>
      <c r="Q2" s="1963"/>
      <c r="R2" s="1963"/>
      <c r="S2" s="1963"/>
      <c r="T2" s="1964"/>
    </row>
    <row r="3" spans="2:23" x14ac:dyDescent="0.25">
      <c r="B3" s="34"/>
      <c r="C3" s="1962"/>
      <c r="D3" s="1963"/>
      <c r="E3" s="1963"/>
      <c r="F3" s="1963"/>
      <c r="G3" s="1963"/>
      <c r="H3" s="1963"/>
      <c r="I3" s="1963"/>
      <c r="J3" s="1963"/>
      <c r="K3" s="1963"/>
      <c r="L3" s="1963"/>
      <c r="M3" s="1963"/>
      <c r="N3" s="1963"/>
      <c r="O3" s="1963"/>
      <c r="P3" s="1963"/>
      <c r="Q3" s="1963"/>
      <c r="R3" s="1963"/>
      <c r="S3" s="1963"/>
      <c r="T3" s="1964"/>
    </row>
    <row r="4" spans="2:23" x14ac:dyDescent="0.25">
      <c r="B4" s="3"/>
      <c r="C4" s="1962"/>
      <c r="D4" s="1963"/>
      <c r="E4" s="1963"/>
      <c r="F4" s="1963"/>
      <c r="G4" s="1963"/>
      <c r="H4" s="1963"/>
      <c r="I4" s="1963"/>
      <c r="J4" s="1963"/>
      <c r="K4" s="1963"/>
      <c r="L4" s="1963"/>
      <c r="M4" s="1963"/>
      <c r="N4" s="1963"/>
      <c r="O4" s="1963"/>
      <c r="P4" s="1963"/>
      <c r="Q4" s="1963"/>
      <c r="R4" s="1963"/>
      <c r="S4" s="1963"/>
      <c r="T4" s="1964"/>
    </row>
    <row r="5" spans="2:23" ht="21.75" customHeight="1" x14ac:dyDescent="0.3">
      <c r="B5" s="3"/>
      <c r="C5" s="101"/>
      <c r="D5" s="1975" t="s">
        <v>20</v>
      </c>
      <c r="E5" s="1975"/>
      <c r="F5" s="1975"/>
      <c r="G5" s="1975"/>
      <c r="H5" s="1975"/>
      <c r="I5" s="1975"/>
      <c r="J5" s="1975"/>
      <c r="K5" s="1975"/>
      <c r="L5" s="1975"/>
      <c r="M5" s="1975"/>
      <c r="N5" s="1975"/>
      <c r="O5" s="1975"/>
      <c r="P5" s="1975"/>
      <c r="Q5" s="1975"/>
      <c r="R5" s="1975"/>
      <c r="S5" s="1975"/>
      <c r="T5" s="135"/>
    </row>
    <row r="6" spans="2:23" x14ac:dyDescent="0.25">
      <c r="B6" s="3"/>
      <c r="C6" s="101"/>
      <c r="D6" s="1976" t="s">
        <v>207</v>
      </c>
      <c r="E6" s="1976"/>
      <c r="F6" s="1976"/>
      <c r="G6" s="1976"/>
      <c r="H6" s="1976"/>
      <c r="I6" s="1976"/>
      <c r="J6" s="1976"/>
      <c r="K6" s="1976"/>
      <c r="L6" s="1976"/>
      <c r="M6" s="1976"/>
      <c r="N6" s="1976"/>
      <c r="O6" s="1976"/>
      <c r="P6" s="1976"/>
      <c r="Q6" s="1976"/>
      <c r="R6" s="1976"/>
      <c r="S6" s="1976"/>
      <c r="T6" s="135"/>
    </row>
    <row r="7" spans="2:23" x14ac:dyDescent="0.25">
      <c r="B7" s="201"/>
      <c r="C7" s="101"/>
      <c r="D7" s="1981" t="s">
        <v>122</v>
      </c>
      <c r="E7" s="1981"/>
      <c r="F7" s="1981"/>
      <c r="G7" s="1981"/>
      <c r="H7" s="1981"/>
      <c r="I7" s="1981"/>
      <c r="J7" s="1981"/>
      <c r="K7" s="1981"/>
      <c r="L7" s="1981"/>
      <c r="M7" s="1981"/>
      <c r="N7" s="1981"/>
      <c r="O7" s="1981"/>
      <c r="P7" s="1981"/>
      <c r="Q7" s="1981"/>
      <c r="R7" s="1981"/>
      <c r="S7" s="1981"/>
      <c r="T7" s="135"/>
      <c r="W7" s="109" t="s">
        <v>316</v>
      </c>
    </row>
    <row r="8" spans="2:23" ht="13.5" customHeight="1" x14ac:dyDescent="0.3">
      <c r="B8" s="3"/>
      <c r="C8" s="101"/>
      <c r="D8" s="737"/>
      <c r="E8" s="737"/>
      <c r="F8" s="737"/>
      <c r="G8" s="737"/>
      <c r="H8" s="737"/>
      <c r="I8" s="737"/>
      <c r="J8" s="737"/>
      <c r="K8" s="737"/>
      <c r="L8" s="737"/>
      <c r="M8" s="737"/>
      <c r="N8" s="737"/>
      <c r="O8" s="737"/>
      <c r="P8" s="737"/>
      <c r="Q8" s="737"/>
      <c r="R8" s="737"/>
      <c r="S8" s="737"/>
      <c r="T8" s="135"/>
      <c r="W8" s="109" t="s">
        <v>317</v>
      </c>
    </row>
    <row r="9" spans="2:23" x14ac:dyDescent="0.25">
      <c r="B9" s="3"/>
      <c r="C9" s="101"/>
      <c r="D9" s="116"/>
      <c r="E9" s="116"/>
      <c r="F9" s="116"/>
      <c r="G9" s="116"/>
      <c r="H9" s="116"/>
      <c r="I9" s="117"/>
      <c r="J9" s="117"/>
      <c r="K9" s="739" t="s">
        <v>22</v>
      </c>
      <c r="L9" s="1990">
        <f>'Datos Generales'!C6</f>
        <v>45473</v>
      </c>
      <c r="M9" s="1990"/>
      <c r="N9" s="1990"/>
      <c r="O9" s="117"/>
      <c r="P9" s="116"/>
      <c r="Q9" s="116"/>
      <c r="R9" s="116"/>
      <c r="S9" s="116"/>
      <c r="T9" s="135"/>
      <c r="W9" s="109" t="s">
        <v>318</v>
      </c>
    </row>
    <row r="10" spans="2:23" ht="5.25" customHeight="1" x14ac:dyDescent="0.25">
      <c r="B10" s="3"/>
      <c r="C10" s="101"/>
      <c r="D10" s="116"/>
      <c r="E10" s="116"/>
      <c r="F10" s="117"/>
      <c r="G10" s="117"/>
      <c r="H10" s="116"/>
      <c r="I10" s="738"/>
      <c r="J10" s="738"/>
      <c r="K10" s="738"/>
      <c r="L10" s="116"/>
      <c r="M10" s="116"/>
      <c r="N10" s="116"/>
      <c r="O10" s="116"/>
      <c r="P10" s="116"/>
      <c r="Q10" s="116"/>
      <c r="R10" s="116"/>
      <c r="S10" s="116"/>
      <c r="T10" s="135"/>
    </row>
    <row r="11" spans="2:23" ht="22.5" customHeight="1" x14ac:dyDescent="0.25">
      <c r="B11" s="3"/>
      <c r="C11" s="101"/>
      <c r="D11" s="117"/>
      <c r="E11" s="117"/>
      <c r="F11" s="691" t="s">
        <v>25</v>
      </c>
      <c r="G11" s="1970" t="str">
        <f>+'Datos Generales'!C7</f>
        <v>DIGESETT</v>
      </c>
      <c r="H11" s="1971"/>
      <c r="I11" s="1972"/>
      <c r="J11" s="117"/>
      <c r="K11" s="691" t="s">
        <v>15</v>
      </c>
      <c r="L11" s="726" t="str">
        <f>+'Datos Generales'!C8</f>
        <v>0202</v>
      </c>
      <c r="M11" s="117"/>
      <c r="N11" s="691" t="s">
        <v>21</v>
      </c>
      <c r="O11" s="726" t="str">
        <f>+'Datos Generales'!C9</f>
        <v>02</v>
      </c>
      <c r="P11" s="691" t="s">
        <v>16</v>
      </c>
      <c r="Q11" s="726" t="str">
        <f>+'Datos Generales'!C10</f>
        <v>01</v>
      </c>
      <c r="R11" s="691" t="s">
        <v>17</v>
      </c>
      <c r="S11" s="726" t="str">
        <f>+'Datos Generales'!C11</f>
        <v>0005</v>
      </c>
      <c r="T11" s="135"/>
    </row>
    <row r="12" spans="2:23" x14ac:dyDescent="0.25">
      <c r="B12" s="3"/>
      <c r="C12" s="101"/>
      <c r="D12" s="116"/>
      <c r="E12" s="116"/>
      <c r="F12" s="117"/>
      <c r="G12" s="117"/>
      <c r="H12" s="116"/>
      <c r="I12" s="116"/>
      <c r="J12" s="116"/>
      <c r="K12" s="116"/>
      <c r="L12" s="116"/>
      <c r="M12" s="116"/>
      <c r="N12" s="116"/>
      <c r="O12" s="116"/>
      <c r="P12" s="116"/>
      <c r="Q12" s="116"/>
      <c r="R12" s="116"/>
      <c r="S12" s="116"/>
      <c r="T12" s="135"/>
    </row>
    <row r="13" spans="2:23" ht="16.5" customHeight="1" x14ac:dyDescent="0.25">
      <c r="B13" s="3"/>
      <c r="C13" s="101"/>
      <c r="D13" s="1977" t="s">
        <v>170</v>
      </c>
      <c r="E13" s="1977"/>
      <c r="F13" s="1977"/>
      <c r="G13" s="1977"/>
      <c r="H13" s="1978"/>
      <c r="I13" s="1979"/>
      <c r="J13" s="1980"/>
      <c r="K13" s="604"/>
      <c r="L13" s="739" t="s">
        <v>197</v>
      </c>
      <c r="M13" s="716">
        <v>100</v>
      </c>
      <c r="N13" s="608"/>
      <c r="O13" s="608"/>
      <c r="P13" s="608"/>
      <c r="Q13" s="608"/>
      <c r="R13" s="608"/>
      <c r="S13" s="608"/>
      <c r="T13" s="135"/>
    </row>
    <row r="14" spans="2:23" ht="4.5" customHeight="1" x14ac:dyDescent="0.25">
      <c r="B14" s="3"/>
      <c r="C14" s="101"/>
      <c r="D14" s="116"/>
      <c r="E14" s="116"/>
      <c r="F14" s="116"/>
      <c r="G14" s="116"/>
      <c r="H14" s="116"/>
      <c r="I14" s="116"/>
      <c r="J14" s="116"/>
      <c r="K14" s="116"/>
      <c r="L14" s="116"/>
      <c r="M14" s="116"/>
      <c r="N14" s="116"/>
      <c r="O14" s="116"/>
      <c r="P14" s="116"/>
      <c r="Q14" s="608"/>
      <c r="R14" s="608"/>
      <c r="S14" s="116"/>
      <c r="T14" s="135"/>
    </row>
    <row r="15" spans="2:23" ht="15.75" customHeight="1" x14ac:dyDescent="0.25">
      <c r="B15" s="3"/>
      <c r="C15" s="101"/>
      <c r="D15" s="1982" t="s">
        <v>171</v>
      </c>
      <c r="E15" s="1982"/>
      <c r="F15" s="1983"/>
      <c r="G15" s="1984"/>
      <c r="H15" s="1985"/>
      <c r="I15" s="1986"/>
      <c r="J15" s="1976"/>
      <c r="K15" s="1976"/>
      <c r="L15" s="192"/>
      <c r="M15" s="739" t="s">
        <v>172</v>
      </c>
      <c r="N15" s="1987"/>
      <c r="O15" s="1988"/>
      <c r="P15" s="1989"/>
      <c r="Q15" s="608"/>
      <c r="R15" s="735" t="s">
        <v>173</v>
      </c>
      <c r="S15" s="736" t="s">
        <v>318</v>
      </c>
      <c r="T15" s="135"/>
    </row>
    <row r="16" spans="2:23" ht="28.5" customHeight="1" x14ac:dyDescent="0.25">
      <c r="B16" s="3"/>
      <c r="C16" s="101"/>
      <c r="D16" s="32"/>
      <c r="E16" s="201"/>
      <c r="F16" s="201"/>
      <c r="G16" s="201"/>
      <c r="H16" s="201"/>
      <c r="I16" s="201"/>
      <c r="J16" s="201"/>
      <c r="K16" s="201"/>
      <c r="L16" s="117"/>
      <c r="M16" s="201"/>
      <c r="N16" s="121"/>
      <c r="O16" s="121"/>
      <c r="P16" s="117"/>
      <c r="Q16" s="117"/>
      <c r="R16" s="117"/>
      <c r="S16" s="597" t="s">
        <v>11</v>
      </c>
      <c r="T16" s="135"/>
    </row>
    <row r="17" spans="2:24" ht="27" customHeight="1" x14ac:dyDescent="0.25">
      <c r="B17" s="3"/>
      <c r="C17" s="101"/>
      <c r="D17" s="1973" t="s">
        <v>108</v>
      </c>
      <c r="E17" s="1973"/>
      <c r="F17" s="1974" t="s">
        <v>109</v>
      </c>
      <c r="G17" s="1974"/>
      <c r="H17" s="1974"/>
      <c r="I17" s="1974" t="s">
        <v>110</v>
      </c>
      <c r="J17" s="1973" t="s">
        <v>111</v>
      </c>
      <c r="K17" s="1973"/>
      <c r="L17" s="1973" t="s">
        <v>112</v>
      </c>
      <c r="M17" s="1973"/>
      <c r="N17" s="1965" t="s">
        <v>124</v>
      </c>
      <c r="O17" s="1967" t="s">
        <v>113</v>
      </c>
      <c r="P17" s="1968"/>
      <c r="Q17" s="1969"/>
      <c r="R17" s="1967" t="s">
        <v>114</v>
      </c>
      <c r="S17" s="1969"/>
      <c r="T17" s="135"/>
    </row>
    <row r="18" spans="2:24" x14ac:dyDescent="0.25">
      <c r="B18" s="3"/>
      <c r="C18" s="101"/>
      <c r="D18" s="1973"/>
      <c r="E18" s="1973"/>
      <c r="F18" s="1974"/>
      <c r="G18" s="1974"/>
      <c r="H18" s="1974"/>
      <c r="I18" s="1974"/>
      <c r="J18" s="1973"/>
      <c r="K18" s="1973"/>
      <c r="L18" s="1973"/>
      <c r="M18" s="1973"/>
      <c r="N18" s="1966"/>
      <c r="O18" s="592" t="s">
        <v>115</v>
      </c>
      <c r="P18" s="592" t="s">
        <v>116</v>
      </c>
      <c r="Q18" s="592" t="s">
        <v>117</v>
      </c>
      <c r="R18" s="592" t="s">
        <v>118</v>
      </c>
      <c r="S18" s="592" t="s">
        <v>119</v>
      </c>
      <c r="T18" s="135"/>
    </row>
    <row r="19" spans="2:24" ht="15" customHeight="1" x14ac:dyDescent="0.25">
      <c r="B19" s="3"/>
      <c r="C19" s="101"/>
      <c r="D19" s="1961" t="s">
        <v>383</v>
      </c>
      <c r="E19" s="1961"/>
      <c r="F19" s="1960" t="s">
        <v>381</v>
      </c>
      <c r="G19" s="1960"/>
      <c r="H19" s="1960"/>
      <c r="I19" s="915" t="s">
        <v>386</v>
      </c>
      <c r="J19" s="915" t="s">
        <v>387</v>
      </c>
      <c r="K19" s="915"/>
      <c r="L19" s="1960" t="s">
        <v>388</v>
      </c>
      <c r="M19" s="1960"/>
      <c r="N19" s="587" t="s">
        <v>125</v>
      </c>
      <c r="O19" s="453">
        <v>8823679.8800000008</v>
      </c>
      <c r="P19" s="453">
        <v>2785500</v>
      </c>
      <c r="Q19" s="453">
        <v>2184458.2599999998</v>
      </c>
      <c r="R19" s="453">
        <f>+O19+P19-Q19</f>
        <v>9424721.620000001</v>
      </c>
      <c r="S19" s="453">
        <v>9424721.6199999992</v>
      </c>
      <c r="T19" s="135"/>
    </row>
    <row r="20" spans="2:24" x14ac:dyDescent="0.25">
      <c r="B20" s="3"/>
      <c r="C20" s="101"/>
      <c r="D20" s="1961"/>
      <c r="E20" s="1961"/>
      <c r="F20" s="1960"/>
      <c r="G20" s="1960"/>
      <c r="H20" s="1960"/>
      <c r="I20" s="915"/>
      <c r="J20" s="915"/>
      <c r="K20" s="915"/>
      <c r="L20" s="1960"/>
      <c r="M20" s="1960"/>
      <c r="N20" s="587"/>
      <c r="P20" s="453"/>
      <c r="Q20" s="453"/>
      <c r="R20" s="453"/>
      <c r="S20" s="453"/>
      <c r="T20" s="135"/>
      <c r="X20" s="109" t="s">
        <v>125</v>
      </c>
    </row>
    <row r="21" spans="2:24" ht="15" customHeight="1" x14ac:dyDescent="0.25">
      <c r="B21" s="3"/>
      <c r="C21" s="101"/>
      <c r="D21" s="1961"/>
      <c r="E21" s="1961"/>
      <c r="F21" s="1960"/>
      <c r="G21" s="1960"/>
      <c r="H21" s="1960"/>
      <c r="I21" s="915"/>
      <c r="J21" s="915"/>
      <c r="K21" s="915"/>
      <c r="L21" s="1960"/>
      <c r="M21" s="1960"/>
      <c r="N21" s="587"/>
      <c r="O21" s="453"/>
      <c r="P21" s="453"/>
      <c r="Q21" s="453"/>
      <c r="R21" s="453"/>
      <c r="S21" s="453"/>
      <c r="T21" s="135"/>
      <c r="X21" s="109" t="s">
        <v>126</v>
      </c>
    </row>
    <row r="22" spans="2:24" x14ac:dyDescent="0.25">
      <c r="B22" s="3"/>
      <c r="C22" s="101"/>
      <c r="D22" s="1961"/>
      <c r="E22" s="1961"/>
      <c r="F22" s="1960"/>
      <c r="G22" s="1960"/>
      <c r="H22" s="1960"/>
      <c r="I22" s="915"/>
      <c r="J22" s="915"/>
      <c r="K22" s="915"/>
      <c r="L22" s="1960"/>
      <c r="M22" s="1960"/>
      <c r="N22" s="587"/>
      <c r="O22" s="453"/>
      <c r="P22" s="453"/>
      <c r="Q22" s="453"/>
      <c r="R22" s="453"/>
      <c r="S22" s="453"/>
      <c r="T22" s="135"/>
    </row>
    <row r="23" spans="2:24" ht="15" customHeight="1" x14ac:dyDescent="0.25">
      <c r="B23" s="3"/>
      <c r="C23" s="101"/>
      <c r="D23" s="1961"/>
      <c r="E23" s="1961"/>
      <c r="F23" s="1960"/>
      <c r="G23" s="1960"/>
      <c r="H23" s="1960"/>
      <c r="I23" s="915"/>
      <c r="J23" s="915"/>
      <c r="K23" s="915"/>
      <c r="L23" s="1960"/>
      <c r="M23" s="1960"/>
      <c r="N23" s="587"/>
      <c r="O23" s="453"/>
      <c r="P23" s="453"/>
      <c r="Q23" s="453"/>
      <c r="R23" s="453"/>
      <c r="S23" s="453"/>
      <c r="T23" s="135"/>
    </row>
    <row r="24" spans="2:24" x14ac:dyDescent="0.25">
      <c r="B24" s="3"/>
      <c r="C24" s="101"/>
      <c r="D24" s="1961"/>
      <c r="E24" s="1961"/>
      <c r="F24" s="1960"/>
      <c r="G24" s="1960"/>
      <c r="H24" s="1960"/>
      <c r="I24" s="915"/>
      <c r="J24" s="915"/>
      <c r="K24" s="915"/>
      <c r="L24" s="1960"/>
      <c r="M24" s="1960"/>
      <c r="N24" s="587"/>
      <c r="O24" s="453"/>
      <c r="P24" s="453"/>
      <c r="Q24" s="453"/>
      <c r="R24" s="453"/>
      <c r="S24" s="453"/>
      <c r="T24" s="135"/>
    </row>
    <row r="25" spans="2:24" ht="15" customHeight="1" x14ac:dyDescent="0.25">
      <c r="B25" s="3"/>
      <c r="C25" s="101"/>
      <c r="D25" s="1961"/>
      <c r="E25" s="1961"/>
      <c r="F25" s="1960"/>
      <c r="G25" s="1960"/>
      <c r="H25" s="1960"/>
      <c r="I25" s="915"/>
      <c r="J25" s="915"/>
      <c r="K25" s="915"/>
      <c r="L25" s="1960"/>
      <c r="M25" s="1960"/>
      <c r="N25" s="587"/>
      <c r="O25" s="453"/>
      <c r="P25" s="453"/>
      <c r="Q25" s="453"/>
      <c r="R25" s="453"/>
      <c r="S25" s="453"/>
      <c r="T25" s="135"/>
    </row>
    <row r="26" spans="2:24" x14ac:dyDescent="0.25">
      <c r="B26" s="3"/>
      <c r="C26" s="101"/>
      <c r="D26" s="1961"/>
      <c r="E26" s="1961"/>
      <c r="F26" s="1960"/>
      <c r="G26" s="1960"/>
      <c r="H26" s="1960"/>
      <c r="I26" s="915"/>
      <c r="J26" s="915"/>
      <c r="K26" s="915"/>
      <c r="L26" s="1960"/>
      <c r="M26" s="1960"/>
      <c r="N26" s="587"/>
      <c r="O26" s="453"/>
      <c r="P26" s="453"/>
      <c r="Q26" s="453"/>
      <c r="R26" s="453"/>
      <c r="S26" s="453"/>
      <c r="T26" s="135"/>
    </row>
    <row r="27" spans="2:24" ht="15" customHeight="1" x14ac:dyDescent="0.25">
      <c r="B27" s="3"/>
      <c r="C27" s="101"/>
      <c r="D27" s="1961"/>
      <c r="E27" s="1961"/>
      <c r="F27" s="1960"/>
      <c r="G27" s="1960"/>
      <c r="H27" s="1960"/>
      <c r="I27" s="915"/>
      <c r="J27" s="915"/>
      <c r="K27" s="915"/>
      <c r="L27" s="1960"/>
      <c r="M27" s="1960"/>
      <c r="N27" s="587"/>
      <c r="O27" s="453"/>
      <c r="P27" s="453"/>
      <c r="Q27" s="453"/>
      <c r="R27" s="453"/>
      <c r="S27" s="453"/>
      <c r="T27" s="135"/>
    </row>
    <row r="28" spans="2:24" x14ac:dyDescent="0.25">
      <c r="B28" s="3"/>
      <c r="C28" s="101"/>
      <c r="D28" s="1961"/>
      <c r="E28" s="1961"/>
      <c r="F28" s="1960"/>
      <c r="G28" s="1960"/>
      <c r="H28" s="1960"/>
      <c r="I28" s="915"/>
      <c r="J28" s="915"/>
      <c r="K28" s="915"/>
      <c r="L28" s="1960"/>
      <c r="M28" s="1960"/>
      <c r="N28" s="587"/>
      <c r="O28" s="453"/>
      <c r="P28" s="453"/>
      <c r="Q28" s="453"/>
      <c r="R28" s="453"/>
      <c r="S28" s="453"/>
      <c r="T28" s="135"/>
    </row>
    <row r="29" spans="2:24" ht="15" customHeight="1" x14ac:dyDescent="0.25">
      <c r="B29" s="3"/>
      <c r="C29" s="101"/>
      <c r="D29" s="1961"/>
      <c r="E29" s="1961"/>
      <c r="F29" s="1960"/>
      <c r="G29" s="1960"/>
      <c r="H29" s="1960"/>
      <c r="I29" s="915"/>
      <c r="J29" s="915"/>
      <c r="K29" s="915"/>
      <c r="L29" s="1960"/>
      <c r="M29" s="1960"/>
      <c r="N29" s="587"/>
      <c r="O29" s="453"/>
      <c r="P29" s="453"/>
      <c r="Q29" s="453"/>
      <c r="R29" s="453"/>
      <c r="S29" s="453"/>
      <c r="T29" s="135"/>
    </row>
    <row r="30" spans="2:24" x14ac:dyDescent="0.25">
      <c r="B30" s="3"/>
      <c r="C30" s="101"/>
      <c r="D30" s="1961"/>
      <c r="E30" s="1961"/>
      <c r="F30" s="1960"/>
      <c r="G30" s="1960"/>
      <c r="H30" s="1960"/>
      <c r="I30" s="915"/>
      <c r="J30" s="915"/>
      <c r="K30" s="915"/>
      <c r="L30" s="1960"/>
      <c r="M30" s="1960"/>
      <c r="N30" s="587"/>
      <c r="O30" s="453"/>
      <c r="P30" s="453"/>
      <c r="Q30" s="453"/>
      <c r="R30" s="453"/>
      <c r="S30" s="453"/>
      <c r="T30" s="135"/>
    </row>
    <row r="31" spans="2:24" ht="15" customHeight="1" x14ac:dyDescent="0.25">
      <c r="B31" s="3"/>
      <c r="C31" s="101"/>
      <c r="D31" s="1961"/>
      <c r="E31" s="1961"/>
      <c r="F31" s="1960"/>
      <c r="G31" s="1960"/>
      <c r="H31" s="1960"/>
      <c r="I31" s="915"/>
      <c r="J31" s="915"/>
      <c r="K31" s="915"/>
      <c r="L31" s="1960"/>
      <c r="M31" s="1960"/>
      <c r="N31" s="587"/>
      <c r="O31" s="453"/>
      <c r="P31" s="453"/>
      <c r="Q31" s="453"/>
      <c r="R31" s="453"/>
      <c r="S31" s="453"/>
      <c r="T31" s="135"/>
    </row>
    <row r="32" spans="2:24" x14ac:dyDescent="0.25">
      <c r="B32" s="3"/>
      <c r="C32" s="101"/>
      <c r="D32" s="1961"/>
      <c r="E32" s="1961"/>
      <c r="F32" s="1960"/>
      <c r="G32" s="1960"/>
      <c r="H32" s="1960"/>
      <c r="I32" s="915"/>
      <c r="J32" s="915"/>
      <c r="K32" s="915"/>
      <c r="L32" s="1960"/>
      <c r="M32" s="1960"/>
      <c r="N32" s="587"/>
      <c r="O32" s="453"/>
      <c r="P32" s="453"/>
      <c r="Q32" s="453"/>
      <c r="R32" s="453"/>
      <c r="S32" s="453"/>
      <c r="T32" s="135"/>
    </row>
    <row r="33" spans="2:21" x14ac:dyDescent="0.25">
      <c r="B33" s="3"/>
      <c r="C33" s="101"/>
      <c r="D33" s="1961"/>
      <c r="E33" s="1961"/>
      <c r="F33" s="1960"/>
      <c r="G33" s="1960"/>
      <c r="H33" s="1960"/>
      <c r="I33" s="915"/>
      <c r="J33" s="915"/>
      <c r="K33" s="915"/>
      <c r="L33" s="1960"/>
      <c r="M33" s="1960"/>
      <c r="N33" s="587"/>
      <c r="O33" s="453"/>
      <c r="P33" s="453"/>
      <c r="Q33" s="453"/>
      <c r="R33" s="453"/>
      <c r="S33" s="453"/>
      <c r="T33" s="135"/>
    </row>
    <row r="34" spans="2:21" x14ac:dyDescent="0.25">
      <c r="B34" s="201"/>
      <c r="C34" s="101"/>
      <c r="D34" s="588"/>
      <c r="E34" s="588"/>
      <c r="F34" s="589"/>
      <c r="G34" s="589"/>
      <c r="H34" s="589"/>
      <c r="I34" s="590"/>
      <c r="J34" s="588"/>
      <c r="K34" s="588"/>
      <c r="L34" s="588"/>
      <c r="M34" s="588"/>
      <c r="N34" s="588"/>
      <c r="O34" s="588"/>
      <c r="P34" s="591"/>
      <c r="Q34" s="591"/>
      <c r="R34" s="591"/>
      <c r="S34" s="591"/>
      <c r="T34" s="135"/>
    </row>
    <row r="35" spans="2:21" ht="16.5" customHeight="1" x14ac:dyDescent="0.25">
      <c r="B35" s="3"/>
      <c r="C35" s="101"/>
      <c r="D35" s="1991" t="s">
        <v>120</v>
      </c>
      <c r="E35" s="1992"/>
      <c r="F35" s="1992"/>
      <c r="G35" s="1992"/>
      <c r="H35" s="1992"/>
      <c r="I35" s="1992"/>
      <c r="J35" s="1992"/>
      <c r="K35" s="1992"/>
      <c r="L35" s="1992"/>
      <c r="M35" s="1992"/>
      <c r="N35" s="1992"/>
      <c r="O35" s="1992"/>
      <c r="P35" s="1992"/>
      <c r="Q35" s="1992"/>
      <c r="R35" s="1992"/>
      <c r="S35" s="1993"/>
      <c r="T35" s="135"/>
    </row>
    <row r="36" spans="2:21" ht="18.75" hidden="1" customHeight="1" x14ac:dyDescent="0.25">
      <c r="B36" s="3"/>
      <c r="C36" s="101"/>
      <c r="D36" s="1994"/>
      <c r="E36" s="1995"/>
      <c r="F36" s="1995"/>
      <c r="G36" s="1995"/>
      <c r="H36" s="1995"/>
      <c r="I36" s="1995"/>
      <c r="J36" s="1995"/>
      <c r="K36" s="1995"/>
      <c r="L36" s="1995"/>
      <c r="M36" s="1995"/>
      <c r="N36" s="1995"/>
      <c r="O36" s="1995"/>
      <c r="P36" s="1995"/>
      <c r="Q36" s="1995"/>
      <c r="R36" s="1995"/>
      <c r="S36" s="1996"/>
      <c r="T36" s="135"/>
    </row>
    <row r="37" spans="2:21" ht="27" customHeight="1" x14ac:dyDescent="0.25">
      <c r="B37" s="3"/>
      <c r="C37" s="101"/>
      <c r="D37" s="201"/>
      <c r="E37" s="201"/>
      <c r="F37" s="201"/>
      <c r="G37" s="201"/>
      <c r="H37" s="1947" t="s">
        <v>384</v>
      </c>
      <c r="I37" s="1947"/>
      <c r="J37" s="201"/>
      <c r="K37" s="201"/>
      <c r="L37" s="1947" t="s">
        <v>391</v>
      </c>
      <c r="M37" s="1947"/>
      <c r="N37" s="201"/>
      <c r="O37" s="201"/>
      <c r="P37" s="1947" t="s">
        <v>390</v>
      </c>
      <c r="Q37" s="1947"/>
      <c r="R37" s="1947"/>
      <c r="S37" s="33" t="s">
        <v>121</v>
      </c>
      <c r="T37" s="135"/>
    </row>
    <row r="38" spans="2:21" ht="15" customHeight="1" x14ac:dyDescent="0.25">
      <c r="B38" s="116"/>
      <c r="C38" s="147"/>
      <c r="D38" s="647"/>
      <c r="E38" s="647"/>
      <c r="F38" s="647"/>
      <c r="G38" s="647"/>
      <c r="H38" s="1946" t="str">
        <f>'Datos Generales'!C16</f>
        <v>Preparado por</v>
      </c>
      <c r="I38" s="1946"/>
      <c r="J38" s="604"/>
      <c r="K38" s="604"/>
      <c r="L38" s="1946" t="str">
        <f>'Datos Generales'!D16</f>
        <v>Revisado por</v>
      </c>
      <c r="M38" s="1946"/>
      <c r="N38" s="607"/>
      <c r="O38" s="607"/>
      <c r="P38" s="1998" t="str">
        <f>'Datos Generales'!E16</f>
        <v>Autorizado por</v>
      </c>
      <c r="Q38" s="1998"/>
      <c r="R38" s="1998"/>
      <c r="S38" s="623"/>
      <c r="T38" s="135"/>
    </row>
    <row r="39" spans="2:21" s="118" customFormat="1" ht="15" customHeight="1" x14ac:dyDescent="0.25">
      <c r="B39" s="349"/>
      <c r="C39" s="348"/>
      <c r="D39" s="647"/>
      <c r="E39" s="647"/>
      <c r="F39" s="647"/>
      <c r="G39" s="647"/>
      <c r="H39" s="1947" t="s">
        <v>389</v>
      </c>
      <c r="I39" s="1947"/>
      <c r="J39" s="647"/>
      <c r="K39" s="647"/>
      <c r="L39" s="1947" t="s">
        <v>1122</v>
      </c>
      <c r="M39" s="1947"/>
      <c r="N39" s="647"/>
      <c r="O39" s="647"/>
      <c r="P39" s="1947" t="s">
        <v>380</v>
      </c>
      <c r="Q39" s="1947"/>
      <c r="R39" s="1947"/>
      <c r="S39" s="647"/>
      <c r="T39" s="368"/>
    </row>
    <row r="40" spans="2:21" x14ac:dyDescent="0.25">
      <c r="B40" s="116"/>
      <c r="C40" s="147"/>
      <c r="D40" s="647"/>
      <c r="E40" s="647"/>
      <c r="F40" s="647"/>
      <c r="G40" s="647"/>
      <c r="H40" s="1997" t="str">
        <f>'Datos Generales'!C17</f>
        <v>Puesto que ocupa</v>
      </c>
      <c r="I40" s="1997"/>
      <c r="J40" s="647"/>
      <c r="K40" s="647"/>
      <c r="L40" s="1997" t="str">
        <f>'Datos Generales'!D17</f>
        <v>Puesto que ocupa</v>
      </c>
      <c r="M40" s="1997"/>
      <c r="N40" s="647"/>
      <c r="O40" s="647"/>
      <c r="P40" s="1998" t="str">
        <f>'Datos Generales'!E17</f>
        <v>Puesto que ocupa</v>
      </c>
      <c r="Q40" s="1998"/>
      <c r="R40" s="1998"/>
      <c r="S40" s="623"/>
      <c r="T40" s="135"/>
    </row>
    <row r="41" spans="2:21" ht="11.25" customHeight="1" x14ac:dyDescent="0.25">
      <c r="B41" s="116"/>
      <c r="C41" s="147"/>
      <c r="D41" s="647"/>
      <c r="E41" s="647"/>
      <c r="F41" s="647"/>
      <c r="G41" s="647"/>
      <c r="J41" s="607"/>
      <c r="K41" s="607"/>
      <c r="N41" s="607"/>
      <c r="O41" s="607"/>
      <c r="S41" s="623"/>
      <c r="T41" s="135"/>
    </row>
    <row r="42" spans="2:21" x14ac:dyDescent="0.25">
      <c r="B42" s="116"/>
      <c r="C42" s="147"/>
      <c r="D42" s="647"/>
      <c r="E42" s="647"/>
      <c r="F42" s="647"/>
      <c r="G42" s="647"/>
      <c r="H42" s="1948">
        <v>45476</v>
      </c>
      <c r="I42" s="1948"/>
      <c r="J42" s="623"/>
      <c r="K42" s="623"/>
      <c r="L42" s="1948">
        <v>45481</v>
      </c>
      <c r="M42" s="1948"/>
      <c r="N42" s="623"/>
      <c r="O42" s="623"/>
      <c r="P42" s="1948">
        <v>45481</v>
      </c>
      <c r="Q42" s="1948"/>
      <c r="R42" s="1948"/>
      <c r="S42" s="648"/>
      <c r="T42" s="135"/>
    </row>
    <row r="43" spans="2:21" ht="21" customHeight="1" x14ac:dyDescent="0.25">
      <c r="B43" s="3"/>
      <c r="C43" s="101"/>
      <c r="D43" s="659"/>
      <c r="E43" s="659"/>
      <c r="F43" s="659"/>
      <c r="G43" s="659"/>
      <c r="H43" s="1997" t="s">
        <v>203</v>
      </c>
      <c r="I43" s="1997"/>
      <c r="J43" s="660"/>
      <c r="K43" s="660"/>
      <c r="L43" s="1997" t="s">
        <v>204</v>
      </c>
      <c r="M43" s="1997"/>
      <c r="N43" s="660"/>
      <c r="O43" s="660"/>
      <c r="P43" s="1998" t="s">
        <v>211</v>
      </c>
      <c r="Q43" s="1998"/>
      <c r="R43" s="1998"/>
      <c r="S43" s="660"/>
      <c r="T43" s="135"/>
    </row>
    <row r="44" spans="2:21" ht="6.75" customHeight="1" x14ac:dyDescent="0.25">
      <c r="B44" s="201"/>
      <c r="C44" s="101"/>
      <c r="D44" s="659"/>
      <c r="E44" s="659"/>
      <c r="F44" s="659"/>
      <c r="G44" s="659"/>
      <c r="J44" s="607"/>
      <c r="K44" s="607"/>
      <c r="N44" s="607"/>
      <c r="O44" s="607"/>
      <c r="S44" s="660"/>
      <c r="T44" s="135"/>
    </row>
    <row r="45" spans="2:21" hidden="1" x14ac:dyDescent="0.25">
      <c r="B45" s="201"/>
      <c r="C45" s="101"/>
      <c r="D45" s="659"/>
      <c r="E45" s="659"/>
      <c r="F45" s="659"/>
      <c r="G45" s="659"/>
      <c r="J45" s="623"/>
      <c r="K45" s="623"/>
      <c r="N45" s="623"/>
      <c r="O45" s="623"/>
      <c r="S45" s="660"/>
      <c r="T45" s="135"/>
    </row>
    <row r="46" spans="2:21" hidden="1" x14ac:dyDescent="0.25">
      <c r="C46" s="120"/>
      <c r="D46" s="121"/>
      <c r="E46" s="121"/>
      <c r="F46" s="121"/>
      <c r="G46" s="121"/>
      <c r="H46" s="121"/>
      <c r="I46" s="121"/>
      <c r="J46" s="121"/>
      <c r="K46" s="121"/>
      <c r="L46" s="121"/>
      <c r="M46" s="121"/>
      <c r="N46" s="121"/>
      <c r="O46" s="121"/>
      <c r="P46" s="121"/>
      <c r="Q46" s="28"/>
      <c r="R46" s="121"/>
      <c r="S46" s="121"/>
      <c r="T46" s="122"/>
    </row>
    <row r="47" spans="2:21" x14ac:dyDescent="0.25">
      <c r="C47" s="117"/>
      <c r="D47" s="117"/>
      <c r="E47" s="117"/>
      <c r="F47" s="117"/>
      <c r="G47" s="117"/>
      <c r="H47" s="117"/>
      <c r="I47" s="117"/>
      <c r="J47" s="117"/>
      <c r="K47" s="117"/>
      <c r="L47" s="117"/>
      <c r="M47" s="117"/>
      <c r="N47" s="117"/>
      <c r="O47" s="117"/>
      <c r="P47" s="117"/>
      <c r="Q47" s="117"/>
      <c r="R47" s="117"/>
      <c r="S47" s="117"/>
      <c r="T47" s="117"/>
      <c r="U47" s="117"/>
    </row>
    <row r="48" spans="2:21" x14ac:dyDescent="0.25">
      <c r="C48" s="117"/>
      <c r="D48" s="117"/>
      <c r="E48" s="117"/>
      <c r="F48" s="117"/>
      <c r="G48" s="117"/>
      <c r="H48" s="117"/>
      <c r="I48" s="117"/>
      <c r="J48" s="117"/>
      <c r="K48" s="117"/>
      <c r="L48" s="117"/>
      <c r="M48" s="117"/>
      <c r="N48" s="117"/>
      <c r="O48" s="117"/>
      <c r="P48" s="117"/>
      <c r="Q48" s="117"/>
      <c r="R48" s="117"/>
      <c r="S48" s="117"/>
      <c r="T48" s="117"/>
      <c r="U48" s="117"/>
    </row>
  </sheetData>
  <sheetProtection formatColumns="0" formatRows="0" insertColumns="0" insertRows="0"/>
  <protectedRanges>
    <protectedRange sqref="H38 H39 H40" name="Rango1_2_1_1"/>
    <protectedRange sqref="M37" name="Rango1_2_1"/>
  </protectedRanges>
  <mergeCells count="86">
    <mergeCell ref="H43:I43"/>
    <mergeCell ref="L43:M43"/>
    <mergeCell ref="P43:R43"/>
    <mergeCell ref="H42:I42"/>
    <mergeCell ref="L42:M42"/>
    <mergeCell ref="P42:R42"/>
    <mergeCell ref="H38:I38"/>
    <mergeCell ref="H39:I39"/>
    <mergeCell ref="H40:I40"/>
    <mergeCell ref="P38:R38"/>
    <mergeCell ref="P37:R37"/>
    <mergeCell ref="L38:M38"/>
    <mergeCell ref="P39:R39"/>
    <mergeCell ref="P40:R40"/>
    <mergeCell ref="L39:M39"/>
    <mergeCell ref="L40:M40"/>
    <mergeCell ref="D32:E32"/>
    <mergeCell ref="F32:H32"/>
    <mergeCell ref="L32:M32"/>
    <mergeCell ref="D35:S36"/>
    <mergeCell ref="H37:I37"/>
    <mergeCell ref="L37:M37"/>
    <mergeCell ref="D33:E33"/>
    <mergeCell ref="F33:H33"/>
    <mergeCell ref="L33:M33"/>
    <mergeCell ref="D30:E30"/>
    <mergeCell ref="F30:H30"/>
    <mergeCell ref="L30:M30"/>
    <mergeCell ref="D31:E31"/>
    <mergeCell ref="F31:H31"/>
    <mergeCell ref="L31:M31"/>
    <mergeCell ref="D28:E28"/>
    <mergeCell ref="F28:H28"/>
    <mergeCell ref="L28:M28"/>
    <mergeCell ref="D29:E29"/>
    <mergeCell ref="F29:H29"/>
    <mergeCell ref="L29:M29"/>
    <mergeCell ref="D26:E26"/>
    <mergeCell ref="F26:H26"/>
    <mergeCell ref="L26:M26"/>
    <mergeCell ref="D27:E27"/>
    <mergeCell ref="F27:H27"/>
    <mergeCell ref="L27:M27"/>
    <mergeCell ref="D24:E24"/>
    <mergeCell ref="F24:H24"/>
    <mergeCell ref="L24:M24"/>
    <mergeCell ref="D25:E25"/>
    <mergeCell ref="F25:H25"/>
    <mergeCell ref="L25:M25"/>
    <mergeCell ref="D7:S7"/>
    <mergeCell ref="D15:F15"/>
    <mergeCell ref="G15:I15"/>
    <mergeCell ref="J15:K15"/>
    <mergeCell ref="N15:P15"/>
    <mergeCell ref="L9:N9"/>
    <mergeCell ref="C2:T2"/>
    <mergeCell ref="C3:T3"/>
    <mergeCell ref="C4:T4"/>
    <mergeCell ref="N17:N18"/>
    <mergeCell ref="O17:Q17"/>
    <mergeCell ref="R17:S17"/>
    <mergeCell ref="G11:I11"/>
    <mergeCell ref="D17:E18"/>
    <mergeCell ref="F17:H18"/>
    <mergeCell ref="I17:I18"/>
    <mergeCell ref="J17:K18"/>
    <mergeCell ref="D5:S5"/>
    <mergeCell ref="D6:S6"/>
    <mergeCell ref="D13:H13"/>
    <mergeCell ref="I13:J13"/>
    <mergeCell ref="L17:M18"/>
    <mergeCell ref="L21:M21"/>
    <mergeCell ref="D19:E19"/>
    <mergeCell ref="F19:H19"/>
    <mergeCell ref="L19:M19"/>
    <mergeCell ref="L23:M23"/>
    <mergeCell ref="D20:E20"/>
    <mergeCell ref="F20:H20"/>
    <mergeCell ref="L20:M20"/>
    <mergeCell ref="D21:E21"/>
    <mergeCell ref="F21:H21"/>
    <mergeCell ref="D22:E22"/>
    <mergeCell ref="F22:H22"/>
    <mergeCell ref="L22:M22"/>
    <mergeCell ref="D23:E23"/>
    <mergeCell ref="F23:H23"/>
  </mergeCells>
  <dataValidations xWindow="823" yWindow="883" count="3">
    <dataValidation type="list" allowBlank="1" showInputMessage="1" showErrorMessage="1" errorTitle="Entrada no válida" error="Indique el tipo de moneda según la lista desplegable" promptTitle="Tipo de Moneda" prompt="Indique el tipo de moneda" sqref="S15">
      <formula1>$W$7:$W$9</formula1>
    </dataValidation>
    <dataValidation type="list" allowBlank="1" showInputMessage="1" showErrorMessage="1" errorTitle="Entrada no válida" error="Indique según corresponda, si la entidad está incorporada en el SIGEF" promptTitle="Incorporación al SIGEF" prompt="Indique si la cuneta está incorporada en el SIGEF" sqref="N17:N18">
      <formula1>$X$20:$X$21</formula1>
    </dataValidation>
    <dataValidation type="list" allowBlank="1" showInputMessage="1" showErrorMessage="1" errorTitle="Entrada no válida" error="Indique según corresponda, si la cuenta está incorporada en el SIGEF" promptTitle="Incorporación al SIGEF" prompt="Indique si la cuenta está incorporada en el SIGEF" sqref="N19:N33">
      <formula1>$X$20:$X$21</formula1>
    </dataValidation>
  </dataValidations>
  <printOptions horizontalCentered="1" verticalCentered="1"/>
  <pageMargins left="0" right="0" top="0.31496062992125984" bottom="0.31496062992125984" header="0" footer="0"/>
  <pageSetup paperSize="5" scale="85" orientation="landscape" r:id="rId1"/>
  <headerFooter alignWithMargins="0">
    <oddFooter>&amp;R&amp;D</oddFooter>
  </headerFooter>
  <colBreaks count="1" manualBreakCount="1">
    <brk id="19" max="1048575" man="1"/>
  </colBreaks>
  <ignoredErrors>
    <ignoredError sqref="G11:S11" unlocked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topLeftCell="B1" workbookViewId="0">
      <selection activeCell="C19" sqref="C19:K19"/>
    </sheetView>
  </sheetViews>
  <sheetFormatPr baseColWidth="10" defaultRowHeight="15" x14ac:dyDescent="0.25"/>
  <cols>
    <col min="1" max="1" width="11.42578125" hidden="1" customWidth="1"/>
    <col min="2" max="2" width="1.42578125" customWidth="1"/>
    <col min="3" max="3" width="5.5703125" customWidth="1"/>
    <col min="4" max="4" width="11.85546875" customWidth="1"/>
    <col min="5" max="5" width="13.85546875" customWidth="1"/>
    <col min="6" max="6" width="16.28515625" customWidth="1"/>
    <col min="7" max="7" width="36.28515625" customWidth="1"/>
    <col min="8" max="8" width="14.28515625" customWidth="1"/>
    <col min="9" max="9" width="14.5703125" customWidth="1"/>
    <col min="10" max="10" width="14.28515625" customWidth="1"/>
    <col min="11" max="11" width="21.7109375" customWidth="1"/>
  </cols>
  <sheetData>
    <row r="2" spans="2:11" x14ac:dyDescent="0.25">
      <c r="B2" s="253"/>
      <c r="C2" s="551"/>
      <c r="D2" s="243"/>
      <c r="E2" s="243"/>
      <c r="F2" s="243"/>
      <c r="G2" s="254"/>
      <c r="H2" s="243"/>
      <c r="I2" s="243"/>
      <c r="J2" s="243"/>
      <c r="K2" s="1537"/>
    </row>
    <row r="3" spans="2:11" x14ac:dyDescent="0.25">
      <c r="B3" s="101"/>
      <c r="C3" s="390"/>
      <c r="D3" s="31"/>
      <c r="E3" s="31"/>
      <c r="F3" s="229"/>
      <c r="G3" s="256"/>
      <c r="H3" s="31"/>
      <c r="I3" s="31"/>
      <c r="J3" s="31"/>
      <c r="K3" s="1538"/>
    </row>
    <row r="4" spans="2:11" ht="18.75" x14ac:dyDescent="0.3">
      <c r="B4" s="2357"/>
      <c r="C4" s="2358"/>
      <c r="D4" s="2358"/>
      <c r="E4" s="2358"/>
      <c r="F4" s="2358"/>
      <c r="G4" s="2358"/>
      <c r="H4" s="2358"/>
      <c r="I4" s="2358"/>
      <c r="J4" s="2358"/>
      <c r="K4" s="2359"/>
    </row>
    <row r="5" spans="2:11" ht="18.75" x14ac:dyDescent="0.3">
      <c r="B5" s="2360" t="s">
        <v>20</v>
      </c>
      <c r="C5" s="1975"/>
      <c r="D5" s="1975"/>
      <c r="E5" s="1975"/>
      <c r="F5" s="1975"/>
      <c r="G5" s="1975"/>
      <c r="H5" s="1975"/>
      <c r="I5" s="1975"/>
      <c r="J5" s="1975"/>
      <c r="K5" s="2361"/>
    </row>
    <row r="6" spans="2:11" ht="15.75" x14ac:dyDescent="0.25">
      <c r="B6" s="2365" t="s">
        <v>288</v>
      </c>
      <c r="C6" s="2366"/>
      <c r="D6" s="2366"/>
      <c r="E6" s="2366"/>
      <c r="F6" s="2366"/>
      <c r="G6" s="2366"/>
      <c r="H6" s="2366"/>
      <c r="I6" s="2366"/>
      <c r="J6" s="2366"/>
      <c r="K6" s="2367"/>
    </row>
    <row r="7" spans="2:11" ht="15.75" x14ac:dyDescent="0.25">
      <c r="B7" s="2362" t="s">
        <v>122</v>
      </c>
      <c r="C7" s="2363"/>
      <c r="D7" s="2363"/>
      <c r="E7" s="2363"/>
      <c r="F7" s="2363"/>
      <c r="G7" s="2363"/>
      <c r="H7" s="2363"/>
      <c r="I7" s="2363"/>
      <c r="J7" s="2363"/>
      <c r="K7" s="2364"/>
    </row>
    <row r="8" spans="2:11" ht="15.75" x14ac:dyDescent="0.25">
      <c r="B8" s="2319"/>
      <c r="C8" s="2320"/>
      <c r="D8" s="2320"/>
      <c r="E8" s="2320"/>
      <c r="F8" s="2320"/>
      <c r="G8" s="2320"/>
      <c r="H8" s="2320"/>
      <c r="I8" s="2320"/>
      <c r="J8" s="2320"/>
      <c r="K8" s="2321"/>
    </row>
    <row r="9" spans="2:11" ht="18.75" x14ac:dyDescent="0.3">
      <c r="B9" s="101"/>
      <c r="C9" s="809"/>
      <c r="D9" s="116"/>
      <c r="E9" s="36" t="s">
        <v>25</v>
      </c>
      <c r="F9" s="2381" t="s">
        <v>371</v>
      </c>
      <c r="G9" s="2382"/>
      <c r="H9" s="36" t="s">
        <v>177</v>
      </c>
      <c r="I9" s="536">
        <v>45473</v>
      </c>
      <c r="J9" s="137"/>
      <c r="K9" s="1539"/>
    </row>
    <row r="10" spans="2:11" ht="18.75" x14ac:dyDescent="0.3">
      <c r="B10" s="101"/>
      <c r="C10" s="809"/>
      <c r="D10" s="116"/>
      <c r="E10" s="36"/>
      <c r="F10" s="526"/>
      <c r="G10" s="526"/>
      <c r="H10" s="36"/>
      <c r="I10" s="527"/>
      <c r="J10" s="137"/>
      <c r="K10" s="1539"/>
    </row>
    <row r="11" spans="2:11" ht="18.75" x14ac:dyDescent="0.3">
      <c r="B11" s="101"/>
      <c r="C11" s="809"/>
      <c r="D11" s="36" t="s">
        <v>15</v>
      </c>
      <c r="E11" s="1336" t="s">
        <v>372</v>
      </c>
      <c r="F11" s="36" t="s">
        <v>21</v>
      </c>
      <c r="G11" s="1336" t="s">
        <v>373</v>
      </c>
      <c r="H11" s="36" t="s">
        <v>16</v>
      </c>
      <c r="I11" s="1336" t="s">
        <v>374</v>
      </c>
      <c r="J11" s="36" t="s">
        <v>17</v>
      </c>
      <c r="K11" s="1336" t="s">
        <v>375</v>
      </c>
    </row>
    <row r="12" spans="2:11" ht="18.75" x14ac:dyDescent="0.3">
      <c r="B12" s="101"/>
      <c r="C12" s="809"/>
      <c r="D12" s="116"/>
      <c r="E12" s="116"/>
      <c r="F12" s="116"/>
      <c r="G12" s="93"/>
      <c r="H12" s="116"/>
      <c r="I12" s="116"/>
      <c r="J12" s="14"/>
      <c r="K12" s="1540"/>
    </row>
    <row r="13" spans="2:11" ht="30" x14ac:dyDescent="0.3">
      <c r="B13" s="101"/>
      <c r="C13" s="809"/>
      <c r="D13" s="525" t="s">
        <v>187</v>
      </c>
      <c r="E13" s="2383"/>
      <c r="F13" s="2384"/>
      <c r="G13" s="2324" t="s">
        <v>289</v>
      </c>
      <c r="H13" s="2325"/>
      <c r="I13" s="534" t="s">
        <v>2573</v>
      </c>
      <c r="J13" s="14"/>
      <c r="K13" s="1540"/>
    </row>
    <row r="14" spans="2:11" ht="18.75" x14ac:dyDescent="0.3">
      <c r="B14" s="101"/>
      <c r="C14" s="809"/>
      <c r="D14" s="201"/>
      <c r="E14" s="201"/>
      <c r="F14" s="201"/>
      <c r="G14" s="93"/>
      <c r="H14" s="201"/>
      <c r="I14" s="201"/>
      <c r="J14" s="14"/>
      <c r="K14" s="1540"/>
    </row>
    <row r="15" spans="2:11" ht="25.5" x14ac:dyDescent="0.25">
      <c r="B15" s="257"/>
      <c r="C15" s="1548" t="s">
        <v>70</v>
      </c>
      <c r="D15" s="1549" t="s">
        <v>224</v>
      </c>
      <c r="E15" s="1550" t="s">
        <v>188</v>
      </c>
      <c r="F15" s="1549" t="s">
        <v>165</v>
      </c>
      <c r="G15" s="1551" t="s">
        <v>290</v>
      </c>
      <c r="H15" s="1552" t="s">
        <v>116</v>
      </c>
      <c r="I15" s="1552" t="s">
        <v>117</v>
      </c>
      <c r="J15" s="1553" t="s">
        <v>225</v>
      </c>
      <c r="K15" s="1554" t="s">
        <v>57</v>
      </c>
    </row>
    <row r="16" spans="2:11" x14ac:dyDescent="0.25">
      <c r="B16" s="101"/>
      <c r="C16" s="1555">
        <v>1</v>
      </c>
      <c r="D16" s="1556" t="s">
        <v>394</v>
      </c>
      <c r="E16" s="1557"/>
      <c r="F16" s="1595" t="s">
        <v>2535</v>
      </c>
      <c r="G16" s="1526" t="s">
        <v>2536</v>
      </c>
      <c r="H16" s="1527">
        <v>895000</v>
      </c>
      <c r="I16" s="1527"/>
      <c r="J16" s="1527" t="s">
        <v>107</v>
      </c>
      <c r="K16" s="1559"/>
    </row>
    <row r="17" spans="2:11" x14ac:dyDescent="0.25">
      <c r="B17" s="101"/>
      <c r="C17" s="1555"/>
      <c r="D17" s="1556"/>
      <c r="E17" s="1557"/>
      <c r="F17" s="1595" t="s">
        <v>2522</v>
      </c>
      <c r="G17" s="1526" t="s">
        <v>2523</v>
      </c>
      <c r="H17" s="1527"/>
      <c r="I17" s="1527">
        <v>895000</v>
      </c>
      <c r="J17" s="1527"/>
      <c r="K17" s="1559"/>
    </row>
    <row r="18" spans="2:11" ht="72" x14ac:dyDescent="0.25">
      <c r="B18" s="101"/>
      <c r="C18" s="816"/>
      <c r="D18" s="823"/>
      <c r="E18" s="824"/>
      <c r="F18" s="1560" t="s">
        <v>2574</v>
      </c>
      <c r="G18" s="1561" t="s">
        <v>2575</v>
      </c>
      <c r="H18" s="821"/>
      <c r="I18" s="821"/>
      <c r="J18" s="821"/>
      <c r="K18" s="822"/>
    </row>
    <row r="19" spans="2:11" x14ac:dyDescent="0.25">
      <c r="B19" s="101"/>
      <c r="C19" s="1562"/>
      <c r="D19" s="1563"/>
      <c r="E19" s="1563"/>
      <c r="F19" s="1563"/>
      <c r="G19" s="1564" t="s">
        <v>49</v>
      </c>
      <c r="H19" s="1565">
        <f>SUM(H16:H17)</f>
        <v>895000</v>
      </c>
      <c r="I19" s="1565">
        <f>SUM(I16:I17)</f>
        <v>895000</v>
      </c>
      <c r="J19" s="1566"/>
      <c r="K19" s="1567"/>
    </row>
    <row r="20" spans="2:11" ht="13.5" customHeight="1" x14ac:dyDescent="0.25">
      <c r="B20" s="101"/>
      <c r="C20" s="811"/>
      <c r="D20" s="36"/>
      <c r="E20" s="36"/>
      <c r="F20" s="36"/>
      <c r="G20" s="93"/>
      <c r="H20" s="74"/>
      <c r="I20" s="74"/>
      <c r="J20" s="74"/>
      <c r="K20" s="1541" t="s">
        <v>123</v>
      </c>
    </row>
    <row r="21" spans="2:11" x14ac:dyDescent="0.25">
      <c r="B21" s="101"/>
      <c r="C21" s="390"/>
      <c r="D21" s="31"/>
      <c r="E21" s="31"/>
      <c r="F21" s="31"/>
      <c r="G21" s="70"/>
      <c r="H21" s="31"/>
      <c r="I21" s="31"/>
      <c r="J21" s="31"/>
      <c r="K21" s="1538"/>
    </row>
    <row r="22" spans="2:11" x14ac:dyDescent="0.25">
      <c r="B22" s="101"/>
      <c r="C22" s="390"/>
      <c r="D22" s="2305" t="s">
        <v>2539</v>
      </c>
      <c r="E22" s="2305"/>
      <c r="F22" s="38"/>
      <c r="G22" s="2306" t="s">
        <v>2540</v>
      </c>
      <c r="H22" s="2306"/>
      <c r="I22" s="392"/>
      <c r="J22" s="2305" t="s">
        <v>396</v>
      </c>
      <c r="K22" s="2379"/>
    </row>
    <row r="23" spans="2:11" x14ac:dyDescent="0.25">
      <c r="B23" s="101"/>
      <c r="C23" s="390"/>
      <c r="D23" s="2375" t="s">
        <v>2541</v>
      </c>
      <c r="E23" s="2375"/>
      <c r="F23" s="38"/>
      <c r="G23" s="2380" t="s">
        <v>6</v>
      </c>
      <c r="H23" s="2380"/>
      <c r="I23" s="201"/>
      <c r="J23" s="1596" t="s">
        <v>2576</v>
      </c>
      <c r="K23" s="1597"/>
    </row>
    <row r="24" spans="2:11" x14ac:dyDescent="0.25">
      <c r="B24" s="101"/>
      <c r="C24" s="390"/>
      <c r="D24" s="2305" t="s">
        <v>378</v>
      </c>
      <c r="E24" s="2305"/>
      <c r="F24" s="38"/>
      <c r="G24" s="2306" t="s">
        <v>385</v>
      </c>
      <c r="H24" s="2306"/>
      <c r="I24" s="392"/>
      <c r="J24" s="2305" t="s">
        <v>2543</v>
      </c>
      <c r="K24" s="2379"/>
    </row>
    <row r="25" spans="2:11" x14ac:dyDescent="0.25">
      <c r="B25" s="101"/>
      <c r="C25" s="390"/>
      <c r="D25" s="2375" t="s">
        <v>2544</v>
      </c>
      <c r="E25" s="2375"/>
      <c r="F25" s="38"/>
      <c r="G25" s="2375" t="s">
        <v>2544</v>
      </c>
      <c r="H25" s="2375"/>
      <c r="I25" s="201"/>
      <c r="J25" s="2375" t="s">
        <v>2544</v>
      </c>
      <c r="K25" s="2377"/>
    </row>
    <row r="26" spans="2:11" x14ac:dyDescent="0.25">
      <c r="B26" s="101"/>
      <c r="C26" s="390"/>
      <c r="D26" s="2301">
        <v>45483</v>
      </c>
      <c r="E26" s="2301"/>
      <c r="F26" s="38"/>
      <c r="G26" s="2301">
        <v>45483</v>
      </c>
      <c r="H26" s="2301"/>
      <c r="I26" s="289"/>
      <c r="J26" s="2301">
        <v>45483</v>
      </c>
      <c r="K26" s="2376"/>
    </row>
    <row r="27" spans="2:11" x14ac:dyDescent="0.25">
      <c r="B27" s="149"/>
      <c r="C27" s="432"/>
      <c r="D27" s="2375" t="s">
        <v>203</v>
      </c>
      <c r="E27" s="2375"/>
      <c r="F27" s="433"/>
      <c r="G27" s="2380" t="s">
        <v>204</v>
      </c>
      <c r="H27" s="2380"/>
      <c r="I27" s="32"/>
      <c r="J27" s="2375" t="s">
        <v>211</v>
      </c>
      <c r="K27" s="2377"/>
    </row>
  </sheetData>
  <mergeCells count="25">
    <mergeCell ref="D23:E23"/>
    <mergeCell ref="G23:H23"/>
    <mergeCell ref="B4:K4"/>
    <mergeCell ref="B5:K5"/>
    <mergeCell ref="B6:K6"/>
    <mergeCell ref="B7:K7"/>
    <mergeCell ref="B8:K8"/>
    <mergeCell ref="F9:G9"/>
    <mergeCell ref="E13:F13"/>
    <mergeCell ref="G13:H13"/>
    <mergeCell ref="D22:E22"/>
    <mergeCell ref="G22:H22"/>
    <mergeCell ref="J22:K22"/>
    <mergeCell ref="D24:E24"/>
    <mergeCell ref="G24:H24"/>
    <mergeCell ref="J24:K24"/>
    <mergeCell ref="D25:E25"/>
    <mergeCell ref="G25:H25"/>
    <mergeCell ref="J25:K25"/>
    <mergeCell ref="D26:E26"/>
    <mergeCell ref="G26:H26"/>
    <mergeCell ref="J26:K26"/>
    <mergeCell ref="D27:E27"/>
    <mergeCell ref="G27:H27"/>
    <mergeCell ref="J27:K27"/>
  </mergeCells>
  <pageMargins left="0.7" right="0.7" top="0.75" bottom="0.75" header="0.3" footer="0.3"/>
  <pageSetup paperSize="5"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topLeftCell="A7" workbookViewId="0">
      <selection activeCell="G12" sqref="G12"/>
    </sheetView>
  </sheetViews>
  <sheetFormatPr baseColWidth="10" defaultRowHeight="15" x14ac:dyDescent="0.25"/>
  <cols>
    <col min="1" max="1" width="3.42578125" customWidth="1"/>
    <col min="2" max="2" width="2.5703125" customWidth="1"/>
    <col min="3" max="3" width="5.5703125" customWidth="1"/>
    <col min="4" max="4" width="12.42578125" customWidth="1"/>
    <col min="5" max="5" width="14" customWidth="1"/>
    <col min="6" max="6" width="15.7109375" customWidth="1"/>
    <col min="7" max="7" width="36.140625" customWidth="1"/>
    <col min="8" max="8" width="14.28515625" customWidth="1"/>
    <col min="9" max="9" width="14.7109375" customWidth="1"/>
    <col min="10" max="10" width="14.85546875" customWidth="1"/>
    <col min="11" max="11" width="17.42578125" customWidth="1"/>
  </cols>
  <sheetData>
    <row r="2" spans="2:11" x14ac:dyDescent="0.25">
      <c r="B2" s="253"/>
      <c r="C2" s="551"/>
      <c r="D2" s="243"/>
      <c r="E2" s="243"/>
      <c r="F2" s="243"/>
      <c r="G2" s="254"/>
      <c r="H2" s="243"/>
      <c r="I2" s="243"/>
      <c r="J2" s="243"/>
      <c r="K2" s="1537"/>
    </row>
    <row r="3" spans="2:11" x14ac:dyDescent="0.25">
      <c r="B3" s="101"/>
      <c r="C3" s="390"/>
      <c r="D3" s="31"/>
      <c r="E3" s="31"/>
      <c r="F3" s="229"/>
      <c r="G3" s="256"/>
      <c r="H3" s="31"/>
      <c r="I3" s="31"/>
      <c r="J3" s="31"/>
      <c r="K3" s="1538"/>
    </row>
    <row r="4" spans="2:11" ht="18.75" x14ac:dyDescent="0.3">
      <c r="B4" s="2357"/>
      <c r="C4" s="2358"/>
      <c r="D4" s="2358"/>
      <c r="E4" s="2358"/>
      <c r="F4" s="2358"/>
      <c r="G4" s="2358"/>
      <c r="H4" s="2358"/>
      <c r="I4" s="2358"/>
      <c r="J4" s="2358"/>
      <c r="K4" s="2359"/>
    </row>
    <row r="5" spans="2:11" ht="18.75" x14ac:dyDescent="0.3">
      <c r="B5" s="2360" t="s">
        <v>20</v>
      </c>
      <c r="C5" s="1975"/>
      <c r="D5" s="1975"/>
      <c r="E5" s="1975"/>
      <c r="F5" s="1975"/>
      <c r="G5" s="1975"/>
      <c r="H5" s="1975"/>
      <c r="I5" s="1975"/>
      <c r="J5" s="1975"/>
      <c r="K5" s="2361"/>
    </row>
    <row r="6" spans="2:11" ht="15.75" x14ac:dyDescent="0.25">
      <c r="B6" s="2365" t="s">
        <v>288</v>
      </c>
      <c r="C6" s="2366"/>
      <c r="D6" s="2366"/>
      <c r="E6" s="2366"/>
      <c r="F6" s="2366"/>
      <c r="G6" s="2366"/>
      <c r="H6" s="2366"/>
      <c r="I6" s="2366"/>
      <c r="J6" s="2366"/>
      <c r="K6" s="2367"/>
    </row>
    <row r="7" spans="2:11" ht="15.75" x14ac:dyDescent="0.25">
      <c r="B7" s="2362" t="s">
        <v>122</v>
      </c>
      <c r="C7" s="2363"/>
      <c r="D7" s="2363"/>
      <c r="E7" s="2363"/>
      <c r="F7" s="2363"/>
      <c r="G7" s="2363"/>
      <c r="H7" s="2363"/>
      <c r="I7" s="2363"/>
      <c r="J7" s="2363"/>
      <c r="K7" s="2364"/>
    </row>
    <row r="8" spans="2:11" ht="15.75" x14ac:dyDescent="0.25">
      <c r="B8" s="2319"/>
      <c r="C8" s="2320"/>
      <c r="D8" s="2320"/>
      <c r="E8" s="2320"/>
      <c r="F8" s="2320"/>
      <c r="G8" s="2320"/>
      <c r="H8" s="2320"/>
      <c r="I8" s="2320"/>
      <c r="J8" s="2320"/>
      <c r="K8" s="2321"/>
    </row>
    <row r="9" spans="2:11" ht="18.75" x14ac:dyDescent="0.3">
      <c r="B9" s="101"/>
      <c r="C9" s="809"/>
      <c r="D9" s="116"/>
      <c r="E9" s="36" t="s">
        <v>25</v>
      </c>
      <c r="F9" s="2381" t="s">
        <v>371</v>
      </c>
      <c r="G9" s="2382"/>
      <c r="H9" s="36" t="s">
        <v>177</v>
      </c>
      <c r="I9" s="536">
        <v>45473</v>
      </c>
      <c r="J9" s="137"/>
      <c r="K9" s="1539"/>
    </row>
    <row r="10" spans="2:11" ht="18.75" x14ac:dyDescent="0.3">
      <c r="B10" s="101"/>
      <c r="C10" s="809"/>
      <c r="D10" s="116"/>
      <c r="E10" s="36"/>
      <c r="F10" s="526"/>
      <c r="G10" s="526"/>
      <c r="H10" s="36"/>
      <c r="I10" s="527"/>
      <c r="J10" s="137"/>
      <c r="K10" s="1539"/>
    </row>
    <row r="11" spans="2:11" ht="18.75" x14ac:dyDescent="0.3">
      <c r="B11" s="101"/>
      <c r="C11" s="809"/>
      <c r="D11" s="36" t="s">
        <v>15</v>
      </c>
      <c r="E11" s="1336" t="s">
        <v>372</v>
      </c>
      <c r="F11" s="36" t="s">
        <v>21</v>
      </c>
      <c r="G11" s="1336" t="s">
        <v>373</v>
      </c>
      <c r="H11" s="36" t="s">
        <v>16</v>
      </c>
      <c r="I11" s="1336" t="s">
        <v>374</v>
      </c>
      <c r="J11" s="36" t="s">
        <v>17</v>
      </c>
      <c r="K11" s="1336" t="s">
        <v>375</v>
      </c>
    </row>
    <row r="12" spans="2:11" ht="18.75" x14ac:dyDescent="0.3">
      <c r="B12" s="101"/>
      <c r="C12" s="809"/>
      <c r="D12" s="116"/>
      <c r="E12" s="116"/>
      <c r="F12" s="116"/>
      <c r="G12" s="93"/>
      <c r="H12" s="116"/>
      <c r="I12" s="116"/>
      <c r="J12" s="14"/>
      <c r="K12" s="1540"/>
    </row>
    <row r="13" spans="2:11" ht="30" x14ac:dyDescent="0.3">
      <c r="B13" s="101"/>
      <c r="C13" s="809"/>
      <c r="D13" s="525" t="s">
        <v>187</v>
      </c>
      <c r="E13" s="2383"/>
      <c r="F13" s="2384"/>
      <c r="G13" s="2324" t="s">
        <v>289</v>
      </c>
      <c r="H13" s="2325"/>
      <c r="I13" s="534" t="s">
        <v>1029</v>
      </c>
      <c r="J13" s="14"/>
      <c r="K13" s="1540"/>
    </row>
    <row r="14" spans="2:11" ht="10.5" customHeight="1" x14ac:dyDescent="0.3">
      <c r="B14" s="101"/>
      <c r="C14" s="809"/>
      <c r="D14" s="201"/>
      <c r="E14" s="201"/>
      <c r="F14" s="201"/>
      <c r="G14" s="93"/>
      <c r="H14" s="201"/>
      <c r="I14" s="201"/>
      <c r="J14" s="14"/>
      <c r="K14" s="1540"/>
    </row>
    <row r="15" spans="2:11" ht="9.75" customHeight="1" x14ac:dyDescent="0.3">
      <c r="B15" s="101"/>
      <c r="C15" s="809"/>
      <c r="D15" s="201"/>
      <c r="E15" s="201"/>
      <c r="F15" s="14"/>
      <c r="G15" s="523"/>
      <c r="H15" s="201"/>
      <c r="I15" s="201"/>
      <c r="J15" s="524"/>
      <c r="K15" s="1598"/>
    </row>
    <row r="16" spans="2:11" ht="25.5" x14ac:dyDescent="0.25">
      <c r="B16" s="257"/>
      <c r="C16" s="1548" t="s">
        <v>70</v>
      </c>
      <c r="D16" s="1549" t="s">
        <v>224</v>
      </c>
      <c r="E16" s="1550" t="s">
        <v>188</v>
      </c>
      <c r="F16" s="1549" t="s">
        <v>165</v>
      </c>
      <c r="G16" s="1551" t="s">
        <v>290</v>
      </c>
      <c r="H16" s="1552" t="s">
        <v>116</v>
      </c>
      <c r="I16" s="1552" t="s">
        <v>117</v>
      </c>
      <c r="J16" s="1553" t="s">
        <v>225</v>
      </c>
      <c r="K16" s="1554" t="s">
        <v>57</v>
      </c>
    </row>
    <row r="17" spans="2:11" x14ac:dyDescent="0.25">
      <c r="B17" s="101"/>
      <c r="C17" s="1599">
        <v>1</v>
      </c>
      <c r="D17" s="1600" t="s">
        <v>394</v>
      </c>
      <c r="E17" s="1601"/>
      <c r="F17" s="1602" t="s">
        <v>2535</v>
      </c>
      <c r="G17" s="1526" t="s">
        <v>2536</v>
      </c>
      <c r="H17" s="1527">
        <v>284085</v>
      </c>
      <c r="I17" s="1603"/>
      <c r="J17" s="1527" t="s">
        <v>107</v>
      </c>
      <c r="K17" s="1604"/>
    </row>
    <row r="18" spans="2:11" x14ac:dyDescent="0.25">
      <c r="B18" s="101"/>
      <c r="C18" s="1599"/>
      <c r="D18" s="1600"/>
      <c r="E18" s="1601"/>
      <c r="F18" s="1595" t="s">
        <v>2522</v>
      </c>
      <c r="G18" s="1526" t="s">
        <v>2523</v>
      </c>
      <c r="H18" s="1603"/>
      <c r="I18" s="1527">
        <v>284085</v>
      </c>
      <c r="J18" s="1603"/>
      <c r="K18" s="1604"/>
    </row>
    <row r="19" spans="2:11" ht="60" x14ac:dyDescent="0.25">
      <c r="B19" s="101"/>
      <c r="C19" s="816"/>
      <c r="D19" s="823"/>
      <c r="E19" s="824"/>
      <c r="F19" s="1560" t="s">
        <v>2577</v>
      </c>
      <c r="G19" s="1561" t="s">
        <v>2578</v>
      </c>
      <c r="H19" s="821"/>
      <c r="I19" s="821"/>
      <c r="J19" s="821"/>
      <c r="K19" s="822"/>
    </row>
    <row r="20" spans="2:11" x14ac:dyDescent="0.25">
      <c r="B20" s="101"/>
      <c r="C20" s="1562"/>
      <c r="D20" s="1563"/>
      <c r="E20" s="1563"/>
      <c r="F20" s="1563"/>
      <c r="G20" s="1564" t="s">
        <v>49</v>
      </c>
      <c r="H20" s="1565">
        <f>SUM(H17:H18)</f>
        <v>284085</v>
      </c>
      <c r="I20" s="1565">
        <f>SUM(I17:I18)</f>
        <v>284085</v>
      </c>
      <c r="J20" s="1566"/>
      <c r="K20" s="1567"/>
    </row>
    <row r="21" spans="2:11" x14ac:dyDescent="0.25">
      <c r="B21" s="101"/>
      <c r="C21" s="811"/>
      <c r="D21" s="36"/>
      <c r="E21" s="36"/>
      <c r="F21" s="36"/>
      <c r="G21" s="93"/>
      <c r="H21" s="74"/>
      <c r="I21" s="74"/>
      <c r="J21" s="74"/>
      <c r="K21" s="1541" t="s">
        <v>123</v>
      </c>
    </row>
    <row r="22" spans="2:11" x14ac:dyDescent="0.25">
      <c r="B22" s="101"/>
      <c r="C22" s="390"/>
      <c r="D22" s="31"/>
      <c r="E22" s="31"/>
      <c r="F22" s="31"/>
      <c r="G22" s="70"/>
      <c r="H22" s="31"/>
      <c r="I22" s="31"/>
      <c r="J22" s="31"/>
      <c r="K22" s="1538"/>
    </row>
    <row r="23" spans="2:11" x14ac:dyDescent="0.25">
      <c r="B23" s="101"/>
      <c r="C23" s="390"/>
      <c r="D23" s="2305" t="s">
        <v>2539</v>
      </c>
      <c r="E23" s="2305"/>
      <c r="F23" s="38"/>
      <c r="G23" s="2306" t="s">
        <v>2540</v>
      </c>
      <c r="H23" s="2306"/>
      <c r="I23" s="392"/>
      <c r="J23" s="2305" t="s">
        <v>396</v>
      </c>
      <c r="K23" s="2379"/>
    </row>
    <row r="24" spans="2:11" x14ac:dyDescent="0.25">
      <c r="B24" s="101"/>
      <c r="C24" s="390"/>
      <c r="D24" s="2375" t="s">
        <v>2541</v>
      </c>
      <c r="E24" s="2375"/>
      <c r="F24" s="38"/>
      <c r="G24" s="2380" t="s">
        <v>6</v>
      </c>
      <c r="H24" s="2380"/>
      <c r="I24" s="201"/>
      <c r="J24" s="1535" t="s">
        <v>2542</v>
      </c>
      <c r="K24" s="1544"/>
    </row>
    <row r="25" spans="2:11" x14ac:dyDescent="0.25">
      <c r="B25" s="101"/>
      <c r="C25" s="390"/>
      <c r="D25" s="2305" t="s">
        <v>378</v>
      </c>
      <c r="E25" s="2305"/>
      <c r="F25" s="38"/>
      <c r="G25" s="2306" t="s">
        <v>385</v>
      </c>
      <c r="H25" s="2306"/>
      <c r="I25" s="392"/>
      <c r="J25" s="2305" t="s">
        <v>2543</v>
      </c>
      <c r="K25" s="2379"/>
    </row>
    <row r="26" spans="2:11" x14ac:dyDescent="0.25">
      <c r="B26" s="101"/>
      <c r="C26" s="390"/>
      <c r="D26" s="2375" t="s">
        <v>2544</v>
      </c>
      <c r="E26" s="2375"/>
      <c r="F26" s="38"/>
      <c r="G26" s="2375" t="s">
        <v>2544</v>
      </c>
      <c r="H26" s="2375"/>
      <c r="I26" s="201"/>
      <c r="J26" s="2375" t="s">
        <v>2544</v>
      </c>
      <c r="K26" s="2377"/>
    </row>
    <row r="27" spans="2:11" x14ac:dyDescent="0.25">
      <c r="B27" s="101"/>
      <c r="C27" s="390"/>
      <c r="D27" s="2301">
        <v>45483</v>
      </c>
      <c r="E27" s="2301"/>
      <c r="F27" s="38"/>
      <c r="G27" s="2301">
        <v>45483</v>
      </c>
      <c r="H27" s="2301"/>
      <c r="I27" s="289"/>
      <c r="J27" s="2301">
        <v>45483</v>
      </c>
      <c r="K27" s="2376"/>
    </row>
    <row r="28" spans="2:11" x14ac:dyDescent="0.25">
      <c r="B28" s="149"/>
      <c r="C28" s="432"/>
      <c r="D28" s="2375" t="s">
        <v>203</v>
      </c>
      <c r="E28" s="2375"/>
      <c r="F28" s="433"/>
      <c r="G28" s="2380" t="s">
        <v>204</v>
      </c>
      <c r="H28" s="2380"/>
      <c r="I28" s="32"/>
      <c r="J28" s="2375" t="s">
        <v>211</v>
      </c>
      <c r="K28" s="2377"/>
    </row>
  </sheetData>
  <mergeCells count="25">
    <mergeCell ref="D24:E24"/>
    <mergeCell ref="G24:H24"/>
    <mergeCell ref="B4:K4"/>
    <mergeCell ref="B5:K5"/>
    <mergeCell ref="B6:K6"/>
    <mergeCell ref="B7:K7"/>
    <mergeCell ref="B8:K8"/>
    <mergeCell ref="F9:G9"/>
    <mergeCell ref="E13:F13"/>
    <mergeCell ref="G13:H13"/>
    <mergeCell ref="D23:E23"/>
    <mergeCell ref="G23:H23"/>
    <mergeCell ref="J23:K23"/>
    <mergeCell ref="D25:E25"/>
    <mergeCell ref="G25:H25"/>
    <mergeCell ref="J25:K25"/>
    <mergeCell ref="D26:E26"/>
    <mergeCell ref="G26:H26"/>
    <mergeCell ref="J26:K26"/>
    <mergeCell ref="D27:E27"/>
    <mergeCell ref="G27:H27"/>
    <mergeCell ref="J27:K27"/>
    <mergeCell ref="D28:E28"/>
    <mergeCell ref="G28:H28"/>
    <mergeCell ref="J28:K28"/>
  </mergeCells>
  <pageMargins left="0.7" right="0.7" top="0.75" bottom="0.75" header="0.3" footer="0.3"/>
  <pageSetup paperSize="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topLeftCell="A10" workbookViewId="0">
      <selection activeCell="C20" sqref="C20:K20"/>
    </sheetView>
  </sheetViews>
  <sheetFormatPr baseColWidth="10" defaultRowHeight="15" x14ac:dyDescent="0.25"/>
  <cols>
    <col min="1" max="1" width="3.42578125" customWidth="1"/>
    <col min="2" max="2" width="2.5703125" customWidth="1"/>
    <col min="3" max="3" width="5.5703125" customWidth="1"/>
    <col min="4" max="4" width="12.42578125" customWidth="1"/>
    <col min="5" max="5" width="14" customWidth="1"/>
    <col min="6" max="6" width="15.7109375" customWidth="1"/>
    <col min="7" max="7" width="36.140625" customWidth="1"/>
    <col min="8" max="8" width="14.28515625" customWidth="1"/>
    <col min="9" max="9" width="14.7109375" customWidth="1"/>
    <col min="10" max="10" width="14.85546875" customWidth="1"/>
    <col min="11" max="11" width="17.42578125" customWidth="1"/>
  </cols>
  <sheetData>
    <row r="2" spans="2:11" x14ac:dyDescent="0.25">
      <c r="B2" s="253"/>
      <c r="C2" s="551"/>
      <c r="D2" s="243"/>
      <c r="E2" s="243"/>
      <c r="F2" s="243"/>
      <c r="G2" s="254"/>
      <c r="H2" s="243"/>
      <c r="I2" s="243"/>
      <c r="J2" s="243"/>
      <c r="K2" s="1537"/>
    </row>
    <row r="3" spans="2:11" x14ac:dyDescent="0.25">
      <c r="B3" s="101"/>
      <c r="C3" s="390"/>
      <c r="D3" s="31"/>
      <c r="E3" s="31"/>
      <c r="F3" s="229"/>
      <c r="G3" s="256"/>
      <c r="H3" s="31"/>
      <c r="I3" s="31"/>
      <c r="J3" s="31"/>
      <c r="K3" s="1538"/>
    </row>
    <row r="4" spans="2:11" ht="18.75" x14ac:dyDescent="0.3">
      <c r="B4" s="2357"/>
      <c r="C4" s="2358"/>
      <c r="D4" s="2358"/>
      <c r="E4" s="2358"/>
      <c r="F4" s="2358"/>
      <c r="G4" s="2358"/>
      <c r="H4" s="2358"/>
      <c r="I4" s="2358"/>
      <c r="J4" s="2358"/>
      <c r="K4" s="2359"/>
    </row>
    <row r="5" spans="2:11" ht="18.75" x14ac:dyDescent="0.3">
      <c r="B5" s="2360" t="s">
        <v>20</v>
      </c>
      <c r="C5" s="1975"/>
      <c r="D5" s="1975"/>
      <c r="E5" s="1975"/>
      <c r="F5" s="1975"/>
      <c r="G5" s="1975"/>
      <c r="H5" s="1975"/>
      <c r="I5" s="1975"/>
      <c r="J5" s="1975"/>
      <c r="K5" s="2361"/>
    </row>
    <row r="6" spans="2:11" ht="15.75" x14ac:dyDescent="0.25">
      <c r="B6" s="2365" t="s">
        <v>288</v>
      </c>
      <c r="C6" s="2366"/>
      <c r="D6" s="2366"/>
      <c r="E6" s="2366"/>
      <c r="F6" s="2366"/>
      <c r="G6" s="2366"/>
      <c r="H6" s="2366"/>
      <c r="I6" s="2366"/>
      <c r="J6" s="2366"/>
      <c r="K6" s="2367"/>
    </row>
    <row r="7" spans="2:11" ht="15.75" x14ac:dyDescent="0.25">
      <c r="B7" s="2362" t="s">
        <v>122</v>
      </c>
      <c r="C7" s="2363"/>
      <c r="D7" s="2363"/>
      <c r="E7" s="2363"/>
      <c r="F7" s="2363"/>
      <c r="G7" s="2363"/>
      <c r="H7" s="2363"/>
      <c r="I7" s="2363"/>
      <c r="J7" s="2363"/>
      <c r="K7" s="2364"/>
    </row>
    <row r="8" spans="2:11" ht="15.75" x14ac:dyDescent="0.25">
      <c r="B8" s="2319"/>
      <c r="C8" s="2320"/>
      <c r="D8" s="2320"/>
      <c r="E8" s="2320"/>
      <c r="F8" s="2320"/>
      <c r="G8" s="2320"/>
      <c r="H8" s="2320"/>
      <c r="I8" s="2320"/>
      <c r="J8" s="2320"/>
      <c r="K8" s="2321"/>
    </row>
    <row r="9" spans="2:11" ht="18.75" x14ac:dyDescent="0.3">
      <c r="B9" s="101"/>
      <c r="C9" s="809"/>
      <c r="D9" s="116"/>
      <c r="E9" s="36" t="s">
        <v>25</v>
      </c>
      <c r="F9" s="2381" t="s">
        <v>371</v>
      </c>
      <c r="G9" s="2382"/>
      <c r="H9" s="36" t="s">
        <v>177</v>
      </c>
      <c r="I9" s="536">
        <v>45473</v>
      </c>
      <c r="J9" s="137"/>
      <c r="K9" s="1539"/>
    </row>
    <row r="10" spans="2:11" ht="18.75" x14ac:dyDescent="0.3">
      <c r="B10" s="101"/>
      <c r="C10" s="809"/>
      <c r="D10" s="116"/>
      <c r="E10" s="36"/>
      <c r="F10" s="526"/>
      <c r="G10" s="526"/>
      <c r="H10" s="36"/>
      <c r="I10" s="527"/>
      <c r="J10" s="137"/>
      <c r="K10" s="1539"/>
    </row>
    <row r="11" spans="2:11" ht="18.75" x14ac:dyDescent="0.3">
      <c r="B11" s="101"/>
      <c r="C11" s="809"/>
      <c r="D11" s="36" t="s">
        <v>15</v>
      </c>
      <c r="E11" s="1336" t="s">
        <v>372</v>
      </c>
      <c r="F11" s="36" t="s">
        <v>21</v>
      </c>
      <c r="G11" s="1336" t="s">
        <v>373</v>
      </c>
      <c r="H11" s="36" t="s">
        <v>16</v>
      </c>
      <c r="I11" s="1336" t="s">
        <v>374</v>
      </c>
      <c r="J11" s="36" t="s">
        <v>17</v>
      </c>
      <c r="K11" s="1336" t="s">
        <v>375</v>
      </c>
    </row>
    <row r="12" spans="2:11" ht="18.75" x14ac:dyDescent="0.3">
      <c r="B12" s="101"/>
      <c r="C12" s="809"/>
      <c r="D12" s="116"/>
      <c r="E12" s="116"/>
      <c r="F12" s="116"/>
      <c r="G12" s="93"/>
      <c r="H12" s="116"/>
      <c r="I12" s="116"/>
      <c r="J12" s="14"/>
      <c r="K12" s="1540"/>
    </row>
    <row r="13" spans="2:11" ht="30" x14ac:dyDescent="0.3">
      <c r="B13" s="101"/>
      <c r="C13" s="809"/>
      <c r="D13" s="525" t="s">
        <v>187</v>
      </c>
      <c r="E13" s="2383"/>
      <c r="F13" s="2384"/>
      <c r="G13" s="2324" t="s">
        <v>289</v>
      </c>
      <c r="H13" s="2325"/>
      <c r="I13" s="534" t="s">
        <v>1029</v>
      </c>
      <c r="J13" s="14"/>
      <c r="K13" s="1540"/>
    </row>
    <row r="14" spans="2:11" ht="10.5" customHeight="1" x14ac:dyDescent="0.3">
      <c r="B14" s="101"/>
      <c r="C14" s="809"/>
      <c r="D14" s="201"/>
      <c r="E14" s="201"/>
      <c r="F14" s="201"/>
      <c r="G14" s="93"/>
      <c r="H14" s="201"/>
      <c r="I14" s="201"/>
      <c r="J14" s="14"/>
      <c r="K14" s="1540"/>
    </row>
    <row r="15" spans="2:11" ht="9.75" customHeight="1" x14ac:dyDescent="0.3">
      <c r="B15" s="101"/>
      <c r="C15" s="809"/>
      <c r="D15" s="201"/>
      <c r="E15" s="201"/>
      <c r="F15" s="14"/>
      <c r="G15" s="523"/>
      <c r="H15" s="201"/>
      <c r="I15" s="201"/>
      <c r="J15" s="524"/>
      <c r="K15" s="1598"/>
    </row>
    <row r="16" spans="2:11" ht="25.5" x14ac:dyDescent="0.25">
      <c r="B16" s="257"/>
      <c r="C16" s="1548" t="s">
        <v>70</v>
      </c>
      <c r="D16" s="1549" t="s">
        <v>224</v>
      </c>
      <c r="E16" s="1550" t="s">
        <v>188</v>
      </c>
      <c r="F16" s="1549" t="s">
        <v>165</v>
      </c>
      <c r="G16" s="1551" t="s">
        <v>290</v>
      </c>
      <c r="H16" s="1552" t="s">
        <v>116</v>
      </c>
      <c r="I16" s="1552" t="s">
        <v>117</v>
      </c>
      <c r="J16" s="1553" t="s">
        <v>225</v>
      </c>
      <c r="K16" s="1554" t="s">
        <v>57</v>
      </c>
    </row>
    <row r="17" spans="2:11" x14ac:dyDescent="0.25">
      <c r="B17" s="101"/>
      <c r="C17" s="1599">
        <v>1</v>
      </c>
      <c r="D17" s="1600" t="s">
        <v>394</v>
      </c>
      <c r="E17" s="1601"/>
      <c r="F17" s="1595" t="s">
        <v>2535</v>
      </c>
      <c r="G17" s="1526" t="s">
        <v>2536</v>
      </c>
      <c r="H17" s="1527">
        <v>272300</v>
      </c>
      <c r="I17" s="1527"/>
      <c r="J17" s="1527" t="s">
        <v>107</v>
      </c>
      <c r="K17" s="1604"/>
    </row>
    <row r="18" spans="2:11" x14ac:dyDescent="0.25">
      <c r="B18" s="101"/>
      <c r="C18" s="1599"/>
      <c r="D18" s="1600"/>
      <c r="E18" s="1601"/>
      <c r="F18" s="1595" t="s">
        <v>2522</v>
      </c>
      <c r="G18" s="1526" t="s">
        <v>2523</v>
      </c>
      <c r="H18" s="1527"/>
      <c r="I18" s="1527">
        <v>272300</v>
      </c>
      <c r="J18" s="1603"/>
      <c r="K18" s="1604"/>
    </row>
    <row r="19" spans="2:11" ht="72" x14ac:dyDescent="0.25">
      <c r="B19" s="101"/>
      <c r="C19" s="816"/>
      <c r="D19" s="823"/>
      <c r="E19" s="824"/>
      <c r="F19" s="1560" t="s">
        <v>2579</v>
      </c>
      <c r="G19" s="1561" t="s">
        <v>2580</v>
      </c>
      <c r="H19" s="821"/>
      <c r="I19" s="821"/>
      <c r="J19" s="821"/>
      <c r="K19" s="822"/>
    </row>
    <row r="20" spans="2:11" x14ac:dyDescent="0.25">
      <c r="B20" s="101"/>
      <c r="C20" s="1562"/>
      <c r="D20" s="1563"/>
      <c r="E20" s="1563"/>
      <c r="F20" s="1563"/>
      <c r="G20" s="1564" t="s">
        <v>49</v>
      </c>
      <c r="H20" s="1565">
        <f>SUM(H17:H18)</f>
        <v>272300</v>
      </c>
      <c r="I20" s="1565">
        <f>SUM(I17:I18)</f>
        <v>272300</v>
      </c>
      <c r="J20" s="1566"/>
      <c r="K20" s="1567"/>
    </row>
    <row r="21" spans="2:11" x14ac:dyDescent="0.25">
      <c r="B21" s="101"/>
      <c r="C21" s="811"/>
      <c r="D21" s="36"/>
      <c r="E21" s="36"/>
      <c r="F21" s="36"/>
      <c r="G21" s="93"/>
      <c r="H21" s="74"/>
      <c r="I21" s="74"/>
      <c r="J21" s="74"/>
      <c r="K21" s="1541" t="s">
        <v>123</v>
      </c>
    </row>
    <row r="22" spans="2:11" x14ac:dyDescent="0.25">
      <c r="B22" s="101"/>
      <c r="C22" s="390"/>
      <c r="D22" s="31"/>
      <c r="E22" s="31"/>
      <c r="F22" s="31"/>
      <c r="G22" s="70"/>
      <c r="H22" s="31"/>
      <c r="I22" s="31"/>
      <c r="J22" s="31"/>
      <c r="K22" s="1538"/>
    </row>
    <row r="23" spans="2:11" x14ac:dyDescent="0.25">
      <c r="B23" s="101"/>
      <c r="C23" s="390"/>
      <c r="D23" s="2305" t="s">
        <v>2539</v>
      </c>
      <c r="E23" s="2305"/>
      <c r="F23" s="38"/>
      <c r="G23" s="2306" t="s">
        <v>2540</v>
      </c>
      <c r="H23" s="2306"/>
      <c r="I23" s="392"/>
      <c r="J23" s="2305" t="s">
        <v>396</v>
      </c>
      <c r="K23" s="2379"/>
    </row>
    <row r="24" spans="2:11" x14ac:dyDescent="0.25">
      <c r="B24" s="101"/>
      <c r="C24" s="390"/>
      <c r="D24" s="2375" t="s">
        <v>2541</v>
      </c>
      <c r="E24" s="2375"/>
      <c r="F24" s="38"/>
      <c r="G24" s="2380" t="s">
        <v>6</v>
      </c>
      <c r="H24" s="2380"/>
      <c r="I24" s="201"/>
      <c r="J24" s="1535" t="s">
        <v>2542</v>
      </c>
      <c r="K24" s="1544"/>
    </row>
    <row r="25" spans="2:11" x14ac:dyDescent="0.25">
      <c r="B25" s="101"/>
      <c r="C25" s="390"/>
      <c r="D25" s="2305" t="s">
        <v>378</v>
      </c>
      <c r="E25" s="2305"/>
      <c r="F25" s="38"/>
      <c r="G25" s="2306" t="s">
        <v>385</v>
      </c>
      <c r="H25" s="2306"/>
      <c r="I25" s="392"/>
      <c r="J25" s="2305" t="s">
        <v>2543</v>
      </c>
      <c r="K25" s="2379"/>
    </row>
    <row r="26" spans="2:11" x14ac:dyDescent="0.25">
      <c r="B26" s="101"/>
      <c r="C26" s="390"/>
      <c r="D26" s="2375" t="s">
        <v>2544</v>
      </c>
      <c r="E26" s="2375"/>
      <c r="F26" s="38"/>
      <c r="G26" s="2375" t="s">
        <v>2544</v>
      </c>
      <c r="H26" s="2375"/>
      <c r="I26" s="201"/>
      <c r="J26" s="2375" t="s">
        <v>2544</v>
      </c>
      <c r="K26" s="2377"/>
    </row>
    <row r="27" spans="2:11" x14ac:dyDescent="0.25">
      <c r="B27" s="101"/>
      <c r="C27" s="390"/>
      <c r="D27" s="2301">
        <v>45483</v>
      </c>
      <c r="E27" s="2301"/>
      <c r="F27" s="38"/>
      <c r="G27" s="2301">
        <v>45483</v>
      </c>
      <c r="H27" s="2301"/>
      <c r="I27" s="289"/>
      <c r="J27" s="2301">
        <v>45483</v>
      </c>
      <c r="K27" s="2376"/>
    </row>
    <row r="28" spans="2:11" x14ac:dyDescent="0.25">
      <c r="B28" s="149"/>
      <c r="C28" s="432"/>
      <c r="D28" s="2375" t="s">
        <v>203</v>
      </c>
      <c r="E28" s="2375"/>
      <c r="F28" s="433"/>
      <c r="G28" s="2380" t="s">
        <v>204</v>
      </c>
      <c r="H28" s="2380"/>
      <c r="I28" s="32"/>
      <c r="J28" s="2375" t="s">
        <v>211</v>
      </c>
      <c r="K28" s="2377"/>
    </row>
  </sheetData>
  <mergeCells count="25">
    <mergeCell ref="D24:E24"/>
    <mergeCell ref="G24:H24"/>
    <mergeCell ref="B4:K4"/>
    <mergeCell ref="B5:K5"/>
    <mergeCell ref="B6:K6"/>
    <mergeCell ref="B7:K7"/>
    <mergeCell ref="B8:K8"/>
    <mergeCell ref="F9:G9"/>
    <mergeCell ref="E13:F13"/>
    <mergeCell ref="G13:H13"/>
    <mergeCell ref="D23:E23"/>
    <mergeCell ref="G23:H23"/>
    <mergeCell ref="J23:K23"/>
    <mergeCell ref="D25:E25"/>
    <mergeCell ref="G25:H25"/>
    <mergeCell ref="J25:K25"/>
    <mergeCell ref="D26:E26"/>
    <mergeCell ref="G26:H26"/>
    <mergeCell ref="J26:K26"/>
    <mergeCell ref="D27:E27"/>
    <mergeCell ref="G27:H27"/>
    <mergeCell ref="J27:K27"/>
    <mergeCell ref="D28:E28"/>
    <mergeCell ref="G28:H28"/>
    <mergeCell ref="J28:K28"/>
  </mergeCells>
  <pageMargins left="0.7" right="0.7" top="0.75" bottom="0.75" header="0.3" footer="0.3"/>
  <pageSetup paperSize="5"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topLeftCell="A7" workbookViewId="0">
      <selection activeCell="G18" sqref="G18"/>
    </sheetView>
  </sheetViews>
  <sheetFormatPr baseColWidth="10" defaultRowHeight="15" x14ac:dyDescent="0.25"/>
  <cols>
    <col min="1" max="1" width="3.42578125" customWidth="1"/>
    <col min="2" max="2" width="2.5703125" customWidth="1"/>
    <col min="3" max="3" width="5.5703125" customWidth="1"/>
    <col min="4" max="4" width="12.42578125" customWidth="1"/>
    <col min="5" max="5" width="14" customWidth="1"/>
    <col min="6" max="6" width="15.7109375" customWidth="1"/>
    <col min="7" max="7" width="36.140625" customWidth="1"/>
    <col min="8" max="8" width="14.28515625" customWidth="1"/>
    <col min="9" max="9" width="14.7109375" customWidth="1"/>
    <col min="10" max="10" width="14.85546875" customWidth="1"/>
    <col min="11" max="11" width="17.42578125" customWidth="1"/>
  </cols>
  <sheetData>
    <row r="2" spans="2:11" x14ac:dyDescent="0.25">
      <c r="B2" s="253"/>
      <c r="C2" s="551"/>
      <c r="D2" s="243"/>
      <c r="E2" s="243"/>
      <c r="F2" s="243"/>
      <c r="G2" s="254"/>
      <c r="H2" s="243"/>
      <c r="I2" s="243"/>
      <c r="J2" s="243"/>
      <c r="K2" s="1537"/>
    </row>
    <row r="3" spans="2:11" x14ac:dyDescent="0.25">
      <c r="B3" s="101"/>
      <c r="C3" s="390"/>
      <c r="D3" s="31"/>
      <c r="E3" s="31"/>
      <c r="F3" s="229"/>
      <c r="G3" s="256"/>
      <c r="H3" s="31"/>
      <c r="I3" s="31"/>
      <c r="J3" s="31"/>
      <c r="K3" s="1538"/>
    </row>
    <row r="4" spans="2:11" ht="18.75" x14ac:dyDescent="0.3">
      <c r="B4" s="2357"/>
      <c r="C4" s="2358"/>
      <c r="D4" s="2358"/>
      <c r="E4" s="2358"/>
      <c r="F4" s="2358"/>
      <c r="G4" s="2358"/>
      <c r="H4" s="2358"/>
      <c r="I4" s="2358"/>
      <c r="J4" s="2358"/>
      <c r="K4" s="2359"/>
    </row>
    <row r="5" spans="2:11" ht="18.75" x14ac:dyDescent="0.3">
      <c r="B5" s="2360" t="s">
        <v>20</v>
      </c>
      <c r="C5" s="1975"/>
      <c r="D5" s="1975"/>
      <c r="E5" s="1975"/>
      <c r="F5" s="1975"/>
      <c r="G5" s="1975"/>
      <c r="H5" s="1975"/>
      <c r="I5" s="1975"/>
      <c r="J5" s="1975"/>
      <c r="K5" s="2361"/>
    </row>
    <row r="6" spans="2:11" ht="15.75" x14ac:dyDescent="0.25">
      <c r="B6" s="2365" t="s">
        <v>288</v>
      </c>
      <c r="C6" s="2366"/>
      <c r="D6" s="2366"/>
      <c r="E6" s="2366"/>
      <c r="F6" s="2366"/>
      <c r="G6" s="2366"/>
      <c r="H6" s="2366"/>
      <c r="I6" s="2366"/>
      <c r="J6" s="2366"/>
      <c r="K6" s="2367"/>
    </row>
    <row r="7" spans="2:11" ht="15.75" x14ac:dyDescent="0.25">
      <c r="B7" s="2362" t="s">
        <v>122</v>
      </c>
      <c r="C7" s="2363"/>
      <c r="D7" s="2363"/>
      <c r="E7" s="2363"/>
      <c r="F7" s="2363"/>
      <c r="G7" s="2363"/>
      <c r="H7" s="2363"/>
      <c r="I7" s="2363"/>
      <c r="J7" s="2363"/>
      <c r="K7" s="2364"/>
    </row>
    <row r="8" spans="2:11" ht="15.75" x14ac:dyDescent="0.25">
      <c r="B8" s="2319"/>
      <c r="C8" s="2320"/>
      <c r="D8" s="2320"/>
      <c r="E8" s="2320"/>
      <c r="F8" s="2320"/>
      <c r="G8" s="2320"/>
      <c r="H8" s="2320"/>
      <c r="I8" s="2320"/>
      <c r="J8" s="2320"/>
      <c r="K8" s="2321"/>
    </row>
    <row r="9" spans="2:11" ht="18.75" x14ac:dyDescent="0.3">
      <c r="B9" s="101"/>
      <c r="C9" s="809"/>
      <c r="D9" s="116"/>
      <c r="E9" s="36" t="s">
        <v>25</v>
      </c>
      <c r="F9" s="2381" t="s">
        <v>371</v>
      </c>
      <c r="G9" s="2382"/>
      <c r="H9" s="36" t="s">
        <v>177</v>
      </c>
      <c r="I9" s="536">
        <v>45473</v>
      </c>
      <c r="J9" s="137"/>
      <c r="K9" s="1539"/>
    </row>
    <row r="10" spans="2:11" ht="18.75" x14ac:dyDescent="0.3">
      <c r="B10" s="101"/>
      <c r="C10" s="809"/>
      <c r="D10" s="116"/>
      <c r="E10" s="36"/>
      <c r="F10" s="526"/>
      <c r="G10" s="526"/>
      <c r="H10" s="36"/>
      <c r="I10" s="527"/>
      <c r="J10" s="137"/>
      <c r="K10" s="1539"/>
    </row>
    <row r="11" spans="2:11" ht="18.75" x14ac:dyDescent="0.3">
      <c r="B11" s="101"/>
      <c r="C11" s="809"/>
      <c r="D11" s="36" t="s">
        <v>15</v>
      </c>
      <c r="E11" s="1336" t="s">
        <v>372</v>
      </c>
      <c r="F11" s="36" t="s">
        <v>21</v>
      </c>
      <c r="G11" s="1336" t="s">
        <v>373</v>
      </c>
      <c r="H11" s="36" t="s">
        <v>16</v>
      </c>
      <c r="I11" s="1336" t="s">
        <v>374</v>
      </c>
      <c r="J11" s="36" t="s">
        <v>17</v>
      </c>
      <c r="K11" s="1336" t="s">
        <v>375</v>
      </c>
    </row>
    <row r="12" spans="2:11" ht="18.75" x14ac:dyDescent="0.3">
      <c r="B12" s="101"/>
      <c r="C12" s="809"/>
      <c r="D12" s="116"/>
      <c r="E12" s="116"/>
      <c r="F12" s="116"/>
      <c r="G12" s="93"/>
      <c r="H12" s="116"/>
      <c r="I12" s="116"/>
      <c r="J12" s="14"/>
      <c r="K12" s="1540"/>
    </row>
    <row r="13" spans="2:11" ht="30" x14ac:dyDescent="0.3">
      <c r="B13" s="101"/>
      <c r="C13" s="809"/>
      <c r="D13" s="525" t="s">
        <v>187</v>
      </c>
      <c r="E13" s="2383"/>
      <c r="F13" s="2384"/>
      <c r="G13" s="2324" t="s">
        <v>289</v>
      </c>
      <c r="H13" s="2325"/>
      <c r="I13" s="534" t="s">
        <v>1029</v>
      </c>
      <c r="J13" s="14"/>
      <c r="K13" s="1540"/>
    </row>
    <row r="14" spans="2:11" ht="10.5" customHeight="1" x14ac:dyDescent="0.3">
      <c r="B14" s="101"/>
      <c r="C14" s="809"/>
      <c r="D14" s="201"/>
      <c r="E14" s="201"/>
      <c r="F14" s="201"/>
      <c r="G14" s="93"/>
      <c r="H14" s="201"/>
      <c r="I14" s="201"/>
      <c r="J14" s="14"/>
      <c r="K14" s="1540"/>
    </row>
    <row r="15" spans="2:11" ht="9.75" customHeight="1" x14ac:dyDescent="0.3">
      <c r="B15" s="101"/>
      <c r="C15" s="809"/>
      <c r="D15" s="201"/>
      <c r="E15" s="201"/>
      <c r="F15" s="14"/>
      <c r="G15" s="523"/>
      <c r="H15" s="201"/>
      <c r="I15" s="201"/>
      <c r="J15" s="524"/>
      <c r="K15" s="1598"/>
    </row>
    <row r="16" spans="2:11" ht="25.5" x14ac:dyDescent="0.25">
      <c r="B16" s="257"/>
      <c r="C16" s="1548" t="s">
        <v>70</v>
      </c>
      <c r="D16" s="1549" t="s">
        <v>224</v>
      </c>
      <c r="E16" s="1550" t="s">
        <v>188</v>
      </c>
      <c r="F16" s="1549" t="s">
        <v>165</v>
      </c>
      <c r="G16" s="1551" t="s">
        <v>290</v>
      </c>
      <c r="H16" s="1552" t="s">
        <v>116</v>
      </c>
      <c r="I16" s="1552" t="s">
        <v>117</v>
      </c>
      <c r="J16" s="1553" t="s">
        <v>225</v>
      </c>
      <c r="K16" s="1554" t="s">
        <v>57</v>
      </c>
    </row>
    <row r="17" spans="2:11" x14ac:dyDescent="0.25">
      <c r="B17" s="101"/>
      <c r="C17" s="1599">
        <v>1</v>
      </c>
      <c r="D17" s="1600" t="s">
        <v>394</v>
      </c>
      <c r="E17" s="1601"/>
      <c r="F17" s="1595" t="s">
        <v>2535</v>
      </c>
      <c r="G17" s="1526" t="s">
        <v>2536</v>
      </c>
      <c r="H17" s="1527">
        <v>112339</v>
      </c>
      <c r="I17" s="1527"/>
      <c r="J17" s="1527" t="s">
        <v>107</v>
      </c>
      <c r="K17" s="1604"/>
    </row>
    <row r="18" spans="2:11" x14ac:dyDescent="0.25">
      <c r="B18" s="101"/>
      <c r="C18" s="1599"/>
      <c r="D18" s="1600"/>
      <c r="E18" s="1601"/>
      <c r="F18" s="1595" t="s">
        <v>2522</v>
      </c>
      <c r="G18" s="1526" t="s">
        <v>2523</v>
      </c>
      <c r="H18" s="1527"/>
      <c r="I18" s="1527">
        <v>112339</v>
      </c>
      <c r="J18" s="1603"/>
      <c r="K18" s="1604"/>
    </row>
    <row r="19" spans="2:11" ht="72" x14ac:dyDescent="0.25">
      <c r="B19" s="101"/>
      <c r="C19" s="816"/>
      <c r="D19" s="823"/>
      <c r="E19" s="824"/>
      <c r="F19" s="1560" t="s">
        <v>2581</v>
      </c>
      <c r="G19" s="1561" t="s">
        <v>2582</v>
      </c>
      <c r="H19" s="821"/>
      <c r="I19" s="821"/>
      <c r="J19" s="821"/>
      <c r="K19" s="822"/>
    </row>
    <row r="20" spans="2:11" x14ac:dyDescent="0.25">
      <c r="B20" s="101"/>
      <c r="C20" s="1562"/>
      <c r="D20" s="1563"/>
      <c r="E20" s="1563"/>
      <c r="F20" s="1563"/>
      <c r="G20" s="1564" t="s">
        <v>49</v>
      </c>
      <c r="H20" s="1565">
        <f>SUM(H17:H18)</f>
        <v>112339</v>
      </c>
      <c r="I20" s="1565">
        <f>SUM(I17:I18)</f>
        <v>112339</v>
      </c>
      <c r="J20" s="1566"/>
      <c r="K20" s="1567"/>
    </row>
    <row r="21" spans="2:11" x14ac:dyDescent="0.25">
      <c r="B21" s="101"/>
      <c r="C21" s="811"/>
      <c r="D21" s="36"/>
      <c r="E21" s="36"/>
      <c r="F21" s="36"/>
      <c r="G21" s="93"/>
      <c r="H21" s="74"/>
      <c r="I21" s="74"/>
      <c r="J21" s="74"/>
      <c r="K21" s="1541" t="s">
        <v>123</v>
      </c>
    </row>
    <row r="22" spans="2:11" x14ac:dyDescent="0.25">
      <c r="B22" s="101"/>
      <c r="C22" s="390"/>
      <c r="D22" s="31"/>
      <c r="E22" s="31"/>
      <c r="F22" s="31"/>
      <c r="G22" s="70"/>
      <c r="H22" s="31"/>
      <c r="I22" s="31"/>
      <c r="J22" s="31"/>
      <c r="K22" s="1538"/>
    </row>
    <row r="23" spans="2:11" x14ac:dyDescent="0.25">
      <c r="B23" s="101"/>
      <c r="C23" s="390"/>
      <c r="D23" s="2305" t="s">
        <v>2539</v>
      </c>
      <c r="E23" s="2305"/>
      <c r="F23" s="38"/>
      <c r="G23" s="2306" t="s">
        <v>2540</v>
      </c>
      <c r="H23" s="2306"/>
      <c r="I23" s="392"/>
      <c r="J23" s="2305" t="s">
        <v>396</v>
      </c>
      <c r="K23" s="2379"/>
    </row>
    <row r="24" spans="2:11" x14ac:dyDescent="0.25">
      <c r="B24" s="101"/>
      <c r="C24" s="390"/>
      <c r="D24" s="2375" t="s">
        <v>2541</v>
      </c>
      <c r="E24" s="2375"/>
      <c r="F24" s="38"/>
      <c r="G24" s="2380" t="s">
        <v>6</v>
      </c>
      <c r="H24" s="2380"/>
      <c r="I24" s="201"/>
      <c r="J24" s="1535" t="s">
        <v>2542</v>
      </c>
      <c r="K24" s="1544"/>
    </row>
    <row r="25" spans="2:11" x14ac:dyDescent="0.25">
      <c r="B25" s="101"/>
      <c r="C25" s="390"/>
      <c r="D25" s="2305" t="s">
        <v>378</v>
      </c>
      <c r="E25" s="2305"/>
      <c r="F25" s="38"/>
      <c r="G25" s="2306" t="s">
        <v>385</v>
      </c>
      <c r="H25" s="2306"/>
      <c r="I25" s="392"/>
      <c r="J25" s="2305" t="s">
        <v>2543</v>
      </c>
      <c r="K25" s="2379"/>
    </row>
    <row r="26" spans="2:11" x14ac:dyDescent="0.25">
      <c r="B26" s="101"/>
      <c r="C26" s="390"/>
      <c r="D26" s="2375" t="s">
        <v>2544</v>
      </c>
      <c r="E26" s="2375"/>
      <c r="F26" s="38"/>
      <c r="G26" s="2375" t="s">
        <v>2544</v>
      </c>
      <c r="H26" s="2375"/>
      <c r="I26" s="201"/>
      <c r="J26" s="2375" t="s">
        <v>2544</v>
      </c>
      <c r="K26" s="2377"/>
    </row>
    <row r="27" spans="2:11" x14ac:dyDescent="0.25">
      <c r="B27" s="101"/>
      <c r="C27" s="390"/>
      <c r="D27" s="2301">
        <v>45483</v>
      </c>
      <c r="E27" s="2301"/>
      <c r="F27" s="38"/>
      <c r="G27" s="2301">
        <v>45483</v>
      </c>
      <c r="H27" s="2301"/>
      <c r="I27" s="289"/>
      <c r="J27" s="2301">
        <v>45483</v>
      </c>
      <c r="K27" s="2376"/>
    </row>
    <row r="28" spans="2:11" x14ac:dyDescent="0.25">
      <c r="B28" s="149"/>
      <c r="C28" s="432"/>
      <c r="D28" s="2375" t="s">
        <v>203</v>
      </c>
      <c r="E28" s="2375"/>
      <c r="F28" s="433"/>
      <c r="G28" s="2380" t="s">
        <v>204</v>
      </c>
      <c r="H28" s="2380"/>
      <c r="I28" s="32"/>
      <c r="J28" s="2375" t="s">
        <v>211</v>
      </c>
      <c r="K28" s="2377"/>
    </row>
  </sheetData>
  <mergeCells count="25">
    <mergeCell ref="B4:K4"/>
    <mergeCell ref="B5:K5"/>
    <mergeCell ref="B6:K6"/>
    <mergeCell ref="B7:K7"/>
    <mergeCell ref="D24:E24"/>
    <mergeCell ref="G24:H24"/>
    <mergeCell ref="E13:F13"/>
    <mergeCell ref="B8:K8"/>
    <mergeCell ref="F9:G9"/>
    <mergeCell ref="G13:H13"/>
    <mergeCell ref="D23:E23"/>
    <mergeCell ref="G23:H23"/>
    <mergeCell ref="J23:K23"/>
    <mergeCell ref="D28:E28"/>
    <mergeCell ref="G28:H28"/>
    <mergeCell ref="J28:K28"/>
    <mergeCell ref="J25:K25"/>
    <mergeCell ref="D26:E26"/>
    <mergeCell ref="G26:H26"/>
    <mergeCell ref="J26:K26"/>
    <mergeCell ref="D27:E27"/>
    <mergeCell ref="G27:H27"/>
    <mergeCell ref="J27:K27"/>
    <mergeCell ref="D25:E25"/>
    <mergeCell ref="G25:H25"/>
  </mergeCells>
  <pageMargins left="0.7" right="0.7" top="0.75" bottom="0.75" header="0.3" footer="0.3"/>
  <pageSetup paperSize="5"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workbookViewId="0">
      <selection activeCell="L19" sqref="L19"/>
    </sheetView>
  </sheetViews>
  <sheetFormatPr baseColWidth="10" defaultRowHeight="15" x14ac:dyDescent="0.25"/>
  <cols>
    <col min="1" max="1" width="3.42578125" customWidth="1"/>
    <col min="2" max="2" width="2.5703125" customWidth="1"/>
    <col min="3" max="3" width="5.5703125" customWidth="1"/>
    <col min="4" max="4" width="10.7109375" customWidth="1"/>
    <col min="5" max="5" width="14" customWidth="1"/>
    <col min="6" max="6" width="15.7109375" customWidth="1"/>
    <col min="7" max="7" width="36.140625" customWidth="1"/>
    <col min="8" max="8" width="12.140625" customWidth="1"/>
    <col min="9" max="9" width="12.7109375" customWidth="1"/>
    <col min="10" max="10" width="14.85546875" customWidth="1"/>
    <col min="11" max="11" width="17.42578125" customWidth="1"/>
  </cols>
  <sheetData>
    <row r="2" spans="2:11" x14ac:dyDescent="0.25">
      <c r="B2" s="253"/>
      <c r="C2" s="551"/>
      <c r="D2" s="243"/>
      <c r="E2" s="243"/>
      <c r="F2" s="243"/>
      <c r="G2" s="254"/>
      <c r="H2" s="243"/>
      <c r="I2" s="243"/>
      <c r="J2" s="243"/>
      <c r="K2" s="1537"/>
    </row>
    <row r="3" spans="2:11" x14ac:dyDescent="0.25">
      <c r="B3" s="101"/>
      <c r="C3" s="390"/>
      <c r="D3" s="31"/>
      <c r="E3" s="31"/>
      <c r="F3" s="229"/>
      <c r="G3" s="256"/>
      <c r="H3" s="31"/>
      <c r="I3" s="31"/>
      <c r="J3" s="31"/>
      <c r="K3" s="1538"/>
    </row>
    <row r="4" spans="2:11" ht="18.75" x14ac:dyDescent="0.3">
      <c r="B4" s="2357"/>
      <c r="C4" s="2358"/>
      <c r="D4" s="2358"/>
      <c r="E4" s="2358"/>
      <c r="F4" s="2358"/>
      <c r="G4" s="2358"/>
      <c r="H4" s="2358"/>
      <c r="I4" s="2358"/>
      <c r="J4" s="2358"/>
      <c r="K4" s="2359"/>
    </row>
    <row r="5" spans="2:11" ht="18.75" x14ac:dyDescent="0.3">
      <c r="B5" s="2360" t="s">
        <v>20</v>
      </c>
      <c r="C5" s="1975"/>
      <c r="D5" s="1975"/>
      <c r="E5" s="1975"/>
      <c r="F5" s="1975"/>
      <c r="G5" s="1975"/>
      <c r="H5" s="1975"/>
      <c r="I5" s="1975"/>
      <c r="J5" s="1975"/>
      <c r="K5" s="2361"/>
    </row>
    <row r="6" spans="2:11" ht="15.75" x14ac:dyDescent="0.25">
      <c r="B6" s="2365" t="s">
        <v>288</v>
      </c>
      <c r="C6" s="2366"/>
      <c r="D6" s="2366"/>
      <c r="E6" s="2366"/>
      <c r="F6" s="2366"/>
      <c r="G6" s="2366"/>
      <c r="H6" s="2366"/>
      <c r="I6" s="2366"/>
      <c r="J6" s="2366"/>
      <c r="K6" s="2367"/>
    </row>
    <row r="7" spans="2:11" ht="15.75" x14ac:dyDescent="0.25">
      <c r="B7" s="2362" t="s">
        <v>122</v>
      </c>
      <c r="C7" s="2363"/>
      <c r="D7" s="2363"/>
      <c r="E7" s="2363"/>
      <c r="F7" s="2363"/>
      <c r="G7" s="2363"/>
      <c r="H7" s="2363"/>
      <c r="I7" s="2363"/>
      <c r="J7" s="2363"/>
      <c r="K7" s="2364"/>
    </row>
    <row r="8" spans="2:11" ht="6.75" customHeight="1" x14ac:dyDescent="0.25">
      <c r="B8" s="2319"/>
      <c r="C8" s="2320"/>
      <c r="D8" s="2320"/>
      <c r="E8" s="2320"/>
      <c r="F8" s="2320"/>
      <c r="G8" s="2320"/>
      <c r="H8" s="2320"/>
      <c r="I8" s="2320"/>
      <c r="J8" s="2320"/>
      <c r="K8" s="2321"/>
    </row>
    <row r="9" spans="2:11" ht="18.75" x14ac:dyDescent="0.3">
      <c r="B9" s="101"/>
      <c r="C9" s="809"/>
      <c r="D9" s="116"/>
      <c r="E9" s="36" t="s">
        <v>25</v>
      </c>
      <c r="F9" s="2381" t="s">
        <v>371</v>
      </c>
      <c r="G9" s="2382"/>
      <c r="H9" s="36" t="s">
        <v>177</v>
      </c>
      <c r="I9" s="536">
        <v>45473</v>
      </c>
      <c r="J9" s="137"/>
      <c r="K9" s="1539"/>
    </row>
    <row r="10" spans="2:11" ht="18.75" x14ac:dyDescent="0.3">
      <c r="B10" s="101"/>
      <c r="C10" s="809"/>
      <c r="D10" s="116"/>
      <c r="E10" s="36"/>
      <c r="F10" s="526"/>
      <c r="G10" s="526"/>
      <c r="H10" s="36"/>
      <c r="I10" s="527"/>
      <c r="J10" s="137"/>
      <c r="K10" s="1539"/>
    </row>
    <row r="11" spans="2:11" ht="18.75" x14ac:dyDescent="0.3">
      <c r="B11" s="101"/>
      <c r="C11" s="809"/>
      <c r="D11" s="36" t="s">
        <v>15</v>
      </c>
      <c r="E11" s="1336" t="s">
        <v>372</v>
      </c>
      <c r="F11" s="36" t="s">
        <v>21</v>
      </c>
      <c r="G11" s="1336" t="s">
        <v>373</v>
      </c>
      <c r="H11" s="36" t="s">
        <v>16</v>
      </c>
      <c r="I11" s="1336" t="s">
        <v>374</v>
      </c>
      <c r="J11" s="36" t="s">
        <v>17</v>
      </c>
      <c r="K11" s="1336" t="s">
        <v>375</v>
      </c>
    </row>
    <row r="12" spans="2:11" ht="14.25" customHeight="1" x14ac:dyDescent="0.3">
      <c r="B12" s="101"/>
      <c r="C12" s="809"/>
      <c r="D12" s="116"/>
      <c r="E12" s="116"/>
      <c r="F12" s="116"/>
      <c r="G12" s="93"/>
      <c r="H12" s="116"/>
      <c r="I12" s="116"/>
      <c r="J12" s="14"/>
      <c r="K12" s="1540"/>
    </row>
    <row r="13" spans="2:11" ht="30" x14ac:dyDescent="0.3">
      <c r="B13" s="101"/>
      <c r="C13" s="809"/>
      <c r="D13" s="525" t="s">
        <v>187</v>
      </c>
      <c r="E13" s="2383"/>
      <c r="F13" s="2384"/>
      <c r="G13" s="2324" t="s">
        <v>289</v>
      </c>
      <c r="H13" s="2325"/>
      <c r="I13" s="534" t="s">
        <v>1029</v>
      </c>
      <c r="J13" s="14"/>
      <c r="K13" s="1540"/>
    </row>
    <row r="14" spans="2:11" ht="10.5" customHeight="1" x14ac:dyDescent="0.3">
      <c r="B14" s="101"/>
      <c r="C14" s="809"/>
      <c r="D14" s="201"/>
      <c r="E14" s="201"/>
      <c r="F14" s="201"/>
      <c r="G14" s="93"/>
      <c r="H14" s="201"/>
      <c r="I14" s="201"/>
      <c r="J14" s="14"/>
      <c r="K14" s="1540"/>
    </row>
    <row r="15" spans="2:11" ht="9.75" customHeight="1" x14ac:dyDescent="0.3">
      <c r="B15" s="101"/>
      <c r="C15" s="809"/>
      <c r="D15" s="201"/>
      <c r="E15" s="201"/>
      <c r="F15" s="14"/>
      <c r="G15" s="523"/>
      <c r="H15" s="201"/>
      <c r="I15" s="201"/>
      <c r="J15" s="524"/>
      <c r="K15" s="1598"/>
    </row>
    <row r="16" spans="2:11" ht="25.5" x14ac:dyDescent="0.25">
      <c r="B16" s="257"/>
      <c r="C16" s="1548" t="s">
        <v>70</v>
      </c>
      <c r="D16" s="1549" t="s">
        <v>224</v>
      </c>
      <c r="E16" s="1550" t="s">
        <v>188</v>
      </c>
      <c r="F16" s="1549" t="s">
        <v>165</v>
      </c>
      <c r="G16" s="1551" t="s">
        <v>290</v>
      </c>
      <c r="H16" s="1552" t="s">
        <v>116</v>
      </c>
      <c r="I16" s="1552" t="s">
        <v>117</v>
      </c>
      <c r="J16" s="1553" t="s">
        <v>225</v>
      </c>
      <c r="K16" s="1554" t="s">
        <v>57</v>
      </c>
    </row>
    <row r="17" spans="2:11" x14ac:dyDescent="0.25">
      <c r="B17" s="101"/>
      <c r="C17" s="1599">
        <v>1</v>
      </c>
      <c r="D17" s="1600" t="s">
        <v>394</v>
      </c>
      <c r="E17" s="1601"/>
      <c r="F17" s="1595" t="s">
        <v>2535</v>
      </c>
      <c r="G17" s="1526" t="s">
        <v>2536</v>
      </c>
      <c r="H17" s="1527">
        <v>1557296.15</v>
      </c>
      <c r="I17" s="1527"/>
      <c r="J17" s="1527" t="s">
        <v>107</v>
      </c>
      <c r="K17" s="1604"/>
    </row>
    <row r="18" spans="2:11" x14ac:dyDescent="0.25">
      <c r="B18" s="101"/>
      <c r="C18" s="1599"/>
      <c r="D18" s="1600"/>
      <c r="E18" s="1601"/>
      <c r="F18" s="1595" t="s">
        <v>2522</v>
      </c>
      <c r="G18" s="1526" t="s">
        <v>2523</v>
      </c>
      <c r="H18" s="1527"/>
      <c r="I18" s="1527">
        <v>1557296.15</v>
      </c>
      <c r="J18" s="1603"/>
      <c r="K18" s="1604"/>
    </row>
    <row r="19" spans="2:11" ht="72" x14ac:dyDescent="0.25">
      <c r="B19" s="101"/>
      <c r="C19" s="816"/>
      <c r="D19" s="823"/>
      <c r="E19" s="824"/>
      <c r="F19" s="1560" t="s">
        <v>2583</v>
      </c>
      <c r="G19" s="1561" t="s">
        <v>2584</v>
      </c>
      <c r="H19" s="821"/>
      <c r="I19" s="821"/>
      <c r="J19" s="821"/>
      <c r="K19" s="822"/>
    </row>
    <row r="20" spans="2:11" x14ac:dyDescent="0.25">
      <c r="B20" s="101"/>
      <c r="C20" s="1562"/>
      <c r="D20" s="1563"/>
      <c r="E20" s="1563"/>
      <c r="F20" s="1563"/>
      <c r="G20" s="1564" t="s">
        <v>49</v>
      </c>
      <c r="H20" s="1565">
        <f>SUM(H17:H18)</f>
        <v>1557296.15</v>
      </c>
      <c r="I20" s="1565">
        <f>SUM(I17:I18)</f>
        <v>1557296.15</v>
      </c>
      <c r="J20" s="1566"/>
      <c r="K20" s="1567"/>
    </row>
    <row r="21" spans="2:11" x14ac:dyDescent="0.25">
      <c r="B21" s="101"/>
      <c r="C21" s="811"/>
      <c r="D21" s="36"/>
      <c r="E21" s="36"/>
      <c r="F21" s="36"/>
      <c r="G21" s="93"/>
      <c r="H21" s="74"/>
      <c r="I21" s="74"/>
      <c r="J21" s="74"/>
      <c r="K21" s="1541" t="s">
        <v>123</v>
      </c>
    </row>
    <row r="22" spans="2:11" ht="2.25" customHeight="1" x14ac:dyDescent="0.25">
      <c r="B22" s="101"/>
      <c r="C22" s="390"/>
      <c r="D22" s="31"/>
      <c r="E22" s="31"/>
      <c r="F22" s="31"/>
      <c r="G22" s="70"/>
      <c r="H22" s="31"/>
      <c r="I22" s="31"/>
      <c r="J22" s="31"/>
      <c r="K22" s="1538"/>
    </row>
    <row r="23" spans="2:11" x14ac:dyDescent="0.25">
      <c r="B23" s="101"/>
      <c r="C23" s="390"/>
      <c r="D23" s="2305" t="s">
        <v>2539</v>
      </c>
      <c r="E23" s="2305"/>
      <c r="F23" s="38"/>
      <c r="G23" s="2306" t="s">
        <v>2540</v>
      </c>
      <c r="H23" s="2306"/>
      <c r="I23" s="392"/>
      <c r="J23" s="2305" t="s">
        <v>396</v>
      </c>
      <c r="K23" s="2379"/>
    </row>
    <row r="24" spans="2:11" x14ac:dyDescent="0.25">
      <c r="B24" s="101"/>
      <c r="C24" s="390"/>
      <c r="D24" s="2375" t="s">
        <v>2541</v>
      </c>
      <c r="E24" s="2375"/>
      <c r="F24" s="38"/>
      <c r="G24" s="2380" t="s">
        <v>6</v>
      </c>
      <c r="H24" s="2380"/>
      <c r="I24" s="201"/>
      <c r="J24" s="1535" t="s">
        <v>2542</v>
      </c>
      <c r="K24" s="1544"/>
    </row>
    <row r="25" spans="2:11" x14ac:dyDescent="0.25">
      <c r="B25" s="101"/>
      <c r="C25" s="390"/>
      <c r="D25" s="2305" t="s">
        <v>378</v>
      </c>
      <c r="E25" s="2305"/>
      <c r="F25" s="38"/>
      <c r="G25" s="2306" t="s">
        <v>385</v>
      </c>
      <c r="H25" s="2306"/>
      <c r="I25" s="392"/>
      <c r="J25" s="2305" t="s">
        <v>2543</v>
      </c>
      <c r="K25" s="2379"/>
    </row>
    <row r="26" spans="2:11" x14ac:dyDescent="0.25">
      <c r="B26" s="101"/>
      <c r="C26" s="390"/>
      <c r="D26" s="2375" t="s">
        <v>2544</v>
      </c>
      <c r="E26" s="2375"/>
      <c r="F26" s="38"/>
      <c r="G26" s="2375" t="s">
        <v>2544</v>
      </c>
      <c r="H26" s="2375"/>
      <c r="I26" s="201"/>
      <c r="J26" s="2375" t="s">
        <v>2544</v>
      </c>
      <c r="K26" s="2377"/>
    </row>
    <row r="27" spans="2:11" x14ac:dyDescent="0.25">
      <c r="B27" s="101"/>
      <c r="C27" s="390"/>
      <c r="D27" s="2301">
        <v>45483</v>
      </c>
      <c r="E27" s="2301"/>
      <c r="F27" s="38"/>
      <c r="G27" s="2301">
        <v>45483</v>
      </c>
      <c r="H27" s="2301"/>
      <c r="I27" s="289"/>
      <c r="J27" s="2301">
        <v>45483</v>
      </c>
      <c r="K27" s="2376"/>
    </row>
    <row r="28" spans="2:11" x14ac:dyDescent="0.25">
      <c r="B28" s="149"/>
      <c r="C28" s="432"/>
      <c r="D28" s="2375" t="s">
        <v>203</v>
      </c>
      <c r="E28" s="2375"/>
      <c r="F28" s="433"/>
      <c r="G28" s="2380" t="s">
        <v>204</v>
      </c>
      <c r="H28" s="2380"/>
      <c r="I28" s="32"/>
      <c r="J28" s="2375" t="s">
        <v>211</v>
      </c>
      <c r="K28" s="2377"/>
    </row>
  </sheetData>
  <mergeCells count="25">
    <mergeCell ref="B4:K4"/>
    <mergeCell ref="B5:K5"/>
    <mergeCell ref="B6:K6"/>
    <mergeCell ref="B7:K7"/>
    <mergeCell ref="D24:E24"/>
    <mergeCell ref="G24:H24"/>
    <mergeCell ref="E13:F13"/>
    <mergeCell ref="B8:K8"/>
    <mergeCell ref="F9:G9"/>
    <mergeCell ref="G13:H13"/>
    <mergeCell ref="D23:E23"/>
    <mergeCell ref="G23:H23"/>
    <mergeCell ref="J23:K23"/>
    <mergeCell ref="D28:E28"/>
    <mergeCell ref="G28:H28"/>
    <mergeCell ref="J28:K28"/>
    <mergeCell ref="J25:K25"/>
    <mergeCell ref="D26:E26"/>
    <mergeCell ref="G26:H26"/>
    <mergeCell ref="J26:K26"/>
    <mergeCell ref="D27:E27"/>
    <mergeCell ref="G27:H27"/>
    <mergeCell ref="J27:K27"/>
    <mergeCell ref="D25:E25"/>
    <mergeCell ref="G25:H25"/>
  </mergeCells>
  <pageMargins left="0.7" right="0.7" top="0.75" bottom="0.75" header="0.3" footer="0.3"/>
  <pageSetup paperSize="5"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workbookViewId="0">
      <selection activeCell="I16" sqref="I16"/>
    </sheetView>
  </sheetViews>
  <sheetFormatPr baseColWidth="10" defaultRowHeight="15" x14ac:dyDescent="0.25"/>
  <cols>
    <col min="2" max="2" width="6.42578125" customWidth="1"/>
    <col min="4" max="4" width="14.42578125" customWidth="1"/>
    <col min="5" max="5" width="17.7109375" customWidth="1"/>
    <col min="6" max="6" width="36" customWidth="1"/>
    <col min="7" max="7" width="13.42578125" customWidth="1"/>
    <col min="8" max="8" width="14" customWidth="1"/>
    <col min="9" max="9" width="13.140625" customWidth="1"/>
    <col min="10" max="10" width="16.85546875" customWidth="1"/>
  </cols>
  <sheetData>
    <row r="2" spans="1:10" x14ac:dyDescent="0.25">
      <c r="A2" s="253"/>
      <c r="B2" s="551"/>
      <c r="C2" s="243"/>
      <c r="D2" s="243"/>
      <c r="E2" s="243"/>
      <c r="F2" s="254"/>
      <c r="G2" s="243"/>
      <c r="H2" s="243"/>
      <c r="I2" s="243"/>
      <c r="J2" s="1537"/>
    </row>
    <row r="3" spans="1:10" x14ac:dyDescent="0.25">
      <c r="A3" s="101"/>
      <c r="B3" s="390"/>
      <c r="C3" s="31"/>
      <c r="D3" s="31"/>
      <c r="E3" s="229"/>
      <c r="F3" s="256"/>
      <c r="G3" s="31"/>
      <c r="H3" s="31"/>
      <c r="I3" s="31"/>
      <c r="J3" s="1538"/>
    </row>
    <row r="4" spans="1:10" ht="18.75" x14ac:dyDescent="0.3">
      <c r="A4" s="2357"/>
      <c r="B4" s="2358"/>
      <c r="C4" s="2358"/>
      <c r="D4" s="2358"/>
      <c r="E4" s="2358"/>
      <c r="F4" s="2358"/>
      <c r="G4" s="2358"/>
      <c r="H4" s="2358"/>
      <c r="I4" s="2358"/>
      <c r="J4" s="2359"/>
    </row>
    <row r="5" spans="1:10" ht="18.75" x14ac:dyDescent="0.3">
      <c r="A5" s="2360" t="s">
        <v>20</v>
      </c>
      <c r="B5" s="1975"/>
      <c r="C5" s="1975"/>
      <c r="D5" s="1975"/>
      <c r="E5" s="1975"/>
      <c r="F5" s="1975"/>
      <c r="G5" s="1975"/>
      <c r="H5" s="1975"/>
      <c r="I5" s="1975"/>
      <c r="J5" s="2361"/>
    </row>
    <row r="6" spans="1:10" ht="15.75" x14ac:dyDescent="0.25">
      <c r="A6" s="2365" t="s">
        <v>288</v>
      </c>
      <c r="B6" s="2366"/>
      <c r="C6" s="2366"/>
      <c r="D6" s="2366"/>
      <c r="E6" s="2366"/>
      <c r="F6" s="2366"/>
      <c r="G6" s="2366"/>
      <c r="H6" s="2366"/>
      <c r="I6" s="2366"/>
      <c r="J6" s="2367"/>
    </row>
    <row r="7" spans="1:10" ht="15.75" x14ac:dyDescent="0.25">
      <c r="A7" s="2362" t="s">
        <v>122</v>
      </c>
      <c r="B7" s="2363"/>
      <c r="C7" s="2363"/>
      <c r="D7" s="2363"/>
      <c r="E7" s="2363"/>
      <c r="F7" s="2363"/>
      <c r="G7" s="2363"/>
      <c r="H7" s="2363"/>
      <c r="I7" s="2363"/>
      <c r="J7" s="2364"/>
    </row>
    <row r="8" spans="1:10" ht="3" customHeight="1" x14ac:dyDescent="0.25">
      <c r="A8" s="2319"/>
      <c r="B8" s="2320"/>
      <c r="C8" s="2320"/>
      <c r="D8" s="2320"/>
      <c r="E8" s="2320"/>
      <c r="F8" s="2320"/>
      <c r="G8" s="2320"/>
      <c r="H8" s="2320"/>
      <c r="I8" s="2320"/>
      <c r="J8" s="2321"/>
    </row>
    <row r="9" spans="1:10" ht="18.75" x14ac:dyDescent="0.3">
      <c r="A9" s="101"/>
      <c r="B9" s="809"/>
      <c r="C9" s="116"/>
      <c r="D9" s="36" t="s">
        <v>25</v>
      </c>
      <c r="E9" s="2381" t="s">
        <v>371</v>
      </c>
      <c r="F9" s="2382"/>
      <c r="G9" s="36" t="s">
        <v>177</v>
      </c>
      <c r="H9" s="536">
        <v>45473</v>
      </c>
      <c r="I9" s="137"/>
      <c r="J9" s="1539"/>
    </row>
    <row r="10" spans="1:10" ht="18.75" x14ac:dyDescent="0.3">
      <c r="A10" s="101"/>
      <c r="B10" s="809"/>
      <c r="C10" s="116"/>
      <c r="D10" s="36"/>
      <c r="E10" s="526"/>
      <c r="F10" s="526"/>
      <c r="G10" s="36"/>
      <c r="H10" s="527"/>
      <c r="I10" s="137"/>
      <c r="J10" s="1539"/>
    </row>
    <row r="11" spans="1:10" ht="18.75" x14ac:dyDescent="0.3">
      <c r="A11" s="101"/>
      <c r="B11" s="809"/>
      <c r="C11" s="36" t="s">
        <v>15</v>
      </c>
      <c r="D11" s="1336" t="s">
        <v>372</v>
      </c>
      <c r="E11" s="36" t="s">
        <v>21</v>
      </c>
      <c r="F11" s="1336" t="s">
        <v>373</v>
      </c>
      <c r="G11" s="36" t="s">
        <v>16</v>
      </c>
      <c r="H11" s="1336" t="s">
        <v>374</v>
      </c>
      <c r="I11" s="36" t="s">
        <v>17</v>
      </c>
      <c r="J11" s="1336" t="s">
        <v>375</v>
      </c>
    </row>
    <row r="12" spans="1:10" ht="12.75" customHeight="1" x14ac:dyDescent="0.3">
      <c r="A12" s="101"/>
      <c r="B12" s="809"/>
      <c r="C12" s="116"/>
      <c r="D12" s="116"/>
      <c r="E12" s="116"/>
      <c r="F12" s="93"/>
      <c r="G12" s="116"/>
      <c r="H12" s="116"/>
      <c r="I12" s="14"/>
      <c r="J12" s="1540"/>
    </row>
    <row r="13" spans="1:10" ht="30" x14ac:dyDescent="0.3">
      <c r="A13" s="101"/>
      <c r="B13" s="809"/>
      <c r="C13" s="525" t="s">
        <v>187</v>
      </c>
      <c r="D13" s="2383"/>
      <c r="E13" s="2384"/>
      <c r="F13" s="2324" t="s">
        <v>289</v>
      </c>
      <c r="G13" s="2325"/>
      <c r="H13" s="534" t="s">
        <v>2573</v>
      </c>
      <c r="I13" s="14"/>
      <c r="J13" s="1540"/>
    </row>
    <row r="14" spans="1:10" ht="12" customHeight="1" x14ac:dyDescent="0.3">
      <c r="A14" s="101"/>
      <c r="B14" s="809"/>
      <c r="C14" s="201"/>
      <c r="D14" s="201"/>
      <c r="E14" s="201"/>
      <c r="F14" s="93"/>
      <c r="G14" s="201"/>
      <c r="H14" s="201"/>
      <c r="I14" s="14"/>
      <c r="J14" s="1540"/>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x14ac:dyDescent="0.25">
      <c r="A16" s="101"/>
      <c r="B16" s="1555">
        <v>1</v>
      </c>
      <c r="C16" s="1556" t="s">
        <v>394</v>
      </c>
      <c r="D16" s="1557"/>
      <c r="E16" s="1595" t="s">
        <v>2535</v>
      </c>
      <c r="F16" s="1526" t="s">
        <v>2536</v>
      </c>
      <c r="G16" s="1527">
        <v>931832.1</v>
      </c>
      <c r="H16" s="1527"/>
      <c r="I16" s="1527" t="s">
        <v>107</v>
      </c>
      <c r="J16" s="1559"/>
    </row>
    <row r="17" spans="1:10" x14ac:dyDescent="0.25">
      <c r="A17" s="101"/>
      <c r="B17" s="1555"/>
      <c r="C17" s="1556"/>
      <c r="D17" s="1557"/>
      <c r="E17" s="1595" t="s">
        <v>2522</v>
      </c>
      <c r="F17" s="1526" t="s">
        <v>2523</v>
      </c>
      <c r="G17" s="1527"/>
      <c r="H17" s="1527">
        <v>931832.1</v>
      </c>
      <c r="I17" s="1527"/>
      <c r="J17" s="1559"/>
    </row>
    <row r="18" spans="1:10" ht="75.75" customHeight="1" x14ac:dyDescent="0.25">
      <c r="A18" s="101"/>
      <c r="B18" s="816"/>
      <c r="C18" s="823"/>
      <c r="D18" s="824"/>
      <c r="E18" s="1560" t="s">
        <v>2585</v>
      </c>
      <c r="F18" s="1561" t="s">
        <v>2586</v>
      </c>
      <c r="G18" s="821"/>
      <c r="H18" s="821"/>
      <c r="I18" s="821"/>
      <c r="J18" s="822"/>
    </row>
    <row r="19" spans="1:10" x14ac:dyDescent="0.25">
      <c r="A19" s="101"/>
      <c r="B19" s="1562"/>
      <c r="C19" s="1563"/>
      <c r="D19" s="1563"/>
      <c r="E19" s="1563"/>
      <c r="F19" s="1564" t="s">
        <v>49</v>
      </c>
      <c r="G19" s="1565">
        <f>SUM(G16:G17)</f>
        <v>931832.1</v>
      </c>
      <c r="H19" s="1565">
        <f>SUM(H16:H17)</f>
        <v>931832.1</v>
      </c>
      <c r="I19" s="1566"/>
      <c r="J19" s="1567"/>
    </row>
    <row r="20" spans="1:10" x14ac:dyDescent="0.25">
      <c r="A20" s="101"/>
      <c r="B20" s="811"/>
      <c r="C20" s="36"/>
      <c r="D20" s="36"/>
      <c r="E20" s="36"/>
      <c r="F20" s="93"/>
      <c r="G20" s="74"/>
      <c r="H20" s="74"/>
      <c r="I20" s="74"/>
      <c r="J20" s="1541" t="s">
        <v>123</v>
      </c>
    </row>
    <row r="21" spans="1:10" ht="6.75" customHeight="1"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75" t="s">
        <v>2541</v>
      </c>
      <c r="D23" s="2375"/>
      <c r="E23" s="38"/>
      <c r="F23" s="2380" t="s">
        <v>6</v>
      </c>
      <c r="G23" s="2380"/>
      <c r="H23" s="201"/>
      <c r="I23" s="1596" t="s">
        <v>2576</v>
      </c>
      <c r="J23" s="1597"/>
    </row>
    <row r="24" spans="1:10" x14ac:dyDescent="0.25">
      <c r="A24" s="101"/>
      <c r="B24" s="390"/>
      <c r="C24" s="2305" t="s">
        <v>378</v>
      </c>
      <c r="D24" s="2305"/>
      <c r="E24" s="38"/>
      <c r="F24" s="2306" t="s">
        <v>385</v>
      </c>
      <c r="G24" s="2306"/>
      <c r="H24" s="392"/>
      <c r="I24" s="2305" t="s">
        <v>2543</v>
      </c>
      <c r="J24" s="2379"/>
    </row>
    <row r="25" spans="1:10" x14ac:dyDescent="0.25">
      <c r="A25" s="101"/>
      <c r="B25" s="390"/>
      <c r="C25" s="2375" t="s">
        <v>2544</v>
      </c>
      <c r="D25" s="2375"/>
      <c r="E25" s="38"/>
      <c r="F25" s="2375" t="s">
        <v>2544</v>
      </c>
      <c r="G25" s="2375"/>
      <c r="H25" s="201"/>
      <c r="I25" s="2375" t="s">
        <v>2544</v>
      </c>
      <c r="J25" s="2377"/>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C23:D23"/>
    <mergeCell ref="F23:G23"/>
    <mergeCell ref="A4:J4"/>
    <mergeCell ref="A5:J5"/>
    <mergeCell ref="A6:J6"/>
    <mergeCell ref="A7:J7"/>
    <mergeCell ref="A8:J8"/>
    <mergeCell ref="E9:F9"/>
    <mergeCell ref="D13:E13"/>
    <mergeCell ref="F13:G13"/>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0.7" right="0.7" top="0.75" bottom="0.75" header="0.3" footer="0.3"/>
  <pageSetup paperSize="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
  <sheetViews>
    <sheetView topLeftCell="A7" workbookViewId="0">
      <selection activeCell="B19" sqref="B19:J19"/>
    </sheetView>
  </sheetViews>
  <sheetFormatPr baseColWidth="10" defaultRowHeight="15" x14ac:dyDescent="0.25"/>
  <cols>
    <col min="1" max="1" width="2" customWidth="1"/>
    <col min="2" max="2" width="6.5703125" customWidth="1"/>
    <col min="4" max="4" width="13.28515625" customWidth="1"/>
    <col min="5" max="5" width="15" customWidth="1"/>
    <col min="6" max="6" width="37.85546875" customWidth="1"/>
    <col min="7" max="7" width="15.42578125" customWidth="1"/>
    <col min="8" max="8" width="14.7109375" customWidth="1"/>
    <col min="9" max="9" width="14.42578125" customWidth="1"/>
    <col min="10" max="10" width="18.28515625" customWidth="1"/>
  </cols>
  <sheetData>
    <row r="2" spans="1:10" x14ac:dyDescent="0.25">
      <c r="A2" s="253"/>
      <c r="B2" s="551"/>
      <c r="C2" s="243"/>
      <c r="D2" s="243"/>
      <c r="E2" s="243"/>
      <c r="F2" s="254"/>
      <c r="G2" s="243"/>
      <c r="H2" s="243"/>
      <c r="I2" s="243"/>
      <c r="J2" s="1537"/>
    </row>
    <row r="3" spans="1:10" x14ac:dyDescent="0.25">
      <c r="A3" s="101"/>
      <c r="B3" s="390"/>
      <c r="C3" s="31"/>
      <c r="D3" s="31"/>
      <c r="E3" s="229"/>
      <c r="F3" s="256"/>
      <c r="G3" s="31"/>
      <c r="H3" s="31"/>
      <c r="I3" s="31"/>
      <c r="J3" s="1538"/>
    </row>
    <row r="4" spans="1:10" ht="18.75" x14ac:dyDescent="0.3">
      <c r="A4" s="2357"/>
      <c r="B4" s="2358"/>
      <c r="C4" s="2358"/>
      <c r="D4" s="2358"/>
      <c r="E4" s="2358"/>
      <c r="F4" s="2358"/>
      <c r="G4" s="2358"/>
      <c r="H4" s="2358"/>
      <c r="I4" s="2358"/>
      <c r="J4" s="2359"/>
    </row>
    <row r="5" spans="1:10" ht="18.75" x14ac:dyDescent="0.3">
      <c r="A5" s="2360" t="s">
        <v>20</v>
      </c>
      <c r="B5" s="1975"/>
      <c r="C5" s="1975"/>
      <c r="D5" s="1975"/>
      <c r="E5" s="1975"/>
      <c r="F5" s="1975"/>
      <c r="G5" s="1975"/>
      <c r="H5" s="1975"/>
      <c r="I5" s="1975"/>
      <c r="J5" s="2361"/>
    </row>
    <row r="6" spans="1:10" ht="15.75" x14ac:dyDescent="0.25">
      <c r="A6" s="2365" t="s">
        <v>288</v>
      </c>
      <c r="B6" s="2366"/>
      <c r="C6" s="2366"/>
      <c r="D6" s="2366"/>
      <c r="E6" s="2366"/>
      <c r="F6" s="2366"/>
      <c r="G6" s="2366"/>
      <c r="H6" s="2366"/>
      <c r="I6" s="2366"/>
      <c r="J6" s="2367"/>
    </row>
    <row r="7" spans="1:10" ht="15.75" x14ac:dyDescent="0.25">
      <c r="A7" s="2362" t="s">
        <v>122</v>
      </c>
      <c r="B7" s="2363"/>
      <c r="C7" s="2363"/>
      <c r="D7" s="2363"/>
      <c r="E7" s="2363"/>
      <c r="F7" s="2363"/>
      <c r="G7" s="2363"/>
      <c r="H7" s="2363"/>
      <c r="I7" s="2363"/>
      <c r="J7" s="2364"/>
    </row>
    <row r="8" spans="1:10" ht="15.75" x14ac:dyDescent="0.25">
      <c r="A8" s="2319"/>
      <c r="B8" s="2320"/>
      <c r="C8" s="2320"/>
      <c r="D8" s="2320"/>
      <c r="E8" s="2320"/>
      <c r="F8" s="2320"/>
      <c r="G8" s="2320"/>
      <c r="H8" s="2320"/>
      <c r="I8" s="2320"/>
      <c r="J8" s="2321"/>
    </row>
    <row r="9" spans="1:10" ht="18.75" x14ac:dyDescent="0.3">
      <c r="A9" s="101"/>
      <c r="B9" s="809"/>
      <c r="C9" s="116"/>
      <c r="D9" s="36" t="s">
        <v>25</v>
      </c>
      <c r="E9" s="2381" t="s">
        <v>371</v>
      </c>
      <c r="F9" s="2382"/>
      <c r="G9" s="36" t="s">
        <v>177</v>
      </c>
      <c r="H9" s="536">
        <v>45473</v>
      </c>
      <c r="I9" s="137"/>
      <c r="J9" s="1539"/>
    </row>
    <row r="10" spans="1:10" ht="18.75" x14ac:dyDescent="0.3">
      <c r="A10" s="101"/>
      <c r="B10" s="809"/>
      <c r="C10" s="116"/>
      <c r="D10" s="36"/>
      <c r="E10" s="526"/>
      <c r="F10" s="526"/>
      <c r="G10" s="36"/>
      <c r="H10" s="527"/>
      <c r="I10" s="137"/>
      <c r="J10" s="1539"/>
    </row>
    <row r="11" spans="1:10" ht="18.75" x14ac:dyDescent="0.3">
      <c r="A11" s="101"/>
      <c r="B11" s="809"/>
      <c r="C11" s="36" t="s">
        <v>15</v>
      </c>
      <c r="D11" s="1336" t="s">
        <v>372</v>
      </c>
      <c r="E11" s="36" t="s">
        <v>21</v>
      </c>
      <c r="F11" s="1336" t="s">
        <v>373</v>
      </c>
      <c r="G11" s="36" t="s">
        <v>16</v>
      </c>
      <c r="H11" s="1336" t="s">
        <v>374</v>
      </c>
      <c r="I11" s="36" t="s">
        <v>17</v>
      </c>
      <c r="J11" s="1336" t="s">
        <v>375</v>
      </c>
    </row>
    <row r="12" spans="1:10" ht="18.75" x14ac:dyDescent="0.3">
      <c r="A12" s="101"/>
      <c r="B12" s="809"/>
      <c r="C12" s="116"/>
      <c r="D12" s="116"/>
      <c r="E12" s="116"/>
      <c r="F12" s="93"/>
      <c r="G12" s="116"/>
      <c r="H12" s="116"/>
      <c r="I12" s="14"/>
      <c r="J12" s="1540"/>
    </row>
    <row r="13" spans="1:10" ht="30" x14ac:dyDescent="0.3">
      <c r="A13" s="101"/>
      <c r="B13" s="809"/>
      <c r="C13" s="525" t="s">
        <v>187</v>
      </c>
      <c r="D13" s="2383"/>
      <c r="E13" s="2384"/>
      <c r="F13" s="2324" t="s">
        <v>289</v>
      </c>
      <c r="G13" s="2325"/>
      <c r="H13" s="534" t="s">
        <v>2573</v>
      </c>
      <c r="I13" s="14"/>
      <c r="J13" s="1540"/>
    </row>
    <row r="14" spans="1:10" ht="18.75" x14ac:dyDescent="0.3">
      <c r="A14" s="101"/>
      <c r="B14" s="809"/>
      <c r="C14" s="201"/>
      <c r="D14" s="201"/>
      <c r="E14" s="201"/>
      <c r="F14" s="93"/>
      <c r="G14" s="201"/>
      <c r="H14" s="201"/>
      <c r="I14" s="14"/>
      <c r="J14" s="1540"/>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x14ac:dyDescent="0.25">
      <c r="A16" s="101"/>
      <c r="B16" s="1555">
        <v>1</v>
      </c>
      <c r="C16" s="1556" t="s">
        <v>394</v>
      </c>
      <c r="D16" s="1557"/>
      <c r="E16" s="1595" t="s">
        <v>2535</v>
      </c>
      <c r="F16" s="1526" t="s">
        <v>2536</v>
      </c>
      <c r="G16" s="1527">
        <v>3234831.86</v>
      </c>
      <c r="H16" s="1527"/>
      <c r="I16" s="1527" t="s">
        <v>107</v>
      </c>
      <c r="J16" s="1559"/>
    </row>
    <row r="17" spans="1:10" x14ac:dyDescent="0.25">
      <c r="A17" s="101"/>
      <c r="B17" s="1555"/>
      <c r="C17" s="1556"/>
      <c r="D17" s="1557"/>
      <c r="E17" s="1595" t="s">
        <v>2522</v>
      </c>
      <c r="F17" s="1526" t="s">
        <v>2523</v>
      </c>
      <c r="G17" s="1527"/>
      <c r="H17" s="1527">
        <v>3234831.86</v>
      </c>
      <c r="I17" s="1527"/>
      <c r="J17" s="1559"/>
    </row>
    <row r="18" spans="1:10" ht="72" x14ac:dyDescent="0.25">
      <c r="A18" s="101"/>
      <c r="B18" s="816"/>
      <c r="C18" s="823"/>
      <c r="D18" s="824"/>
      <c r="E18" s="1560" t="s">
        <v>2589</v>
      </c>
      <c r="F18" s="1561" t="s">
        <v>2590</v>
      </c>
      <c r="G18" s="821"/>
      <c r="H18" s="821"/>
      <c r="I18" s="821"/>
      <c r="J18" s="822"/>
    </row>
    <row r="19" spans="1:10" x14ac:dyDescent="0.25">
      <c r="A19" s="101"/>
      <c r="B19" s="1562"/>
      <c r="C19" s="1563"/>
      <c r="D19" s="1563"/>
      <c r="E19" s="1563"/>
      <c r="F19" s="1564" t="s">
        <v>49</v>
      </c>
      <c r="G19" s="1565">
        <f>SUM(G16:G17)</f>
        <v>3234831.86</v>
      </c>
      <c r="H19" s="1565">
        <f>SUM(H16:H17)</f>
        <v>3234831.86</v>
      </c>
      <c r="I19" s="1566"/>
      <c r="J19" s="1567"/>
    </row>
    <row r="20" spans="1:10" x14ac:dyDescent="0.25">
      <c r="A20" s="101"/>
      <c r="B20" s="811"/>
      <c r="C20" s="36"/>
      <c r="D20" s="36"/>
      <c r="E20" s="36"/>
      <c r="F20" s="93"/>
      <c r="G20" s="74"/>
      <c r="H20" s="74"/>
      <c r="I20" s="74"/>
      <c r="J20" s="1541" t="s">
        <v>123</v>
      </c>
    </row>
    <row r="21" spans="1:10"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75" t="s">
        <v>2541</v>
      </c>
      <c r="D23" s="2375"/>
      <c r="E23" s="38"/>
      <c r="F23" s="2380" t="s">
        <v>6</v>
      </c>
      <c r="G23" s="2380"/>
      <c r="H23" s="201"/>
      <c r="I23" s="1596" t="s">
        <v>2576</v>
      </c>
      <c r="J23" s="1597"/>
    </row>
    <row r="24" spans="1:10" x14ac:dyDescent="0.25">
      <c r="A24" s="101"/>
      <c r="B24" s="390"/>
      <c r="C24" s="2305" t="s">
        <v>378</v>
      </c>
      <c r="D24" s="2305"/>
      <c r="E24" s="38"/>
      <c r="F24" s="2306" t="s">
        <v>385</v>
      </c>
      <c r="G24" s="2306"/>
      <c r="H24" s="392"/>
      <c r="I24" s="2305" t="s">
        <v>2543</v>
      </c>
      <c r="J24" s="2379"/>
    </row>
    <row r="25" spans="1:10" x14ac:dyDescent="0.25">
      <c r="A25" s="101"/>
      <c r="B25" s="390"/>
      <c r="C25" s="2375" t="s">
        <v>2544</v>
      </c>
      <c r="D25" s="2375"/>
      <c r="E25" s="38"/>
      <c r="F25" s="2375" t="s">
        <v>2544</v>
      </c>
      <c r="G25" s="2375"/>
      <c r="H25" s="201"/>
      <c r="I25" s="2375" t="s">
        <v>2544</v>
      </c>
      <c r="J25" s="2377"/>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row r="33" spans="5:5" x14ac:dyDescent="0.25">
      <c r="E33" s="1234"/>
    </row>
  </sheetData>
  <mergeCells count="25">
    <mergeCell ref="C23:D23"/>
    <mergeCell ref="F23:G23"/>
    <mergeCell ref="A4:J4"/>
    <mergeCell ref="A5:J5"/>
    <mergeCell ref="A6:J6"/>
    <mergeCell ref="A7:J7"/>
    <mergeCell ref="A8:J8"/>
    <mergeCell ref="E9:F9"/>
    <mergeCell ref="D13:E13"/>
    <mergeCell ref="F13:G13"/>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0.7" right="0.7" top="0.75" bottom="0.75" header="0.3" footer="0.3"/>
  <pageSetup paperSize="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topLeftCell="A7" workbookViewId="0">
      <selection activeCell="B19" sqref="B19:J19"/>
    </sheetView>
  </sheetViews>
  <sheetFormatPr baseColWidth="10" defaultRowHeight="15" x14ac:dyDescent="0.25"/>
  <cols>
    <col min="1" max="1" width="2" customWidth="1"/>
    <col min="2" max="2" width="6.7109375" customWidth="1"/>
    <col min="3" max="3" width="10.7109375" customWidth="1"/>
    <col min="4" max="4" width="13.28515625" customWidth="1"/>
    <col min="5" max="5" width="14.28515625" customWidth="1"/>
    <col min="6" max="6" width="35.42578125" customWidth="1"/>
    <col min="7" max="7" width="14.7109375" customWidth="1"/>
    <col min="8" max="8" width="13.140625" customWidth="1"/>
    <col min="9" max="9" width="13.42578125" customWidth="1"/>
    <col min="10" max="10" width="16.140625" customWidth="1"/>
  </cols>
  <sheetData>
    <row r="2" spans="1:10" x14ac:dyDescent="0.25">
      <c r="A2" s="253"/>
      <c r="B2" s="551"/>
      <c r="C2" s="243"/>
      <c r="D2" s="243"/>
      <c r="E2" s="243"/>
      <c r="F2" s="254"/>
      <c r="G2" s="243"/>
      <c r="H2" s="243"/>
      <c r="I2" s="243"/>
      <c r="J2" s="1537"/>
    </row>
    <row r="3" spans="1:10" x14ac:dyDescent="0.25">
      <c r="A3" s="101"/>
      <c r="B3" s="390"/>
      <c r="C3" s="31"/>
      <c r="D3" s="31"/>
      <c r="E3" s="229"/>
      <c r="F3" s="256"/>
      <c r="G3" s="31"/>
      <c r="H3" s="31"/>
      <c r="I3" s="31"/>
      <c r="J3" s="1538"/>
    </row>
    <row r="4" spans="1:10" ht="18.75" x14ac:dyDescent="0.3">
      <c r="A4" s="2357"/>
      <c r="B4" s="2358"/>
      <c r="C4" s="2358"/>
      <c r="D4" s="2358"/>
      <c r="E4" s="2358"/>
      <c r="F4" s="2358"/>
      <c r="G4" s="2358"/>
      <c r="H4" s="2358"/>
      <c r="I4" s="2358"/>
      <c r="J4" s="2359"/>
    </row>
    <row r="5" spans="1:10" ht="18.75" x14ac:dyDescent="0.3">
      <c r="A5" s="2360" t="s">
        <v>20</v>
      </c>
      <c r="B5" s="1975"/>
      <c r="C5" s="1975"/>
      <c r="D5" s="1975"/>
      <c r="E5" s="1975"/>
      <c r="F5" s="1975"/>
      <c r="G5" s="1975"/>
      <c r="H5" s="1975"/>
      <c r="I5" s="1975"/>
      <c r="J5" s="2361"/>
    </row>
    <row r="6" spans="1:10" ht="15.75" x14ac:dyDescent="0.25">
      <c r="A6" s="2365" t="s">
        <v>288</v>
      </c>
      <c r="B6" s="2366"/>
      <c r="C6" s="2366"/>
      <c r="D6" s="2366"/>
      <c r="E6" s="2366"/>
      <c r="F6" s="2366"/>
      <c r="G6" s="2366"/>
      <c r="H6" s="2366"/>
      <c r="I6" s="2366"/>
      <c r="J6" s="2367"/>
    </row>
    <row r="7" spans="1:10" ht="15.75" x14ac:dyDescent="0.25">
      <c r="A7" s="2362" t="s">
        <v>122</v>
      </c>
      <c r="B7" s="2363"/>
      <c r="C7" s="2363"/>
      <c r="D7" s="2363"/>
      <c r="E7" s="2363"/>
      <c r="F7" s="2363"/>
      <c r="G7" s="2363"/>
      <c r="H7" s="2363"/>
      <c r="I7" s="2363"/>
      <c r="J7" s="2364"/>
    </row>
    <row r="8" spans="1:10" ht="15.75" x14ac:dyDescent="0.25">
      <c r="A8" s="2319"/>
      <c r="B8" s="2320"/>
      <c r="C8" s="2320"/>
      <c r="D8" s="2320"/>
      <c r="E8" s="2320"/>
      <c r="F8" s="2320"/>
      <c r="G8" s="2320"/>
      <c r="H8" s="2320"/>
      <c r="I8" s="2320"/>
      <c r="J8" s="2321"/>
    </row>
    <row r="9" spans="1:10" ht="18.75" x14ac:dyDescent="0.3">
      <c r="A9" s="101"/>
      <c r="B9" s="809"/>
      <c r="C9" s="116"/>
      <c r="D9" s="36" t="s">
        <v>25</v>
      </c>
      <c r="E9" s="2381" t="s">
        <v>371</v>
      </c>
      <c r="F9" s="2382"/>
      <c r="G9" s="36" t="s">
        <v>177</v>
      </c>
      <c r="H9" s="536">
        <v>45473</v>
      </c>
      <c r="I9" s="137"/>
      <c r="J9" s="1539"/>
    </row>
    <row r="10" spans="1:10" ht="18.75" x14ac:dyDescent="0.3">
      <c r="A10" s="101"/>
      <c r="B10" s="809"/>
      <c r="C10" s="116"/>
      <c r="D10" s="36"/>
      <c r="E10" s="526"/>
      <c r="F10" s="526"/>
      <c r="G10" s="36"/>
      <c r="H10" s="527"/>
      <c r="I10" s="137"/>
      <c r="J10" s="1539"/>
    </row>
    <row r="11" spans="1:10" ht="18.75" x14ac:dyDescent="0.3">
      <c r="A11" s="101"/>
      <c r="B11" s="809"/>
      <c r="C11" s="36" t="s">
        <v>15</v>
      </c>
      <c r="D11" s="1336" t="s">
        <v>372</v>
      </c>
      <c r="E11" s="36" t="s">
        <v>21</v>
      </c>
      <c r="F11" s="1336" t="s">
        <v>373</v>
      </c>
      <c r="G11" s="36" t="s">
        <v>16</v>
      </c>
      <c r="H11" s="1336" t="s">
        <v>374</v>
      </c>
      <c r="I11" s="36" t="s">
        <v>17</v>
      </c>
      <c r="J11" s="1336" t="s">
        <v>375</v>
      </c>
    </row>
    <row r="12" spans="1:10" ht="18.75" x14ac:dyDescent="0.3">
      <c r="A12" s="101"/>
      <c r="B12" s="809"/>
      <c r="C12" s="116"/>
      <c r="D12" s="116"/>
      <c r="E12" s="116"/>
      <c r="F12" s="93"/>
      <c r="G12" s="116"/>
      <c r="H12" s="116"/>
      <c r="I12" s="14"/>
      <c r="J12" s="1540"/>
    </row>
    <row r="13" spans="1:10" ht="30" x14ac:dyDescent="0.3">
      <c r="A13" s="101"/>
      <c r="B13" s="809"/>
      <c r="C13" s="525" t="s">
        <v>187</v>
      </c>
      <c r="D13" s="2383"/>
      <c r="E13" s="2384"/>
      <c r="F13" s="2324" t="s">
        <v>289</v>
      </c>
      <c r="G13" s="2325"/>
      <c r="H13" s="534" t="s">
        <v>2573</v>
      </c>
      <c r="I13" s="14"/>
      <c r="J13" s="1540"/>
    </row>
    <row r="14" spans="1:10" ht="18.75" x14ac:dyDescent="0.3">
      <c r="A14" s="101"/>
      <c r="B14" s="809"/>
      <c r="C14" s="201"/>
      <c r="D14" s="201"/>
      <c r="E14" s="201"/>
      <c r="F14" s="93"/>
      <c r="G14" s="201"/>
      <c r="H14" s="201"/>
      <c r="I14" s="14"/>
      <c r="J14" s="1540"/>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x14ac:dyDescent="0.25">
      <c r="A16" s="101"/>
      <c r="B16" s="1555">
        <v>1</v>
      </c>
      <c r="C16" s="1556" t="s">
        <v>394</v>
      </c>
      <c r="D16" s="1557"/>
      <c r="E16" s="1595" t="s">
        <v>2535</v>
      </c>
      <c r="F16" s="1526" t="s">
        <v>2536</v>
      </c>
      <c r="G16" s="1527">
        <v>1760088</v>
      </c>
      <c r="H16" s="1527"/>
      <c r="I16" s="1527" t="s">
        <v>107</v>
      </c>
      <c r="J16" s="1559"/>
    </row>
    <row r="17" spans="1:10" x14ac:dyDescent="0.25">
      <c r="A17" s="101"/>
      <c r="B17" s="1555"/>
      <c r="C17" s="1556"/>
      <c r="D17" s="1557"/>
      <c r="E17" s="1595" t="s">
        <v>2522</v>
      </c>
      <c r="F17" s="1589" t="s">
        <v>2523</v>
      </c>
      <c r="G17" s="1527"/>
      <c r="H17" s="1527">
        <v>1760088</v>
      </c>
      <c r="I17" s="1527"/>
      <c r="J17" s="1559"/>
    </row>
    <row r="18" spans="1:10" ht="81.75" customHeight="1" x14ac:dyDescent="0.25">
      <c r="A18" s="101"/>
      <c r="B18" s="816"/>
      <c r="C18" s="823"/>
      <c r="D18" s="824"/>
      <c r="E18" s="1560" t="s">
        <v>2591</v>
      </c>
      <c r="F18" s="1561" t="s">
        <v>2592</v>
      </c>
      <c r="G18" s="821"/>
      <c r="H18" s="821"/>
      <c r="I18" s="821"/>
      <c r="J18" s="822"/>
    </row>
    <row r="19" spans="1:10" x14ac:dyDescent="0.25">
      <c r="A19" s="101"/>
      <c r="B19" s="1562"/>
      <c r="C19" s="1563"/>
      <c r="D19" s="1563"/>
      <c r="E19" s="1563"/>
      <c r="F19" s="1564" t="s">
        <v>49</v>
      </c>
      <c r="G19" s="1565">
        <f>SUM(G16:G17)</f>
        <v>1760088</v>
      </c>
      <c r="H19" s="1565">
        <f>SUM(H16:H17)</f>
        <v>1760088</v>
      </c>
      <c r="I19" s="1566"/>
      <c r="J19" s="1567"/>
    </row>
    <row r="20" spans="1:10" x14ac:dyDescent="0.25">
      <c r="A20" s="101"/>
      <c r="B20" s="811"/>
      <c r="C20" s="36"/>
      <c r="D20" s="36"/>
      <c r="E20" s="36"/>
      <c r="F20" s="93"/>
      <c r="G20" s="74"/>
      <c r="H20" s="74"/>
      <c r="I20" s="74"/>
      <c r="J20" s="1541" t="s">
        <v>123</v>
      </c>
    </row>
    <row r="21" spans="1:10"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75" t="s">
        <v>2541</v>
      </c>
      <c r="D23" s="2375"/>
      <c r="E23" s="38"/>
      <c r="F23" s="2380" t="s">
        <v>6</v>
      </c>
      <c r="G23" s="2380"/>
      <c r="H23" s="201"/>
      <c r="I23" s="1596" t="s">
        <v>2576</v>
      </c>
      <c r="J23" s="1597"/>
    </row>
    <row r="24" spans="1:10" x14ac:dyDescent="0.25">
      <c r="A24" s="101"/>
      <c r="B24" s="390"/>
      <c r="C24" s="2305" t="s">
        <v>378</v>
      </c>
      <c r="D24" s="2305"/>
      <c r="E24" s="38"/>
      <c r="F24" s="2306" t="s">
        <v>385</v>
      </c>
      <c r="G24" s="2306"/>
      <c r="H24" s="392"/>
      <c r="I24" s="2305" t="s">
        <v>2543</v>
      </c>
      <c r="J24" s="2379"/>
    </row>
    <row r="25" spans="1:10" x14ac:dyDescent="0.25">
      <c r="A25" s="101"/>
      <c r="B25" s="390"/>
      <c r="C25" s="2375" t="s">
        <v>2544</v>
      </c>
      <c r="D25" s="2375"/>
      <c r="E25" s="38"/>
      <c r="F25" s="2375" t="s">
        <v>2544</v>
      </c>
      <c r="G25" s="2375"/>
      <c r="H25" s="201"/>
      <c r="I25" s="2375" t="s">
        <v>2544</v>
      </c>
      <c r="J25" s="2377"/>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C23:D23"/>
    <mergeCell ref="F23:G23"/>
    <mergeCell ref="A4:J4"/>
    <mergeCell ref="A5:J5"/>
    <mergeCell ref="A6:J6"/>
    <mergeCell ref="A7:J7"/>
    <mergeCell ref="A8:J8"/>
    <mergeCell ref="E9:F9"/>
    <mergeCell ref="D13:E13"/>
    <mergeCell ref="F13:G13"/>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0.7" right="0.7" top="0.75" bottom="0.75" header="0.3" footer="0.3"/>
  <pageSetup paperSize="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0" workbookViewId="0">
      <selection activeCell="F26" sqref="F26"/>
    </sheetView>
  </sheetViews>
  <sheetFormatPr baseColWidth="10" defaultRowHeight="15" x14ac:dyDescent="0.25"/>
  <cols>
    <col min="1" max="1" width="5.5703125" customWidth="1"/>
    <col min="2" max="2" width="7.28515625" customWidth="1"/>
    <col min="3" max="3" width="12" bestFit="1" customWidth="1"/>
    <col min="4" max="4" width="13.42578125" customWidth="1"/>
    <col min="5" max="5" width="14.7109375" customWidth="1"/>
    <col min="6" max="6" width="35.42578125" customWidth="1"/>
    <col min="7" max="7" width="13.140625" customWidth="1"/>
    <col min="8" max="8" width="13" customWidth="1"/>
    <col min="9" max="9" width="12.85546875" customWidth="1"/>
    <col min="10" max="10" width="15.42578125" customWidth="1"/>
  </cols>
  <sheetData>
    <row r="1" spans="1:11" x14ac:dyDescent="0.25">
      <c r="A1" s="253"/>
      <c r="B1" s="551"/>
      <c r="C1" s="243"/>
      <c r="D1" s="243"/>
      <c r="E1" s="243"/>
      <c r="F1" s="254"/>
      <c r="G1" s="243"/>
      <c r="H1" s="243"/>
      <c r="I1" s="243"/>
      <c r="J1" s="254"/>
      <c r="K1" s="255"/>
    </row>
    <row r="2" spans="1:11" x14ac:dyDescent="0.25">
      <c r="A2" s="101"/>
      <c r="B2" s="390"/>
      <c r="C2" s="31"/>
      <c r="D2" s="31"/>
      <c r="E2" s="229"/>
      <c r="F2" s="256"/>
      <c r="G2" s="31"/>
      <c r="H2" s="31"/>
      <c r="I2" s="31"/>
      <c r="J2" s="70"/>
      <c r="K2" s="200"/>
    </row>
    <row r="3" spans="1:11" ht="18.75" x14ac:dyDescent="0.3">
      <c r="A3" s="1507"/>
      <c r="B3" s="1508"/>
      <c r="C3" s="1508"/>
      <c r="D3" s="1508"/>
      <c r="E3" s="1508"/>
      <c r="F3" s="1508"/>
      <c r="G3" s="1508"/>
      <c r="H3" s="1508"/>
      <c r="I3" s="1508"/>
      <c r="J3" s="1508"/>
      <c r="K3" s="1509"/>
    </row>
    <row r="4" spans="1:11" ht="18.75" x14ac:dyDescent="0.3">
      <c r="A4" s="101"/>
      <c r="B4" s="201"/>
      <c r="C4" s="201"/>
      <c r="D4" s="201"/>
      <c r="E4" s="1500"/>
      <c r="F4" s="1510" t="s">
        <v>20</v>
      </c>
      <c r="G4" s="1500"/>
      <c r="H4" s="1500"/>
      <c r="I4" s="1500"/>
      <c r="J4" s="1500"/>
      <c r="K4" s="1511"/>
    </row>
    <row r="5" spans="1:11" ht="15.75" x14ac:dyDescent="0.25">
      <c r="A5" s="101"/>
      <c r="B5" s="201"/>
      <c r="C5" s="201"/>
      <c r="D5" s="201"/>
      <c r="E5" s="1513"/>
      <c r="F5" s="1512" t="s">
        <v>288</v>
      </c>
      <c r="G5" s="1513"/>
      <c r="H5" s="1513"/>
      <c r="I5" s="1513"/>
      <c r="J5" s="1513"/>
      <c r="K5" s="1514"/>
    </row>
    <row r="6" spans="1:11" ht="15.75" x14ac:dyDescent="0.25">
      <c r="A6" s="101"/>
      <c r="B6" s="201"/>
      <c r="C6" s="201"/>
      <c r="D6" s="201"/>
      <c r="E6" s="1516"/>
      <c r="F6" s="1515" t="s">
        <v>122</v>
      </c>
      <c r="G6" s="1516"/>
      <c r="H6" s="1516"/>
      <c r="I6" s="1516"/>
      <c r="J6" s="1516"/>
      <c r="K6" s="1517"/>
    </row>
    <row r="7" spans="1:11" ht="15.75" x14ac:dyDescent="0.25">
      <c r="A7" s="1518"/>
      <c r="B7" s="1519"/>
      <c r="C7" s="1519"/>
      <c r="D7" s="1519"/>
      <c r="E7" s="1519"/>
      <c r="F7" s="1519"/>
      <c r="G7" s="1519"/>
      <c r="H7" s="1519"/>
      <c r="I7" s="1519"/>
      <c r="J7" s="1519"/>
      <c r="K7" s="1520"/>
    </row>
    <row r="8" spans="1:11" ht="18.75" x14ac:dyDescent="0.3">
      <c r="A8" s="101"/>
      <c r="B8" s="809"/>
      <c r="C8" s="116"/>
      <c r="D8" s="36" t="s">
        <v>25</v>
      </c>
      <c r="E8" s="1568" t="s">
        <v>371</v>
      </c>
      <c r="F8" s="1569"/>
      <c r="G8" s="36" t="s">
        <v>177</v>
      </c>
      <c r="H8" s="536">
        <v>45473</v>
      </c>
      <c r="I8" s="137"/>
      <c r="J8" s="521"/>
      <c r="K8" s="200"/>
    </row>
    <row r="9" spans="1:11" ht="18.75" x14ac:dyDescent="0.3">
      <c r="A9" s="101"/>
      <c r="B9" s="809"/>
      <c r="C9" s="116"/>
      <c r="D9" s="36"/>
      <c r="E9" s="526"/>
      <c r="F9" s="526"/>
      <c r="G9" s="36"/>
      <c r="H9" s="527"/>
      <c r="I9" s="137"/>
      <c r="J9" s="521"/>
      <c r="K9" s="200"/>
    </row>
    <row r="10" spans="1:11" ht="18.75" x14ac:dyDescent="0.3">
      <c r="A10" s="101"/>
      <c r="B10" s="809"/>
      <c r="C10" s="36" t="s">
        <v>15</v>
      </c>
      <c r="D10" s="1336" t="s">
        <v>372</v>
      </c>
      <c r="E10" s="36" t="s">
        <v>21</v>
      </c>
      <c r="F10" s="1336" t="s">
        <v>373</v>
      </c>
      <c r="G10" s="36" t="s">
        <v>16</v>
      </c>
      <c r="H10" s="1336" t="s">
        <v>374</v>
      </c>
      <c r="I10" s="36" t="s">
        <v>17</v>
      </c>
      <c r="J10" s="1336" t="s">
        <v>375</v>
      </c>
      <c r="K10" s="200"/>
    </row>
    <row r="11" spans="1:11" ht="18.75" x14ac:dyDescent="0.3">
      <c r="A11" s="101"/>
      <c r="B11" s="809"/>
      <c r="C11" s="116"/>
      <c r="D11" s="116"/>
      <c r="E11" s="116"/>
      <c r="F11" s="93"/>
      <c r="G11" s="116"/>
      <c r="H11" s="116"/>
      <c r="I11" s="14"/>
      <c r="J11" s="522"/>
      <c r="K11" s="200"/>
    </row>
    <row r="12" spans="1:11" ht="30" x14ac:dyDescent="0.3">
      <c r="A12" s="101"/>
      <c r="B12" s="809"/>
      <c r="C12" s="525" t="s">
        <v>187</v>
      </c>
      <c r="D12" s="1570"/>
      <c r="E12" s="1571"/>
      <c r="F12" s="1521" t="s">
        <v>289</v>
      </c>
      <c r="G12" s="1522"/>
      <c r="H12" s="534" t="s">
        <v>1029</v>
      </c>
      <c r="I12" s="14"/>
      <c r="J12" s="522"/>
      <c r="K12" s="200"/>
    </row>
    <row r="13" spans="1:11" ht="18.75" x14ac:dyDescent="0.3">
      <c r="A13" s="101"/>
      <c r="B13" s="809"/>
      <c r="C13" s="201"/>
      <c r="D13" s="201"/>
      <c r="E13" s="201"/>
      <c r="F13" s="93"/>
      <c r="G13" s="201"/>
      <c r="H13" s="201"/>
      <c r="I13" s="14"/>
      <c r="J13" s="522"/>
      <c r="K13" s="200"/>
    </row>
    <row r="14" spans="1:11" ht="25.5" x14ac:dyDescent="0.25">
      <c r="A14" s="257"/>
      <c r="B14" s="1548" t="s">
        <v>70</v>
      </c>
      <c r="C14" s="1549" t="s">
        <v>224</v>
      </c>
      <c r="D14" s="1550" t="s">
        <v>188</v>
      </c>
      <c r="E14" s="1549" t="s">
        <v>165</v>
      </c>
      <c r="F14" s="1551" t="s">
        <v>290</v>
      </c>
      <c r="G14" s="1552" t="s">
        <v>116</v>
      </c>
      <c r="H14" s="1552" t="s">
        <v>117</v>
      </c>
      <c r="I14" s="1553" t="s">
        <v>225</v>
      </c>
      <c r="J14" s="1554" t="s">
        <v>57</v>
      </c>
      <c r="K14" s="258"/>
    </row>
    <row r="15" spans="1:11" x14ac:dyDescent="0.25">
      <c r="A15" s="101"/>
      <c r="B15" s="1555">
        <v>1</v>
      </c>
      <c r="C15" s="1556" t="s">
        <v>394</v>
      </c>
      <c r="D15" s="1557"/>
      <c r="E15" s="1525" t="s">
        <v>2535</v>
      </c>
      <c r="F15" s="1526" t="s">
        <v>2536</v>
      </c>
      <c r="G15" s="1527">
        <v>60000</v>
      </c>
      <c r="H15" s="1527"/>
      <c r="I15" s="1527" t="s">
        <v>107</v>
      </c>
      <c r="J15" s="1559"/>
      <c r="K15" s="200"/>
    </row>
    <row r="16" spans="1:11" x14ac:dyDescent="0.25">
      <c r="A16" s="101"/>
      <c r="B16" s="1555"/>
      <c r="C16" s="1556"/>
      <c r="D16" s="1557"/>
      <c r="E16" s="1525" t="s">
        <v>2522</v>
      </c>
      <c r="F16" s="1526" t="s">
        <v>2523</v>
      </c>
      <c r="G16" s="1527"/>
      <c r="H16" s="1527">
        <v>60000</v>
      </c>
      <c r="I16" s="1527"/>
      <c r="J16" s="1559"/>
      <c r="K16" s="200"/>
    </row>
    <row r="17" spans="1:11" ht="72" x14ac:dyDescent="0.25">
      <c r="A17" s="101"/>
      <c r="B17" s="816"/>
      <c r="C17" s="823"/>
      <c r="D17" s="824"/>
      <c r="E17" s="1560" t="s">
        <v>2593</v>
      </c>
      <c r="F17" s="1561" t="s">
        <v>2594</v>
      </c>
      <c r="G17" s="821"/>
      <c r="H17" s="821"/>
      <c r="I17" s="821"/>
      <c r="J17" s="822"/>
      <c r="K17" s="200"/>
    </row>
    <row r="18" spans="1:11" x14ac:dyDescent="0.25">
      <c r="A18" s="101"/>
      <c r="B18" s="1562"/>
      <c r="C18" s="1563"/>
      <c r="D18" s="1563"/>
      <c r="E18" s="1563"/>
      <c r="F18" s="1564" t="s">
        <v>49</v>
      </c>
      <c r="G18" s="1565">
        <f>SUM(G15:G16)</f>
        <v>60000</v>
      </c>
      <c r="H18" s="1565">
        <f>SUM(H15:H16)</f>
        <v>60000</v>
      </c>
      <c r="I18" s="1566"/>
      <c r="J18" s="1567"/>
      <c r="K18" s="200"/>
    </row>
    <row r="19" spans="1:11" x14ac:dyDescent="0.25">
      <c r="A19" s="101"/>
      <c r="B19" s="811"/>
      <c r="C19" s="36"/>
      <c r="D19" s="36"/>
      <c r="E19" s="36"/>
      <c r="F19" s="93"/>
      <c r="G19" s="74"/>
      <c r="H19" s="74"/>
      <c r="I19" s="74"/>
      <c r="J19" s="261" t="s">
        <v>123</v>
      </c>
      <c r="K19" s="200"/>
    </row>
    <row r="20" spans="1:11" x14ac:dyDescent="0.25">
      <c r="A20" s="101"/>
      <c r="B20" s="1184"/>
      <c r="C20" s="1505" t="s">
        <v>2539</v>
      </c>
      <c r="D20" s="1505"/>
      <c r="E20" s="201"/>
      <c r="F20" s="1506" t="s">
        <v>2540</v>
      </c>
      <c r="G20" s="1572"/>
      <c r="H20" s="392"/>
      <c r="I20" s="1505" t="s">
        <v>2547</v>
      </c>
      <c r="J20" s="1505"/>
      <c r="K20" s="200"/>
    </row>
    <row r="21" spans="1:11" x14ac:dyDescent="0.25">
      <c r="A21" s="101"/>
      <c r="B21" s="1605"/>
      <c r="C21" s="1535" t="s">
        <v>5</v>
      </c>
      <c r="D21" s="1606"/>
      <c r="E21" s="179"/>
      <c r="F21" s="1581" t="s">
        <v>6</v>
      </c>
      <c r="G21" s="1573"/>
      <c r="H21" s="201"/>
      <c r="I21" s="1535" t="s">
        <v>2542</v>
      </c>
      <c r="J21" s="1535"/>
      <c r="K21" s="200"/>
    </row>
    <row r="22" spans="1:11" x14ac:dyDescent="0.25">
      <c r="A22" s="101"/>
      <c r="B22" s="32"/>
      <c r="C22" s="1505" t="s">
        <v>378</v>
      </c>
      <c r="D22" s="96"/>
      <c r="E22" s="1575"/>
      <c r="F22" s="1506" t="s">
        <v>385</v>
      </c>
      <c r="G22" s="1572"/>
      <c r="H22" s="392" t="s">
        <v>13</v>
      </c>
      <c r="I22" s="1505" t="s">
        <v>2548</v>
      </c>
      <c r="J22" s="1505"/>
      <c r="K22" s="200"/>
    </row>
    <row r="23" spans="1:11" ht="15" customHeight="1" x14ac:dyDescent="0.25">
      <c r="A23" s="101"/>
      <c r="B23" s="1607" t="s">
        <v>2595</v>
      </c>
      <c r="C23" s="1608"/>
      <c r="D23" s="1606"/>
      <c r="E23" s="179"/>
      <c r="F23" s="1535" t="s">
        <v>2550</v>
      </c>
      <c r="G23" s="1502"/>
      <c r="H23" s="201" t="s">
        <v>13</v>
      </c>
      <c r="I23" s="1535" t="s">
        <v>2551</v>
      </c>
      <c r="J23" s="1535"/>
      <c r="K23" s="200"/>
    </row>
    <row r="24" spans="1:11" ht="15" customHeight="1" x14ac:dyDescent="0.25">
      <c r="A24" s="101"/>
      <c r="B24" s="32"/>
      <c r="C24" s="1609">
        <v>45483</v>
      </c>
      <c r="D24" s="96"/>
      <c r="E24" s="1610"/>
      <c r="F24" s="1501">
        <v>45483</v>
      </c>
      <c r="G24" s="1074"/>
      <c r="H24" s="289"/>
      <c r="I24" s="2301">
        <v>45483</v>
      </c>
      <c r="J24" s="2301"/>
      <c r="K24" s="200"/>
    </row>
    <row r="25" spans="1:11" x14ac:dyDescent="0.25">
      <c r="A25" s="101"/>
      <c r="B25" s="201"/>
      <c r="C25" s="1502" t="s">
        <v>203</v>
      </c>
      <c r="D25" s="1499"/>
      <c r="E25" s="179"/>
      <c r="F25" s="1573" t="s">
        <v>204</v>
      </c>
      <c r="G25" s="1573"/>
      <c r="H25" s="201" t="s">
        <v>13</v>
      </c>
      <c r="I25" s="1504" t="s">
        <v>2552</v>
      </c>
      <c r="J25" s="1504"/>
      <c r="K25" s="200"/>
    </row>
    <row r="26" spans="1:11" x14ac:dyDescent="0.25">
      <c r="A26" s="190"/>
      <c r="B26" s="58"/>
      <c r="C26" s="58"/>
      <c r="D26" s="58"/>
      <c r="E26" s="58"/>
      <c r="F26" s="58"/>
      <c r="G26" s="58"/>
      <c r="H26" s="58"/>
      <c r="I26" s="58"/>
      <c r="J26" s="58"/>
      <c r="K26" s="186"/>
    </row>
    <row r="27" spans="1:11" x14ac:dyDescent="0.25">
      <c r="A27" s="102"/>
      <c r="B27" s="103"/>
      <c r="C27" s="103"/>
      <c r="D27" s="103"/>
      <c r="E27" s="103"/>
      <c r="F27" s="103"/>
      <c r="G27" s="103"/>
      <c r="H27" s="103"/>
      <c r="I27" s="103"/>
      <c r="J27" s="103"/>
      <c r="K27" s="104"/>
    </row>
  </sheetData>
  <mergeCells count="1">
    <mergeCell ref="I24:J24"/>
  </mergeCells>
  <pageMargins left="0.7" right="0.7" top="0.75" bottom="0.75" header="0.3" footer="0.3"/>
  <pageSetup paperSize="5"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4" workbookViewId="0">
      <selection activeCell="J31" sqref="J31"/>
    </sheetView>
  </sheetViews>
  <sheetFormatPr baseColWidth="10" defaultRowHeight="15" x14ac:dyDescent="0.25"/>
  <cols>
    <col min="2" max="2" width="7.85546875" customWidth="1"/>
    <col min="3" max="3" width="13.5703125" customWidth="1"/>
    <col min="4" max="4" width="16.42578125" customWidth="1"/>
    <col min="5" max="5" width="14.42578125" customWidth="1"/>
    <col min="6" max="6" width="37" customWidth="1"/>
    <col min="7" max="7" width="14.28515625" customWidth="1"/>
    <col min="8" max="8" width="14.42578125" customWidth="1"/>
    <col min="9" max="9" width="14.7109375" customWidth="1"/>
    <col min="10" max="10" width="14" customWidth="1"/>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1507"/>
      <c r="B3" s="1508"/>
      <c r="C3" s="1508"/>
      <c r="D3" s="1508"/>
      <c r="E3" s="1508"/>
      <c r="F3" s="1508"/>
      <c r="G3" s="1508"/>
      <c r="H3" s="1508"/>
      <c r="I3" s="1508"/>
      <c r="J3" s="1509"/>
    </row>
    <row r="4" spans="1:10" ht="18.75" x14ac:dyDescent="0.3">
      <c r="A4" s="101"/>
      <c r="B4" s="201"/>
      <c r="C4" s="201"/>
      <c r="D4" s="201"/>
      <c r="E4" s="1500"/>
      <c r="F4" s="1510" t="s">
        <v>20</v>
      </c>
      <c r="G4" s="1500"/>
      <c r="H4" s="1500"/>
      <c r="I4" s="1500"/>
      <c r="J4" s="1511"/>
    </row>
    <row r="5" spans="1:10" ht="15.75" x14ac:dyDescent="0.25">
      <c r="A5" s="101"/>
      <c r="B5" s="201"/>
      <c r="C5" s="201"/>
      <c r="D5" s="201"/>
      <c r="E5" s="1513"/>
      <c r="F5" s="1512" t="s">
        <v>288</v>
      </c>
      <c r="G5" s="1513"/>
      <c r="H5" s="1513"/>
      <c r="I5" s="1513"/>
      <c r="J5" s="1514"/>
    </row>
    <row r="6" spans="1:10" ht="15.75" x14ac:dyDescent="0.25">
      <c r="A6" s="101"/>
      <c r="B6" s="201"/>
      <c r="C6" s="201"/>
      <c r="D6" s="201"/>
      <c r="E6" s="1516"/>
      <c r="F6" s="1516" t="s">
        <v>122</v>
      </c>
      <c r="G6" s="1516"/>
      <c r="H6" s="1516"/>
      <c r="I6" s="1516"/>
      <c r="J6" s="1517"/>
    </row>
    <row r="7" spans="1:10" ht="15.75" x14ac:dyDescent="0.25">
      <c r="A7" s="1518"/>
      <c r="B7" s="1519"/>
      <c r="C7" s="1519"/>
      <c r="D7" s="1519"/>
      <c r="E7" s="1519"/>
      <c r="F7" s="1519"/>
      <c r="G7" s="1519"/>
      <c r="H7" s="1519"/>
      <c r="I7" s="1519"/>
      <c r="J7" s="1520"/>
    </row>
    <row r="8" spans="1:10" ht="18.75" x14ac:dyDescent="0.3">
      <c r="A8" s="101"/>
      <c r="B8" s="809"/>
      <c r="C8" s="116"/>
      <c r="D8" s="36" t="s">
        <v>25</v>
      </c>
      <c r="E8" s="1568" t="s">
        <v>371</v>
      </c>
      <c r="F8" s="1569"/>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30" x14ac:dyDescent="0.3">
      <c r="A12" s="101"/>
      <c r="B12" s="809"/>
      <c r="C12" s="525" t="s">
        <v>187</v>
      </c>
      <c r="D12" s="1570"/>
      <c r="E12" s="1571"/>
      <c r="F12" s="1521" t="s">
        <v>289</v>
      </c>
      <c r="G12" s="1522"/>
      <c r="H12" s="534" t="s">
        <v>1029</v>
      </c>
      <c r="I12" s="14"/>
      <c r="J12" s="1540"/>
    </row>
    <row r="13" spans="1:10" ht="18.75" x14ac:dyDescent="0.3">
      <c r="A13" s="101"/>
      <c r="B13" s="809"/>
      <c r="C13" s="201"/>
      <c r="D13" s="201"/>
      <c r="E13" s="201"/>
      <c r="F13" s="93"/>
      <c r="G13" s="201"/>
      <c r="H13" s="201"/>
      <c r="I13" s="14"/>
      <c r="J13" s="1540"/>
    </row>
    <row r="14" spans="1:10" ht="25.5" x14ac:dyDescent="0.25">
      <c r="A14" s="257"/>
      <c r="B14" s="1548" t="s">
        <v>70</v>
      </c>
      <c r="C14" s="1549" t="s">
        <v>224</v>
      </c>
      <c r="D14" s="1550" t="s">
        <v>188</v>
      </c>
      <c r="E14" s="1549" t="s">
        <v>165</v>
      </c>
      <c r="F14" s="1551" t="s">
        <v>290</v>
      </c>
      <c r="G14" s="1552" t="s">
        <v>116</v>
      </c>
      <c r="H14" s="1552" t="s">
        <v>117</v>
      </c>
      <c r="I14" s="1553" t="s">
        <v>225</v>
      </c>
      <c r="J14" s="1554" t="s">
        <v>57</v>
      </c>
    </row>
    <row r="15" spans="1:10" x14ac:dyDescent="0.25">
      <c r="A15" s="101"/>
      <c r="B15" s="1555">
        <v>1</v>
      </c>
      <c r="C15" s="1556" t="s">
        <v>394</v>
      </c>
      <c r="D15" s="1557"/>
      <c r="E15" s="1525" t="s">
        <v>2535</v>
      </c>
      <c r="F15" s="1526" t="s">
        <v>2536</v>
      </c>
      <c r="G15" s="1527">
        <v>91043.57</v>
      </c>
      <c r="H15" s="1527"/>
      <c r="I15" s="1527" t="s">
        <v>107</v>
      </c>
      <c r="J15" s="1559"/>
    </row>
    <row r="16" spans="1:10" x14ac:dyDescent="0.25">
      <c r="A16" s="101"/>
      <c r="B16" s="1555"/>
      <c r="C16" s="1556"/>
      <c r="D16" s="1557"/>
      <c r="E16" s="1525" t="s">
        <v>2522</v>
      </c>
      <c r="F16" s="1526" t="s">
        <v>2523</v>
      </c>
      <c r="G16" s="1527"/>
      <c r="H16" s="1527">
        <v>91043.57</v>
      </c>
      <c r="I16" s="1527"/>
      <c r="J16" s="1559"/>
    </row>
    <row r="17" spans="1:10" ht="78" customHeight="1" x14ac:dyDescent="0.25">
      <c r="A17" s="101"/>
      <c r="B17" s="816"/>
      <c r="C17" s="823"/>
      <c r="D17" s="824"/>
      <c r="E17" s="1560" t="s">
        <v>2596</v>
      </c>
      <c r="F17" s="1561" t="s">
        <v>2597</v>
      </c>
      <c r="G17" s="821"/>
      <c r="H17" s="821"/>
      <c r="I17" s="821"/>
      <c r="J17" s="822"/>
    </row>
    <row r="18" spans="1:10" x14ac:dyDescent="0.25">
      <c r="A18" s="101"/>
      <c r="B18" s="1562"/>
      <c r="C18" s="1563"/>
      <c r="D18" s="1563"/>
      <c r="E18" s="1563"/>
      <c r="F18" s="1564" t="s">
        <v>49</v>
      </c>
      <c r="G18" s="1565">
        <f>SUM(G15:G16)</f>
        <v>91043.57</v>
      </c>
      <c r="H18" s="1565">
        <f>SUM(H15:H16)</f>
        <v>91043.57</v>
      </c>
      <c r="I18" s="1566"/>
      <c r="J18" s="1584"/>
    </row>
    <row r="19" spans="1:10" x14ac:dyDescent="0.25">
      <c r="A19" s="101"/>
      <c r="B19" s="811"/>
      <c r="C19" s="36"/>
      <c r="D19" s="36"/>
      <c r="E19" s="36"/>
      <c r="F19" s="93"/>
      <c r="G19" s="74"/>
      <c r="H19" s="74"/>
      <c r="I19" s="74"/>
      <c r="J19" s="1541" t="s">
        <v>123</v>
      </c>
    </row>
    <row r="20" spans="1:10" x14ac:dyDescent="0.25">
      <c r="A20" s="101"/>
      <c r="B20" s="1184"/>
      <c r="C20" s="1505" t="s">
        <v>2539</v>
      </c>
      <c r="D20" s="1505"/>
      <c r="E20" s="201"/>
      <c r="F20" s="1506" t="s">
        <v>2540</v>
      </c>
      <c r="G20" s="1572"/>
      <c r="H20" s="392"/>
      <c r="I20" s="1505" t="s">
        <v>2598</v>
      </c>
      <c r="J20" s="1542"/>
    </row>
    <row r="21" spans="1:10" x14ac:dyDescent="0.25">
      <c r="A21" s="101"/>
      <c r="B21" s="1605"/>
      <c r="C21" s="1535" t="s">
        <v>5</v>
      </c>
      <c r="D21" s="1606"/>
      <c r="E21" s="179"/>
      <c r="F21" s="1581" t="s">
        <v>6</v>
      </c>
      <c r="G21" s="1573"/>
      <c r="H21" s="201"/>
      <c r="I21" s="1535" t="s">
        <v>2542</v>
      </c>
      <c r="J21" s="1544"/>
    </row>
    <row r="22" spans="1:10" x14ac:dyDescent="0.25">
      <c r="A22" s="101"/>
      <c r="B22" s="32"/>
      <c r="C22" s="1505" t="s">
        <v>378</v>
      </c>
      <c r="D22" s="96"/>
      <c r="E22" s="1575"/>
      <c r="F22" s="1506" t="s">
        <v>385</v>
      </c>
      <c r="G22" s="1572"/>
      <c r="H22" s="392" t="s">
        <v>13</v>
      </c>
      <c r="I22" s="1505" t="s">
        <v>2548</v>
      </c>
      <c r="J22" s="1542"/>
    </row>
    <row r="23" spans="1:10" x14ac:dyDescent="0.25">
      <c r="A23" s="101"/>
      <c r="B23" s="1607" t="s">
        <v>2599</v>
      </c>
      <c r="C23" s="1608"/>
      <c r="D23" s="1606"/>
      <c r="E23" s="179"/>
      <c r="F23" s="1535" t="s">
        <v>2550</v>
      </c>
      <c r="G23" s="1502"/>
      <c r="H23" s="201" t="s">
        <v>13</v>
      </c>
      <c r="I23" s="1535" t="s">
        <v>2551</v>
      </c>
      <c r="J23" s="1544"/>
    </row>
    <row r="24" spans="1:10" x14ac:dyDescent="0.25">
      <c r="A24" s="101"/>
      <c r="B24" s="32"/>
      <c r="C24" s="1609">
        <v>45483</v>
      </c>
      <c r="D24" s="96"/>
      <c r="E24" s="1610"/>
      <c r="F24" s="1501">
        <v>45483</v>
      </c>
      <c r="G24" s="1074"/>
      <c r="H24" s="289"/>
      <c r="I24" s="2301">
        <v>45483</v>
      </c>
      <c r="J24" s="2376"/>
    </row>
    <row r="25" spans="1:10" x14ac:dyDescent="0.25">
      <c r="A25" s="149"/>
      <c r="B25" s="32"/>
      <c r="C25" s="1533" t="s">
        <v>203</v>
      </c>
      <c r="D25" s="96"/>
      <c r="E25" s="1580"/>
      <c r="F25" s="1582" t="s">
        <v>204</v>
      </c>
      <c r="G25" s="1582"/>
      <c r="H25" s="32" t="s">
        <v>13</v>
      </c>
      <c r="I25" s="1535" t="s">
        <v>2552</v>
      </c>
      <c r="J25" s="1544"/>
    </row>
  </sheetData>
  <mergeCells count="1">
    <mergeCell ref="I24:J24"/>
  </mergeCells>
  <pageMargins left="0.7" right="0.7" top="0.75" bottom="0.75" header="0.3" footer="0.3"/>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4"/>
  <sheetViews>
    <sheetView showGridLines="0" topLeftCell="A31" zoomScaleNormal="100" zoomScaleSheetLayoutView="100" workbookViewId="0">
      <selection activeCell="F5" sqref="F5"/>
    </sheetView>
  </sheetViews>
  <sheetFormatPr baseColWidth="10" defaultColWidth="11.5703125" defaultRowHeight="15" x14ac:dyDescent="0.25"/>
  <cols>
    <col min="1" max="2" width="2" style="125" customWidth="1"/>
    <col min="3" max="3" width="1.7109375" style="125" customWidth="1"/>
    <col min="4" max="4" width="23.7109375" style="129" customWidth="1"/>
    <col min="5" max="5" width="12.85546875" style="129" customWidth="1"/>
    <col min="6" max="6" width="15.42578125" style="129" customWidth="1"/>
    <col min="7" max="7" width="16.28515625" style="129" customWidth="1"/>
    <col min="8" max="8" width="11.5703125" style="129" customWidth="1"/>
    <col min="9" max="9" width="11.7109375" style="129" customWidth="1"/>
    <col min="10" max="10" width="13.140625" style="129" customWidth="1"/>
    <col min="11" max="11" width="1.7109375" style="109" customWidth="1"/>
    <col min="12" max="12" width="11.5703125" style="109"/>
    <col min="13" max="13" width="0" style="109" hidden="1" customWidth="1"/>
    <col min="14" max="234" width="11.5703125" style="109"/>
    <col min="235" max="235" width="2" style="109" customWidth="1"/>
    <col min="236" max="236" width="11.42578125" style="109" customWidth="1"/>
    <col min="237" max="237" width="16.28515625" style="109" customWidth="1"/>
    <col min="238" max="238" width="17.5703125" style="109" customWidth="1"/>
    <col min="239" max="239" width="11.5703125" style="109" customWidth="1"/>
    <col min="240" max="240" width="4.5703125" style="109" bestFit="1" customWidth="1"/>
    <col min="241" max="241" width="11" style="109" bestFit="1" customWidth="1"/>
    <col min="242" max="242" width="6.42578125" style="109" customWidth="1"/>
    <col min="243" max="243" width="10" style="109" customWidth="1"/>
    <col min="244" max="244" width="9.85546875" style="109" customWidth="1"/>
    <col min="245" max="245" width="9" style="109" customWidth="1"/>
    <col min="246" max="246" width="3" style="109" bestFit="1" customWidth="1"/>
    <col min="247" max="247" width="9.5703125" style="109" bestFit="1" customWidth="1"/>
    <col min="248" max="248" width="2.5703125" style="109" bestFit="1" customWidth="1"/>
    <col min="249" max="249" width="3" style="109" bestFit="1" customWidth="1"/>
    <col min="250" max="250" width="5.140625" style="109" bestFit="1" customWidth="1"/>
    <col min="251" max="251" width="11.5703125" style="109"/>
    <col min="252" max="252" width="3" style="109" bestFit="1" customWidth="1"/>
    <col min="253" max="253" width="5.140625" style="109" bestFit="1" customWidth="1"/>
    <col min="254" max="490" width="11.5703125" style="109"/>
    <col min="491" max="491" width="2" style="109" customWidth="1"/>
    <col min="492" max="492" width="11.42578125" style="109" customWidth="1"/>
    <col min="493" max="493" width="16.28515625" style="109" customWidth="1"/>
    <col min="494" max="494" width="17.5703125" style="109" customWidth="1"/>
    <col min="495" max="495" width="11.5703125" style="109" customWidth="1"/>
    <col min="496" max="496" width="4.5703125" style="109" bestFit="1" customWidth="1"/>
    <col min="497" max="497" width="11" style="109" bestFit="1" customWidth="1"/>
    <col min="498" max="498" width="6.42578125" style="109" customWidth="1"/>
    <col min="499" max="499" width="10" style="109" customWidth="1"/>
    <col min="500" max="500" width="9.85546875" style="109" customWidth="1"/>
    <col min="501" max="501" width="9" style="109" customWidth="1"/>
    <col min="502" max="502" width="3" style="109" bestFit="1" customWidth="1"/>
    <col min="503" max="503" width="9.5703125" style="109" bestFit="1" customWidth="1"/>
    <col min="504" max="504" width="2.5703125" style="109" bestFit="1" customWidth="1"/>
    <col min="505" max="505" width="3" style="109" bestFit="1" customWidth="1"/>
    <col min="506" max="506" width="5.140625" style="109" bestFit="1" customWidth="1"/>
    <col min="507" max="507" width="11.5703125" style="109"/>
    <col min="508" max="508" width="3" style="109" bestFit="1" customWidth="1"/>
    <col min="509" max="509" width="5.140625" style="109" bestFit="1" customWidth="1"/>
    <col min="510" max="746" width="11.5703125" style="109"/>
    <col min="747" max="747" width="2" style="109" customWidth="1"/>
    <col min="748" max="748" width="11.42578125" style="109" customWidth="1"/>
    <col min="749" max="749" width="16.28515625" style="109" customWidth="1"/>
    <col min="750" max="750" width="17.5703125" style="109" customWidth="1"/>
    <col min="751" max="751" width="11.5703125" style="109" customWidth="1"/>
    <col min="752" max="752" width="4.5703125" style="109" bestFit="1" customWidth="1"/>
    <col min="753" max="753" width="11" style="109" bestFit="1" customWidth="1"/>
    <col min="754" max="754" width="6.42578125" style="109" customWidth="1"/>
    <col min="755" max="755" width="10" style="109" customWidth="1"/>
    <col min="756" max="756" width="9.85546875" style="109" customWidth="1"/>
    <col min="757" max="757" width="9" style="109" customWidth="1"/>
    <col min="758" max="758" width="3" style="109" bestFit="1" customWidth="1"/>
    <col min="759" max="759" width="9.5703125" style="109" bestFit="1" customWidth="1"/>
    <col min="760" max="760" width="2.5703125" style="109" bestFit="1" customWidth="1"/>
    <col min="761" max="761" width="3" style="109" bestFit="1" customWidth="1"/>
    <col min="762" max="762" width="5.140625" style="109" bestFit="1" customWidth="1"/>
    <col min="763" max="763" width="11.5703125" style="109"/>
    <col min="764" max="764" width="3" style="109" bestFit="1" customWidth="1"/>
    <col min="765" max="765" width="5.140625" style="109" bestFit="1" customWidth="1"/>
    <col min="766" max="1002" width="11.5703125" style="109"/>
    <col min="1003" max="1003" width="2" style="109" customWidth="1"/>
    <col min="1004" max="1004" width="11.42578125" style="109" customWidth="1"/>
    <col min="1005" max="1005" width="16.28515625" style="109" customWidth="1"/>
    <col min="1006" max="1006" width="17.5703125" style="109" customWidth="1"/>
    <col min="1007" max="1007" width="11.5703125" style="109" customWidth="1"/>
    <col min="1008" max="1008" width="4.5703125" style="109" bestFit="1" customWidth="1"/>
    <col min="1009" max="1009" width="11" style="109" bestFit="1" customWidth="1"/>
    <col min="1010" max="1010" width="6.42578125" style="109" customWidth="1"/>
    <col min="1011" max="1011" width="10" style="109" customWidth="1"/>
    <col min="1012" max="1012" width="9.85546875" style="109" customWidth="1"/>
    <col min="1013" max="1013" width="9" style="109" customWidth="1"/>
    <col min="1014" max="1014" width="3" style="109" bestFit="1" customWidth="1"/>
    <col min="1015" max="1015" width="9.5703125" style="109" bestFit="1" customWidth="1"/>
    <col min="1016" max="1016" width="2.5703125" style="109" bestFit="1" customWidth="1"/>
    <col min="1017" max="1017" width="3" style="109" bestFit="1" customWidth="1"/>
    <col min="1018" max="1018" width="5.140625" style="109" bestFit="1" customWidth="1"/>
    <col min="1019" max="1019" width="11.5703125" style="109"/>
    <col min="1020" max="1020" width="3" style="109" bestFit="1" customWidth="1"/>
    <col min="1021" max="1021" width="5.140625" style="109" bestFit="1" customWidth="1"/>
    <col min="1022" max="1258" width="11.5703125" style="109"/>
    <col min="1259" max="1259" width="2" style="109" customWidth="1"/>
    <col min="1260" max="1260" width="11.42578125" style="109" customWidth="1"/>
    <col min="1261" max="1261" width="16.28515625" style="109" customWidth="1"/>
    <col min="1262" max="1262" width="17.5703125" style="109" customWidth="1"/>
    <col min="1263" max="1263" width="11.5703125" style="109" customWidth="1"/>
    <col min="1264" max="1264" width="4.5703125" style="109" bestFit="1" customWidth="1"/>
    <col min="1265" max="1265" width="11" style="109" bestFit="1" customWidth="1"/>
    <col min="1266" max="1266" width="6.42578125" style="109" customWidth="1"/>
    <col min="1267" max="1267" width="10" style="109" customWidth="1"/>
    <col min="1268" max="1268" width="9.85546875" style="109" customWidth="1"/>
    <col min="1269" max="1269" width="9" style="109" customWidth="1"/>
    <col min="1270" max="1270" width="3" style="109" bestFit="1" customWidth="1"/>
    <col min="1271" max="1271" width="9.5703125" style="109" bestFit="1" customWidth="1"/>
    <col min="1272" max="1272" width="2.5703125" style="109" bestFit="1" customWidth="1"/>
    <col min="1273" max="1273" width="3" style="109" bestFit="1" customWidth="1"/>
    <col min="1274" max="1274" width="5.140625" style="109" bestFit="1" customWidth="1"/>
    <col min="1275" max="1275" width="11.5703125" style="109"/>
    <col min="1276" max="1276" width="3" style="109" bestFit="1" customWidth="1"/>
    <col min="1277" max="1277" width="5.140625" style="109" bestFit="1" customWidth="1"/>
    <col min="1278" max="1514" width="11.5703125" style="109"/>
    <col min="1515" max="1515" width="2" style="109" customWidth="1"/>
    <col min="1516" max="1516" width="11.42578125" style="109" customWidth="1"/>
    <col min="1517" max="1517" width="16.28515625" style="109" customWidth="1"/>
    <col min="1518" max="1518" width="17.5703125" style="109" customWidth="1"/>
    <col min="1519" max="1519" width="11.5703125" style="109" customWidth="1"/>
    <col min="1520" max="1520" width="4.5703125" style="109" bestFit="1" customWidth="1"/>
    <col min="1521" max="1521" width="11" style="109" bestFit="1" customWidth="1"/>
    <col min="1522" max="1522" width="6.42578125" style="109" customWidth="1"/>
    <col min="1523" max="1523" width="10" style="109" customWidth="1"/>
    <col min="1524" max="1524" width="9.85546875" style="109" customWidth="1"/>
    <col min="1525" max="1525" width="9" style="109" customWidth="1"/>
    <col min="1526" max="1526" width="3" style="109" bestFit="1" customWidth="1"/>
    <col min="1527" max="1527" width="9.5703125" style="109" bestFit="1" customWidth="1"/>
    <col min="1528" max="1528" width="2.5703125" style="109" bestFit="1" customWidth="1"/>
    <col min="1529" max="1529" width="3" style="109" bestFit="1" customWidth="1"/>
    <col min="1530" max="1530" width="5.140625" style="109" bestFit="1" customWidth="1"/>
    <col min="1531" max="1531" width="11.5703125" style="109"/>
    <col min="1532" max="1532" width="3" style="109" bestFit="1" customWidth="1"/>
    <col min="1533" max="1533" width="5.140625" style="109" bestFit="1" customWidth="1"/>
    <col min="1534" max="1770" width="11.5703125" style="109"/>
    <col min="1771" max="1771" width="2" style="109" customWidth="1"/>
    <col min="1772" max="1772" width="11.42578125" style="109" customWidth="1"/>
    <col min="1773" max="1773" width="16.28515625" style="109" customWidth="1"/>
    <col min="1774" max="1774" width="17.5703125" style="109" customWidth="1"/>
    <col min="1775" max="1775" width="11.5703125" style="109" customWidth="1"/>
    <col min="1776" max="1776" width="4.5703125" style="109" bestFit="1" customWidth="1"/>
    <col min="1777" max="1777" width="11" style="109" bestFit="1" customWidth="1"/>
    <col min="1778" max="1778" width="6.42578125" style="109" customWidth="1"/>
    <col min="1779" max="1779" width="10" style="109" customWidth="1"/>
    <col min="1780" max="1780" width="9.85546875" style="109" customWidth="1"/>
    <col min="1781" max="1781" width="9" style="109" customWidth="1"/>
    <col min="1782" max="1782" width="3" style="109" bestFit="1" customWidth="1"/>
    <col min="1783" max="1783" width="9.5703125" style="109" bestFit="1" customWidth="1"/>
    <col min="1784" max="1784" width="2.5703125" style="109" bestFit="1" customWidth="1"/>
    <col min="1785" max="1785" width="3" style="109" bestFit="1" customWidth="1"/>
    <col min="1786" max="1786" width="5.140625" style="109" bestFit="1" customWidth="1"/>
    <col min="1787" max="1787" width="11.5703125" style="109"/>
    <col min="1788" max="1788" width="3" style="109" bestFit="1" customWidth="1"/>
    <col min="1789" max="1789" width="5.140625" style="109" bestFit="1" customWidth="1"/>
    <col min="1790" max="2026" width="11.5703125" style="109"/>
    <col min="2027" max="2027" width="2" style="109" customWidth="1"/>
    <col min="2028" max="2028" width="11.42578125" style="109" customWidth="1"/>
    <col min="2029" max="2029" width="16.28515625" style="109" customWidth="1"/>
    <col min="2030" max="2030" width="17.5703125" style="109" customWidth="1"/>
    <col min="2031" max="2031" width="11.5703125" style="109" customWidth="1"/>
    <col min="2032" max="2032" width="4.5703125" style="109" bestFit="1" customWidth="1"/>
    <col min="2033" max="2033" width="11" style="109" bestFit="1" customWidth="1"/>
    <col min="2034" max="2034" width="6.42578125" style="109" customWidth="1"/>
    <col min="2035" max="2035" width="10" style="109" customWidth="1"/>
    <col min="2036" max="2036" width="9.85546875" style="109" customWidth="1"/>
    <col min="2037" max="2037" width="9" style="109" customWidth="1"/>
    <col min="2038" max="2038" width="3" style="109" bestFit="1" customWidth="1"/>
    <col min="2039" max="2039" width="9.5703125" style="109" bestFit="1" customWidth="1"/>
    <col min="2040" max="2040" width="2.5703125" style="109" bestFit="1" customWidth="1"/>
    <col min="2041" max="2041" width="3" style="109" bestFit="1" customWidth="1"/>
    <col min="2042" max="2042" width="5.140625" style="109" bestFit="1" customWidth="1"/>
    <col min="2043" max="2043" width="11.5703125" style="109"/>
    <col min="2044" max="2044" width="3" style="109" bestFit="1" customWidth="1"/>
    <col min="2045" max="2045" width="5.140625" style="109" bestFit="1" customWidth="1"/>
    <col min="2046" max="2282" width="11.5703125" style="109"/>
    <col min="2283" max="2283" width="2" style="109" customWidth="1"/>
    <col min="2284" max="2284" width="11.42578125" style="109" customWidth="1"/>
    <col min="2285" max="2285" width="16.28515625" style="109" customWidth="1"/>
    <col min="2286" max="2286" width="17.5703125" style="109" customWidth="1"/>
    <col min="2287" max="2287" width="11.5703125" style="109" customWidth="1"/>
    <col min="2288" max="2288" width="4.5703125" style="109" bestFit="1" customWidth="1"/>
    <col min="2289" max="2289" width="11" style="109" bestFit="1" customWidth="1"/>
    <col min="2290" max="2290" width="6.42578125" style="109" customWidth="1"/>
    <col min="2291" max="2291" width="10" style="109" customWidth="1"/>
    <col min="2292" max="2292" width="9.85546875" style="109" customWidth="1"/>
    <col min="2293" max="2293" width="9" style="109" customWidth="1"/>
    <col min="2294" max="2294" width="3" style="109" bestFit="1" customWidth="1"/>
    <col min="2295" max="2295" width="9.5703125" style="109" bestFit="1" customWidth="1"/>
    <col min="2296" max="2296" width="2.5703125" style="109" bestFit="1" customWidth="1"/>
    <col min="2297" max="2297" width="3" style="109" bestFit="1" customWidth="1"/>
    <col min="2298" max="2298" width="5.140625" style="109" bestFit="1" customWidth="1"/>
    <col min="2299" max="2299" width="11.5703125" style="109"/>
    <col min="2300" max="2300" width="3" style="109" bestFit="1" customWidth="1"/>
    <col min="2301" max="2301" width="5.140625" style="109" bestFit="1" customWidth="1"/>
    <col min="2302" max="2538" width="11.5703125" style="109"/>
    <col min="2539" max="2539" width="2" style="109" customWidth="1"/>
    <col min="2540" max="2540" width="11.42578125" style="109" customWidth="1"/>
    <col min="2541" max="2541" width="16.28515625" style="109" customWidth="1"/>
    <col min="2542" max="2542" width="17.5703125" style="109" customWidth="1"/>
    <col min="2543" max="2543" width="11.5703125" style="109" customWidth="1"/>
    <col min="2544" max="2544" width="4.5703125" style="109" bestFit="1" customWidth="1"/>
    <col min="2545" max="2545" width="11" style="109" bestFit="1" customWidth="1"/>
    <col min="2546" max="2546" width="6.42578125" style="109" customWidth="1"/>
    <col min="2547" max="2547" width="10" style="109" customWidth="1"/>
    <col min="2548" max="2548" width="9.85546875" style="109" customWidth="1"/>
    <col min="2549" max="2549" width="9" style="109" customWidth="1"/>
    <col min="2550" max="2550" width="3" style="109" bestFit="1" customWidth="1"/>
    <col min="2551" max="2551" width="9.5703125" style="109" bestFit="1" customWidth="1"/>
    <col min="2552" max="2552" width="2.5703125" style="109" bestFit="1" customWidth="1"/>
    <col min="2553" max="2553" width="3" style="109" bestFit="1" customWidth="1"/>
    <col min="2554" max="2554" width="5.140625" style="109" bestFit="1" customWidth="1"/>
    <col min="2555" max="2555" width="11.5703125" style="109"/>
    <col min="2556" max="2556" width="3" style="109" bestFit="1" customWidth="1"/>
    <col min="2557" max="2557" width="5.140625" style="109" bestFit="1" customWidth="1"/>
    <col min="2558" max="2794" width="11.5703125" style="109"/>
    <col min="2795" max="2795" width="2" style="109" customWidth="1"/>
    <col min="2796" max="2796" width="11.42578125" style="109" customWidth="1"/>
    <col min="2797" max="2797" width="16.28515625" style="109" customWidth="1"/>
    <col min="2798" max="2798" width="17.5703125" style="109" customWidth="1"/>
    <col min="2799" max="2799" width="11.5703125" style="109" customWidth="1"/>
    <col min="2800" max="2800" width="4.5703125" style="109" bestFit="1" customWidth="1"/>
    <col min="2801" max="2801" width="11" style="109" bestFit="1" customWidth="1"/>
    <col min="2802" max="2802" width="6.42578125" style="109" customWidth="1"/>
    <col min="2803" max="2803" width="10" style="109" customWidth="1"/>
    <col min="2804" max="2804" width="9.85546875" style="109" customWidth="1"/>
    <col min="2805" max="2805" width="9" style="109" customWidth="1"/>
    <col min="2806" max="2806" width="3" style="109" bestFit="1" customWidth="1"/>
    <col min="2807" max="2807" width="9.5703125" style="109" bestFit="1" customWidth="1"/>
    <col min="2808" max="2808" width="2.5703125" style="109" bestFit="1" customWidth="1"/>
    <col min="2809" max="2809" width="3" style="109" bestFit="1" customWidth="1"/>
    <col min="2810" max="2810" width="5.140625" style="109" bestFit="1" customWidth="1"/>
    <col min="2811" max="2811" width="11.5703125" style="109"/>
    <col min="2812" max="2812" width="3" style="109" bestFit="1" customWidth="1"/>
    <col min="2813" max="2813" width="5.140625" style="109" bestFit="1" customWidth="1"/>
    <col min="2814" max="3050" width="11.5703125" style="109"/>
    <col min="3051" max="3051" width="2" style="109" customWidth="1"/>
    <col min="3052" max="3052" width="11.42578125" style="109" customWidth="1"/>
    <col min="3053" max="3053" width="16.28515625" style="109" customWidth="1"/>
    <col min="3054" max="3054" width="17.5703125" style="109" customWidth="1"/>
    <col min="3055" max="3055" width="11.5703125" style="109" customWidth="1"/>
    <col min="3056" max="3056" width="4.5703125" style="109" bestFit="1" customWidth="1"/>
    <col min="3057" max="3057" width="11" style="109" bestFit="1" customWidth="1"/>
    <col min="3058" max="3058" width="6.42578125" style="109" customWidth="1"/>
    <col min="3059" max="3059" width="10" style="109" customWidth="1"/>
    <col min="3060" max="3060" width="9.85546875" style="109" customWidth="1"/>
    <col min="3061" max="3061" width="9" style="109" customWidth="1"/>
    <col min="3062" max="3062" width="3" style="109" bestFit="1" customWidth="1"/>
    <col min="3063" max="3063" width="9.5703125" style="109" bestFit="1" customWidth="1"/>
    <col min="3064" max="3064" width="2.5703125" style="109" bestFit="1" customWidth="1"/>
    <col min="3065" max="3065" width="3" style="109" bestFit="1" customWidth="1"/>
    <col min="3066" max="3066" width="5.140625" style="109" bestFit="1" customWidth="1"/>
    <col min="3067" max="3067" width="11.5703125" style="109"/>
    <col min="3068" max="3068" width="3" style="109" bestFit="1" customWidth="1"/>
    <col min="3069" max="3069" width="5.140625" style="109" bestFit="1" customWidth="1"/>
    <col min="3070" max="3306" width="11.5703125" style="109"/>
    <col min="3307" max="3307" width="2" style="109" customWidth="1"/>
    <col min="3308" max="3308" width="11.42578125" style="109" customWidth="1"/>
    <col min="3309" max="3309" width="16.28515625" style="109" customWidth="1"/>
    <col min="3310" max="3310" width="17.5703125" style="109" customWidth="1"/>
    <col min="3311" max="3311" width="11.5703125" style="109" customWidth="1"/>
    <col min="3312" max="3312" width="4.5703125" style="109" bestFit="1" customWidth="1"/>
    <col min="3313" max="3313" width="11" style="109" bestFit="1" customWidth="1"/>
    <col min="3314" max="3314" width="6.42578125" style="109" customWidth="1"/>
    <col min="3315" max="3315" width="10" style="109" customWidth="1"/>
    <col min="3316" max="3316" width="9.85546875" style="109" customWidth="1"/>
    <col min="3317" max="3317" width="9" style="109" customWidth="1"/>
    <col min="3318" max="3318" width="3" style="109" bestFit="1" customWidth="1"/>
    <col min="3319" max="3319" width="9.5703125" style="109" bestFit="1" customWidth="1"/>
    <col min="3320" max="3320" width="2.5703125" style="109" bestFit="1" customWidth="1"/>
    <col min="3321" max="3321" width="3" style="109" bestFit="1" customWidth="1"/>
    <col min="3322" max="3322" width="5.140625" style="109" bestFit="1" customWidth="1"/>
    <col min="3323" max="3323" width="11.5703125" style="109"/>
    <col min="3324" max="3324" width="3" style="109" bestFit="1" customWidth="1"/>
    <col min="3325" max="3325" width="5.140625" style="109" bestFit="1" customWidth="1"/>
    <col min="3326" max="3562" width="11.5703125" style="109"/>
    <col min="3563" max="3563" width="2" style="109" customWidth="1"/>
    <col min="3564" max="3564" width="11.42578125" style="109" customWidth="1"/>
    <col min="3565" max="3565" width="16.28515625" style="109" customWidth="1"/>
    <col min="3566" max="3566" width="17.5703125" style="109" customWidth="1"/>
    <col min="3567" max="3567" width="11.5703125" style="109" customWidth="1"/>
    <col min="3568" max="3568" width="4.5703125" style="109" bestFit="1" customWidth="1"/>
    <col min="3569" max="3569" width="11" style="109" bestFit="1" customWidth="1"/>
    <col min="3570" max="3570" width="6.42578125" style="109" customWidth="1"/>
    <col min="3571" max="3571" width="10" style="109" customWidth="1"/>
    <col min="3572" max="3572" width="9.85546875" style="109" customWidth="1"/>
    <col min="3573" max="3573" width="9" style="109" customWidth="1"/>
    <col min="3574" max="3574" width="3" style="109" bestFit="1" customWidth="1"/>
    <col min="3575" max="3575" width="9.5703125" style="109" bestFit="1" customWidth="1"/>
    <col min="3576" max="3576" width="2.5703125" style="109" bestFit="1" customWidth="1"/>
    <col min="3577" max="3577" width="3" style="109" bestFit="1" customWidth="1"/>
    <col min="3578" max="3578" width="5.140625" style="109" bestFit="1" customWidth="1"/>
    <col min="3579" max="3579" width="11.5703125" style="109"/>
    <col min="3580" max="3580" width="3" style="109" bestFit="1" customWidth="1"/>
    <col min="3581" max="3581" width="5.140625" style="109" bestFit="1" customWidth="1"/>
    <col min="3582" max="3818" width="11.5703125" style="109"/>
    <col min="3819" max="3819" width="2" style="109" customWidth="1"/>
    <col min="3820" max="3820" width="11.42578125" style="109" customWidth="1"/>
    <col min="3821" max="3821" width="16.28515625" style="109" customWidth="1"/>
    <col min="3822" max="3822" width="17.5703125" style="109" customWidth="1"/>
    <col min="3823" max="3823" width="11.5703125" style="109" customWidth="1"/>
    <col min="3824" max="3824" width="4.5703125" style="109" bestFit="1" customWidth="1"/>
    <col min="3825" max="3825" width="11" style="109" bestFit="1" customWidth="1"/>
    <col min="3826" max="3826" width="6.42578125" style="109" customWidth="1"/>
    <col min="3827" max="3827" width="10" style="109" customWidth="1"/>
    <col min="3828" max="3828" width="9.85546875" style="109" customWidth="1"/>
    <col min="3829" max="3829" width="9" style="109" customWidth="1"/>
    <col min="3830" max="3830" width="3" style="109" bestFit="1" customWidth="1"/>
    <col min="3831" max="3831" width="9.5703125" style="109" bestFit="1" customWidth="1"/>
    <col min="3832" max="3832" width="2.5703125" style="109" bestFit="1" customWidth="1"/>
    <col min="3833" max="3833" width="3" style="109" bestFit="1" customWidth="1"/>
    <col min="3834" max="3834" width="5.140625" style="109" bestFit="1" customWidth="1"/>
    <col min="3835" max="3835" width="11.5703125" style="109"/>
    <col min="3836" max="3836" width="3" style="109" bestFit="1" customWidth="1"/>
    <col min="3837" max="3837" width="5.140625" style="109" bestFit="1" customWidth="1"/>
    <col min="3838" max="4074" width="11.5703125" style="109"/>
    <col min="4075" max="4075" width="2" style="109" customWidth="1"/>
    <col min="4076" max="4076" width="11.42578125" style="109" customWidth="1"/>
    <col min="4077" max="4077" width="16.28515625" style="109" customWidth="1"/>
    <col min="4078" max="4078" width="17.5703125" style="109" customWidth="1"/>
    <col min="4079" max="4079" width="11.5703125" style="109" customWidth="1"/>
    <col min="4080" max="4080" width="4.5703125" style="109" bestFit="1" customWidth="1"/>
    <col min="4081" max="4081" width="11" style="109" bestFit="1" customWidth="1"/>
    <col min="4082" max="4082" width="6.42578125" style="109" customWidth="1"/>
    <col min="4083" max="4083" width="10" style="109" customWidth="1"/>
    <col min="4084" max="4084" width="9.85546875" style="109" customWidth="1"/>
    <col min="4085" max="4085" width="9" style="109" customWidth="1"/>
    <col min="4086" max="4086" width="3" style="109" bestFit="1" customWidth="1"/>
    <col min="4087" max="4087" width="9.5703125" style="109" bestFit="1" customWidth="1"/>
    <col min="4088" max="4088" width="2.5703125" style="109" bestFit="1" customWidth="1"/>
    <col min="4089" max="4089" width="3" style="109" bestFit="1" customWidth="1"/>
    <col min="4090" max="4090" width="5.140625" style="109" bestFit="1" customWidth="1"/>
    <col min="4091" max="4091" width="11.5703125" style="109"/>
    <col min="4092" max="4092" width="3" style="109" bestFit="1" customWidth="1"/>
    <col min="4093" max="4093" width="5.140625" style="109" bestFit="1" customWidth="1"/>
    <col min="4094" max="4330" width="11.5703125" style="109"/>
    <col min="4331" max="4331" width="2" style="109" customWidth="1"/>
    <col min="4332" max="4332" width="11.42578125" style="109" customWidth="1"/>
    <col min="4333" max="4333" width="16.28515625" style="109" customWidth="1"/>
    <col min="4334" max="4334" width="17.5703125" style="109" customWidth="1"/>
    <col min="4335" max="4335" width="11.5703125" style="109" customWidth="1"/>
    <col min="4336" max="4336" width="4.5703125" style="109" bestFit="1" customWidth="1"/>
    <col min="4337" max="4337" width="11" style="109" bestFit="1" customWidth="1"/>
    <col min="4338" max="4338" width="6.42578125" style="109" customWidth="1"/>
    <col min="4339" max="4339" width="10" style="109" customWidth="1"/>
    <col min="4340" max="4340" width="9.85546875" style="109" customWidth="1"/>
    <col min="4341" max="4341" width="9" style="109" customWidth="1"/>
    <col min="4342" max="4342" width="3" style="109" bestFit="1" customWidth="1"/>
    <col min="4343" max="4343" width="9.5703125" style="109" bestFit="1" customWidth="1"/>
    <col min="4344" max="4344" width="2.5703125" style="109" bestFit="1" customWidth="1"/>
    <col min="4345" max="4345" width="3" style="109" bestFit="1" customWidth="1"/>
    <col min="4346" max="4346" width="5.140625" style="109" bestFit="1" customWidth="1"/>
    <col min="4347" max="4347" width="11.5703125" style="109"/>
    <col min="4348" max="4348" width="3" style="109" bestFit="1" customWidth="1"/>
    <col min="4349" max="4349" width="5.140625" style="109" bestFit="1" customWidth="1"/>
    <col min="4350" max="4586" width="11.5703125" style="109"/>
    <col min="4587" max="4587" width="2" style="109" customWidth="1"/>
    <col min="4588" max="4588" width="11.42578125" style="109" customWidth="1"/>
    <col min="4589" max="4589" width="16.28515625" style="109" customWidth="1"/>
    <col min="4590" max="4590" width="17.5703125" style="109" customWidth="1"/>
    <col min="4591" max="4591" width="11.5703125" style="109" customWidth="1"/>
    <col min="4592" max="4592" width="4.5703125" style="109" bestFit="1" customWidth="1"/>
    <col min="4593" max="4593" width="11" style="109" bestFit="1" customWidth="1"/>
    <col min="4594" max="4594" width="6.42578125" style="109" customWidth="1"/>
    <col min="4595" max="4595" width="10" style="109" customWidth="1"/>
    <col min="4596" max="4596" width="9.85546875" style="109" customWidth="1"/>
    <col min="4597" max="4597" width="9" style="109" customWidth="1"/>
    <col min="4598" max="4598" width="3" style="109" bestFit="1" customWidth="1"/>
    <col min="4599" max="4599" width="9.5703125" style="109" bestFit="1" customWidth="1"/>
    <col min="4600" max="4600" width="2.5703125" style="109" bestFit="1" customWidth="1"/>
    <col min="4601" max="4601" width="3" style="109" bestFit="1" customWidth="1"/>
    <col min="4602" max="4602" width="5.140625" style="109" bestFit="1" customWidth="1"/>
    <col min="4603" max="4603" width="11.5703125" style="109"/>
    <col min="4604" max="4604" width="3" style="109" bestFit="1" customWidth="1"/>
    <col min="4605" max="4605" width="5.140625" style="109" bestFit="1" customWidth="1"/>
    <col min="4606" max="4842" width="11.5703125" style="109"/>
    <col min="4843" max="4843" width="2" style="109" customWidth="1"/>
    <col min="4844" max="4844" width="11.42578125" style="109" customWidth="1"/>
    <col min="4845" max="4845" width="16.28515625" style="109" customWidth="1"/>
    <col min="4846" max="4846" width="17.5703125" style="109" customWidth="1"/>
    <col min="4847" max="4847" width="11.5703125" style="109" customWidth="1"/>
    <col min="4848" max="4848" width="4.5703125" style="109" bestFit="1" customWidth="1"/>
    <col min="4849" max="4849" width="11" style="109" bestFit="1" customWidth="1"/>
    <col min="4850" max="4850" width="6.42578125" style="109" customWidth="1"/>
    <col min="4851" max="4851" width="10" style="109" customWidth="1"/>
    <col min="4852" max="4852" width="9.85546875" style="109" customWidth="1"/>
    <col min="4853" max="4853" width="9" style="109" customWidth="1"/>
    <col min="4854" max="4854" width="3" style="109" bestFit="1" customWidth="1"/>
    <col min="4855" max="4855" width="9.5703125" style="109" bestFit="1" customWidth="1"/>
    <col min="4856" max="4856" width="2.5703125" style="109" bestFit="1" customWidth="1"/>
    <col min="4857" max="4857" width="3" style="109" bestFit="1" customWidth="1"/>
    <col min="4858" max="4858" width="5.140625" style="109" bestFit="1" customWidth="1"/>
    <col min="4859" max="4859" width="11.5703125" style="109"/>
    <col min="4860" max="4860" width="3" style="109" bestFit="1" customWidth="1"/>
    <col min="4861" max="4861" width="5.140625" style="109" bestFit="1" customWidth="1"/>
    <col min="4862" max="5098" width="11.5703125" style="109"/>
    <col min="5099" max="5099" width="2" style="109" customWidth="1"/>
    <col min="5100" max="5100" width="11.42578125" style="109" customWidth="1"/>
    <col min="5101" max="5101" width="16.28515625" style="109" customWidth="1"/>
    <col min="5102" max="5102" width="17.5703125" style="109" customWidth="1"/>
    <col min="5103" max="5103" width="11.5703125" style="109" customWidth="1"/>
    <col min="5104" max="5104" width="4.5703125" style="109" bestFit="1" customWidth="1"/>
    <col min="5105" max="5105" width="11" style="109" bestFit="1" customWidth="1"/>
    <col min="5106" max="5106" width="6.42578125" style="109" customWidth="1"/>
    <col min="5107" max="5107" width="10" style="109" customWidth="1"/>
    <col min="5108" max="5108" width="9.85546875" style="109" customWidth="1"/>
    <col min="5109" max="5109" width="9" style="109" customWidth="1"/>
    <col min="5110" max="5110" width="3" style="109" bestFit="1" customWidth="1"/>
    <col min="5111" max="5111" width="9.5703125" style="109" bestFit="1" customWidth="1"/>
    <col min="5112" max="5112" width="2.5703125" style="109" bestFit="1" customWidth="1"/>
    <col min="5113" max="5113" width="3" style="109" bestFit="1" customWidth="1"/>
    <col min="5114" max="5114" width="5.140625" style="109" bestFit="1" customWidth="1"/>
    <col min="5115" max="5115" width="11.5703125" style="109"/>
    <col min="5116" max="5116" width="3" style="109" bestFit="1" customWidth="1"/>
    <col min="5117" max="5117" width="5.140625" style="109" bestFit="1" customWidth="1"/>
    <col min="5118" max="5354" width="11.5703125" style="109"/>
    <col min="5355" max="5355" width="2" style="109" customWidth="1"/>
    <col min="5356" max="5356" width="11.42578125" style="109" customWidth="1"/>
    <col min="5357" max="5357" width="16.28515625" style="109" customWidth="1"/>
    <col min="5358" max="5358" width="17.5703125" style="109" customWidth="1"/>
    <col min="5359" max="5359" width="11.5703125" style="109" customWidth="1"/>
    <col min="5360" max="5360" width="4.5703125" style="109" bestFit="1" customWidth="1"/>
    <col min="5361" max="5361" width="11" style="109" bestFit="1" customWidth="1"/>
    <col min="5362" max="5362" width="6.42578125" style="109" customWidth="1"/>
    <col min="5363" max="5363" width="10" style="109" customWidth="1"/>
    <col min="5364" max="5364" width="9.85546875" style="109" customWidth="1"/>
    <col min="5365" max="5365" width="9" style="109" customWidth="1"/>
    <col min="5366" max="5366" width="3" style="109" bestFit="1" customWidth="1"/>
    <col min="5367" max="5367" width="9.5703125" style="109" bestFit="1" customWidth="1"/>
    <col min="5368" max="5368" width="2.5703125" style="109" bestFit="1" customWidth="1"/>
    <col min="5369" max="5369" width="3" style="109" bestFit="1" customWidth="1"/>
    <col min="5370" max="5370" width="5.140625" style="109" bestFit="1" customWidth="1"/>
    <col min="5371" max="5371" width="11.5703125" style="109"/>
    <col min="5372" max="5372" width="3" style="109" bestFit="1" customWidth="1"/>
    <col min="5373" max="5373" width="5.140625" style="109" bestFit="1" customWidth="1"/>
    <col min="5374" max="5610" width="11.5703125" style="109"/>
    <col min="5611" max="5611" width="2" style="109" customWidth="1"/>
    <col min="5612" max="5612" width="11.42578125" style="109" customWidth="1"/>
    <col min="5613" max="5613" width="16.28515625" style="109" customWidth="1"/>
    <col min="5614" max="5614" width="17.5703125" style="109" customWidth="1"/>
    <col min="5615" max="5615" width="11.5703125" style="109" customWidth="1"/>
    <col min="5616" max="5616" width="4.5703125" style="109" bestFit="1" customWidth="1"/>
    <col min="5617" max="5617" width="11" style="109" bestFit="1" customWidth="1"/>
    <col min="5618" max="5618" width="6.42578125" style="109" customWidth="1"/>
    <col min="5619" max="5619" width="10" style="109" customWidth="1"/>
    <col min="5620" max="5620" width="9.85546875" style="109" customWidth="1"/>
    <col min="5621" max="5621" width="9" style="109" customWidth="1"/>
    <col min="5622" max="5622" width="3" style="109" bestFit="1" customWidth="1"/>
    <col min="5623" max="5623" width="9.5703125" style="109" bestFit="1" customWidth="1"/>
    <col min="5624" max="5624" width="2.5703125" style="109" bestFit="1" customWidth="1"/>
    <col min="5625" max="5625" width="3" style="109" bestFit="1" customWidth="1"/>
    <col min="5626" max="5626" width="5.140625" style="109" bestFit="1" customWidth="1"/>
    <col min="5627" max="5627" width="11.5703125" style="109"/>
    <col min="5628" max="5628" width="3" style="109" bestFit="1" customWidth="1"/>
    <col min="5629" max="5629" width="5.140625" style="109" bestFit="1" customWidth="1"/>
    <col min="5630" max="5866" width="11.5703125" style="109"/>
    <col min="5867" max="5867" width="2" style="109" customWidth="1"/>
    <col min="5868" max="5868" width="11.42578125" style="109" customWidth="1"/>
    <col min="5869" max="5869" width="16.28515625" style="109" customWidth="1"/>
    <col min="5870" max="5870" width="17.5703125" style="109" customWidth="1"/>
    <col min="5871" max="5871" width="11.5703125" style="109" customWidth="1"/>
    <col min="5872" max="5872" width="4.5703125" style="109" bestFit="1" customWidth="1"/>
    <col min="5873" max="5873" width="11" style="109" bestFit="1" customWidth="1"/>
    <col min="5874" max="5874" width="6.42578125" style="109" customWidth="1"/>
    <col min="5875" max="5875" width="10" style="109" customWidth="1"/>
    <col min="5876" max="5876" width="9.85546875" style="109" customWidth="1"/>
    <col min="5877" max="5877" width="9" style="109" customWidth="1"/>
    <col min="5878" max="5878" width="3" style="109" bestFit="1" customWidth="1"/>
    <col min="5879" max="5879" width="9.5703125" style="109" bestFit="1" customWidth="1"/>
    <col min="5880" max="5880" width="2.5703125" style="109" bestFit="1" customWidth="1"/>
    <col min="5881" max="5881" width="3" style="109" bestFit="1" customWidth="1"/>
    <col min="5882" max="5882" width="5.140625" style="109" bestFit="1" customWidth="1"/>
    <col min="5883" max="5883" width="11.5703125" style="109"/>
    <col min="5884" max="5884" width="3" style="109" bestFit="1" customWidth="1"/>
    <col min="5885" max="5885" width="5.140625" style="109" bestFit="1" customWidth="1"/>
    <col min="5886" max="6122" width="11.5703125" style="109"/>
    <col min="6123" max="6123" width="2" style="109" customWidth="1"/>
    <col min="6124" max="6124" width="11.42578125" style="109" customWidth="1"/>
    <col min="6125" max="6125" width="16.28515625" style="109" customWidth="1"/>
    <col min="6126" max="6126" width="17.5703125" style="109" customWidth="1"/>
    <col min="6127" max="6127" width="11.5703125" style="109" customWidth="1"/>
    <col min="6128" max="6128" width="4.5703125" style="109" bestFit="1" customWidth="1"/>
    <col min="6129" max="6129" width="11" style="109" bestFit="1" customWidth="1"/>
    <col min="6130" max="6130" width="6.42578125" style="109" customWidth="1"/>
    <col min="6131" max="6131" width="10" style="109" customWidth="1"/>
    <col min="6132" max="6132" width="9.85546875" style="109" customWidth="1"/>
    <col min="6133" max="6133" width="9" style="109" customWidth="1"/>
    <col min="6134" max="6134" width="3" style="109" bestFit="1" customWidth="1"/>
    <col min="6135" max="6135" width="9.5703125" style="109" bestFit="1" customWidth="1"/>
    <col min="6136" max="6136" width="2.5703125" style="109" bestFit="1" customWidth="1"/>
    <col min="6137" max="6137" width="3" style="109" bestFit="1" customWidth="1"/>
    <col min="6138" max="6138" width="5.140625" style="109" bestFit="1" customWidth="1"/>
    <col min="6139" max="6139" width="11.5703125" style="109"/>
    <col min="6140" max="6140" width="3" style="109" bestFit="1" customWidth="1"/>
    <col min="6141" max="6141" width="5.140625" style="109" bestFit="1" customWidth="1"/>
    <col min="6142" max="6378" width="11.5703125" style="109"/>
    <col min="6379" max="6379" width="2" style="109" customWidth="1"/>
    <col min="6380" max="6380" width="11.42578125" style="109" customWidth="1"/>
    <col min="6381" max="6381" width="16.28515625" style="109" customWidth="1"/>
    <col min="6382" max="6382" width="17.5703125" style="109" customWidth="1"/>
    <col min="6383" max="6383" width="11.5703125" style="109" customWidth="1"/>
    <col min="6384" max="6384" width="4.5703125" style="109" bestFit="1" customWidth="1"/>
    <col min="6385" max="6385" width="11" style="109" bestFit="1" customWidth="1"/>
    <col min="6386" max="6386" width="6.42578125" style="109" customWidth="1"/>
    <col min="6387" max="6387" width="10" style="109" customWidth="1"/>
    <col min="6388" max="6388" width="9.85546875" style="109" customWidth="1"/>
    <col min="6389" max="6389" width="9" style="109" customWidth="1"/>
    <col min="6390" max="6390" width="3" style="109" bestFit="1" customWidth="1"/>
    <col min="6391" max="6391" width="9.5703125" style="109" bestFit="1" customWidth="1"/>
    <col min="6392" max="6392" width="2.5703125" style="109" bestFit="1" customWidth="1"/>
    <col min="6393" max="6393" width="3" style="109" bestFit="1" customWidth="1"/>
    <col min="6394" max="6394" width="5.140625" style="109" bestFit="1" customWidth="1"/>
    <col min="6395" max="6395" width="11.5703125" style="109"/>
    <col min="6396" max="6396" width="3" style="109" bestFit="1" customWidth="1"/>
    <col min="6397" max="6397" width="5.140625" style="109" bestFit="1" customWidth="1"/>
    <col min="6398" max="6634" width="11.5703125" style="109"/>
    <col min="6635" max="6635" width="2" style="109" customWidth="1"/>
    <col min="6636" max="6636" width="11.42578125" style="109" customWidth="1"/>
    <col min="6637" max="6637" width="16.28515625" style="109" customWidth="1"/>
    <col min="6638" max="6638" width="17.5703125" style="109" customWidth="1"/>
    <col min="6639" max="6639" width="11.5703125" style="109" customWidth="1"/>
    <col min="6640" max="6640" width="4.5703125" style="109" bestFit="1" customWidth="1"/>
    <col min="6641" max="6641" width="11" style="109" bestFit="1" customWidth="1"/>
    <col min="6642" max="6642" width="6.42578125" style="109" customWidth="1"/>
    <col min="6643" max="6643" width="10" style="109" customWidth="1"/>
    <col min="6644" max="6644" width="9.85546875" style="109" customWidth="1"/>
    <col min="6645" max="6645" width="9" style="109" customWidth="1"/>
    <col min="6646" max="6646" width="3" style="109" bestFit="1" customWidth="1"/>
    <col min="6647" max="6647" width="9.5703125" style="109" bestFit="1" customWidth="1"/>
    <col min="6648" max="6648" width="2.5703125" style="109" bestFit="1" customWidth="1"/>
    <col min="6649" max="6649" width="3" style="109" bestFit="1" customWidth="1"/>
    <col min="6650" max="6650" width="5.140625" style="109" bestFit="1" customWidth="1"/>
    <col min="6651" max="6651" width="11.5703125" style="109"/>
    <col min="6652" max="6652" width="3" style="109" bestFit="1" customWidth="1"/>
    <col min="6653" max="6653" width="5.140625" style="109" bestFit="1" customWidth="1"/>
    <col min="6654" max="6890" width="11.5703125" style="109"/>
    <col min="6891" max="6891" width="2" style="109" customWidth="1"/>
    <col min="6892" max="6892" width="11.42578125" style="109" customWidth="1"/>
    <col min="6893" max="6893" width="16.28515625" style="109" customWidth="1"/>
    <col min="6894" max="6894" width="17.5703125" style="109" customWidth="1"/>
    <col min="6895" max="6895" width="11.5703125" style="109" customWidth="1"/>
    <col min="6896" max="6896" width="4.5703125" style="109" bestFit="1" customWidth="1"/>
    <col min="6897" max="6897" width="11" style="109" bestFit="1" customWidth="1"/>
    <col min="6898" max="6898" width="6.42578125" style="109" customWidth="1"/>
    <col min="6899" max="6899" width="10" style="109" customWidth="1"/>
    <col min="6900" max="6900" width="9.85546875" style="109" customWidth="1"/>
    <col min="6901" max="6901" width="9" style="109" customWidth="1"/>
    <col min="6902" max="6902" width="3" style="109" bestFit="1" customWidth="1"/>
    <col min="6903" max="6903" width="9.5703125" style="109" bestFit="1" customWidth="1"/>
    <col min="6904" max="6904" width="2.5703125" style="109" bestFit="1" customWidth="1"/>
    <col min="6905" max="6905" width="3" style="109" bestFit="1" customWidth="1"/>
    <col min="6906" max="6906" width="5.140625" style="109" bestFit="1" customWidth="1"/>
    <col min="6907" max="6907" width="11.5703125" style="109"/>
    <col min="6908" max="6908" width="3" style="109" bestFit="1" customWidth="1"/>
    <col min="6909" max="6909" width="5.140625" style="109" bestFit="1" customWidth="1"/>
    <col min="6910" max="7146" width="11.5703125" style="109"/>
    <col min="7147" max="7147" width="2" style="109" customWidth="1"/>
    <col min="7148" max="7148" width="11.42578125" style="109" customWidth="1"/>
    <col min="7149" max="7149" width="16.28515625" style="109" customWidth="1"/>
    <col min="7150" max="7150" width="17.5703125" style="109" customWidth="1"/>
    <col min="7151" max="7151" width="11.5703125" style="109" customWidth="1"/>
    <col min="7152" max="7152" width="4.5703125" style="109" bestFit="1" customWidth="1"/>
    <col min="7153" max="7153" width="11" style="109" bestFit="1" customWidth="1"/>
    <col min="7154" max="7154" width="6.42578125" style="109" customWidth="1"/>
    <col min="7155" max="7155" width="10" style="109" customWidth="1"/>
    <col min="7156" max="7156" width="9.85546875" style="109" customWidth="1"/>
    <col min="7157" max="7157" width="9" style="109" customWidth="1"/>
    <col min="7158" max="7158" width="3" style="109" bestFit="1" customWidth="1"/>
    <col min="7159" max="7159" width="9.5703125" style="109" bestFit="1" customWidth="1"/>
    <col min="7160" max="7160" width="2.5703125" style="109" bestFit="1" customWidth="1"/>
    <col min="7161" max="7161" width="3" style="109" bestFit="1" customWidth="1"/>
    <col min="7162" max="7162" width="5.140625" style="109" bestFit="1" customWidth="1"/>
    <col min="7163" max="7163" width="11.5703125" style="109"/>
    <col min="7164" max="7164" width="3" style="109" bestFit="1" customWidth="1"/>
    <col min="7165" max="7165" width="5.140625" style="109" bestFit="1" customWidth="1"/>
    <col min="7166" max="7402" width="11.5703125" style="109"/>
    <col min="7403" max="7403" width="2" style="109" customWidth="1"/>
    <col min="7404" max="7404" width="11.42578125" style="109" customWidth="1"/>
    <col min="7405" max="7405" width="16.28515625" style="109" customWidth="1"/>
    <col min="7406" max="7406" width="17.5703125" style="109" customWidth="1"/>
    <col min="7407" max="7407" width="11.5703125" style="109" customWidth="1"/>
    <col min="7408" max="7408" width="4.5703125" style="109" bestFit="1" customWidth="1"/>
    <col min="7409" max="7409" width="11" style="109" bestFit="1" customWidth="1"/>
    <col min="7410" max="7410" width="6.42578125" style="109" customWidth="1"/>
    <col min="7411" max="7411" width="10" style="109" customWidth="1"/>
    <col min="7412" max="7412" width="9.85546875" style="109" customWidth="1"/>
    <col min="7413" max="7413" width="9" style="109" customWidth="1"/>
    <col min="7414" max="7414" width="3" style="109" bestFit="1" customWidth="1"/>
    <col min="7415" max="7415" width="9.5703125" style="109" bestFit="1" customWidth="1"/>
    <col min="7416" max="7416" width="2.5703125" style="109" bestFit="1" customWidth="1"/>
    <col min="7417" max="7417" width="3" style="109" bestFit="1" customWidth="1"/>
    <col min="7418" max="7418" width="5.140625" style="109" bestFit="1" customWidth="1"/>
    <col min="7419" max="7419" width="11.5703125" style="109"/>
    <col min="7420" max="7420" width="3" style="109" bestFit="1" customWidth="1"/>
    <col min="7421" max="7421" width="5.140625" style="109" bestFit="1" customWidth="1"/>
    <col min="7422" max="7658" width="11.5703125" style="109"/>
    <col min="7659" max="7659" width="2" style="109" customWidth="1"/>
    <col min="7660" max="7660" width="11.42578125" style="109" customWidth="1"/>
    <col min="7661" max="7661" width="16.28515625" style="109" customWidth="1"/>
    <col min="7662" max="7662" width="17.5703125" style="109" customWidth="1"/>
    <col min="7663" max="7663" width="11.5703125" style="109" customWidth="1"/>
    <col min="7664" max="7664" width="4.5703125" style="109" bestFit="1" customWidth="1"/>
    <col min="7665" max="7665" width="11" style="109" bestFit="1" customWidth="1"/>
    <col min="7666" max="7666" width="6.42578125" style="109" customWidth="1"/>
    <col min="7667" max="7667" width="10" style="109" customWidth="1"/>
    <col min="7668" max="7668" width="9.85546875" style="109" customWidth="1"/>
    <col min="7669" max="7669" width="9" style="109" customWidth="1"/>
    <col min="7670" max="7670" width="3" style="109" bestFit="1" customWidth="1"/>
    <col min="7671" max="7671" width="9.5703125" style="109" bestFit="1" customWidth="1"/>
    <col min="7672" max="7672" width="2.5703125" style="109" bestFit="1" customWidth="1"/>
    <col min="7673" max="7673" width="3" style="109" bestFit="1" customWidth="1"/>
    <col min="7674" max="7674" width="5.140625" style="109" bestFit="1" customWidth="1"/>
    <col min="7675" max="7675" width="11.5703125" style="109"/>
    <col min="7676" max="7676" width="3" style="109" bestFit="1" customWidth="1"/>
    <col min="7677" max="7677" width="5.140625" style="109" bestFit="1" customWidth="1"/>
    <col min="7678" max="7914" width="11.5703125" style="109"/>
    <col min="7915" max="7915" width="2" style="109" customWidth="1"/>
    <col min="7916" max="7916" width="11.42578125" style="109" customWidth="1"/>
    <col min="7917" max="7917" width="16.28515625" style="109" customWidth="1"/>
    <col min="7918" max="7918" width="17.5703125" style="109" customWidth="1"/>
    <col min="7919" max="7919" width="11.5703125" style="109" customWidth="1"/>
    <col min="7920" max="7920" width="4.5703125" style="109" bestFit="1" customWidth="1"/>
    <col min="7921" max="7921" width="11" style="109" bestFit="1" customWidth="1"/>
    <col min="7922" max="7922" width="6.42578125" style="109" customWidth="1"/>
    <col min="7923" max="7923" width="10" style="109" customWidth="1"/>
    <col min="7924" max="7924" width="9.85546875" style="109" customWidth="1"/>
    <col min="7925" max="7925" width="9" style="109" customWidth="1"/>
    <col min="7926" max="7926" width="3" style="109" bestFit="1" customWidth="1"/>
    <col min="7927" max="7927" width="9.5703125" style="109" bestFit="1" customWidth="1"/>
    <col min="7928" max="7928" width="2.5703125" style="109" bestFit="1" customWidth="1"/>
    <col min="7929" max="7929" width="3" style="109" bestFit="1" customWidth="1"/>
    <col min="7930" max="7930" width="5.140625" style="109" bestFit="1" customWidth="1"/>
    <col min="7931" max="7931" width="11.5703125" style="109"/>
    <col min="7932" max="7932" width="3" style="109" bestFit="1" customWidth="1"/>
    <col min="7933" max="7933" width="5.140625" style="109" bestFit="1" customWidth="1"/>
    <col min="7934" max="8170" width="11.5703125" style="109"/>
    <col min="8171" max="8171" width="2" style="109" customWidth="1"/>
    <col min="8172" max="8172" width="11.42578125" style="109" customWidth="1"/>
    <col min="8173" max="8173" width="16.28515625" style="109" customWidth="1"/>
    <col min="8174" max="8174" width="17.5703125" style="109" customWidth="1"/>
    <col min="8175" max="8175" width="11.5703125" style="109" customWidth="1"/>
    <col min="8176" max="8176" width="4.5703125" style="109" bestFit="1" customWidth="1"/>
    <col min="8177" max="8177" width="11" style="109" bestFit="1" customWidth="1"/>
    <col min="8178" max="8178" width="6.42578125" style="109" customWidth="1"/>
    <col min="8179" max="8179" width="10" style="109" customWidth="1"/>
    <col min="8180" max="8180" width="9.85546875" style="109" customWidth="1"/>
    <col min="8181" max="8181" width="9" style="109" customWidth="1"/>
    <col min="8182" max="8182" width="3" style="109" bestFit="1" customWidth="1"/>
    <col min="8183" max="8183" width="9.5703125" style="109" bestFit="1" customWidth="1"/>
    <col min="8184" max="8184" width="2.5703125" style="109" bestFit="1" customWidth="1"/>
    <col min="8185" max="8185" width="3" style="109" bestFit="1" customWidth="1"/>
    <col min="8186" max="8186" width="5.140625" style="109" bestFit="1" customWidth="1"/>
    <col min="8187" max="8187" width="11.5703125" style="109"/>
    <col min="8188" max="8188" width="3" style="109" bestFit="1" customWidth="1"/>
    <col min="8189" max="8189" width="5.140625" style="109" bestFit="1" customWidth="1"/>
    <col min="8190" max="8426" width="11.5703125" style="109"/>
    <col min="8427" max="8427" width="2" style="109" customWidth="1"/>
    <col min="8428" max="8428" width="11.42578125" style="109" customWidth="1"/>
    <col min="8429" max="8429" width="16.28515625" style="109" customWidth="1"/>
    <col min="8430" max="8430" width="17.5703125" style="109" customWidth="1"/>
    <col min="8431" max="8431" width="11.5703125" style="109" customWidth="1"/>
    <col min="8432" max="8432" width="4.5703125" style="109" bestFit="1" customWidth="1"/>
    <col min="8433" max="8433" width="11" style="109" bestFit="1" customWidth="1"/>
    <col min="8434" max="8434" width="6.42578125" style="109" customWidth="1"/>
    <col min="8435" max="8435" width="10" style="109" customWidth="1"/>
    <col min="8436" max="8436" width="9.85546875" style="109" customWidth="1"/>
    <col min="8437" max="8437" width="9" style="109" customWidth="1"/>
    <col min="8438" max="8438" width="3" style="109" bestFit="1" customWidth="1"/>
    <col min="8439" max="8439" width="9.5703125" style="109" bestFit="1" customWidth="1"/>
    <col min="8440" max="8440" width="2.5703125" style="109" bestFit="1" customWidth="1"/>
    <col min="8441" max="8441" width="3" style="109" bestFit="1" customWidth="1"/>
    <col min="8442" max="8442" width="5.140625" style="109" bestFit="1" customWidth="1"/>
    <col min="8443" max="8443" width="11.5703125" style="109"/>
    <col min="8444" max="8444" width="3" style="109" bestFit="1" customWidth="1"/>
    <col min="8445" max="8445" width="5.140625" style="109" bestFit="1" customWidth="1"/>
    <col min="8446" max="8682" width="11.5703125" style="109"/>
    <col min="8683" max="8683" width="2" style="109" customWidth="1"/>
    <col min="8684" max="8684" width="11.42578125" style="109" customWidth="1"/>
    <col min="8685" max="8685" width="16.28515625" style="109" customWidth="1"/>
    <col min="8686" max="8686" width="17.5703125" style="109" customWidth="1"/>
    <col min="8687" max="8687" width="11.5703125" style="109" customWidth="1"/>
    <col min="8688" max="8688" width="4.5703125" style="109" bestFit="1" customWidth="1"/>
    <col min="8689" max="8689" width="11" style="109" bestFit="1" customWidth="1"/>
    <col min="8690" max="8690" width="6.42578125" style="109" customWidth="1"/>
    <col min="8691" max="8691" width="10" style="109" customWidth="1"/>
    <col min="8692" max="8692" width="9.85546875" style="109" customWidth="1"/>
    <col min="8693" max="8693" width="9" style="109" customWidth="1"/>
    <col min="8694" max="8694" width="3" style="109" bestFit="1" customWidth="1"/>
    <col min="8695" max="8695" width="9.5703125" style="109" bestFit="1" customWidth="1"/>
    <col min="8696" max="8696" width="2.5703125" style="109" bestFit="1" customWidth="1"/>
    <col min="8697" max="8697" width="3" style="109" bestFit="1" customWidth="1"/>
    <col min="8698" max="8698" width="5.140625" style="109" bestFit="1" customWidth="1"/>
    <col min="8699" max="8699" width="11.5703125" style="109"/>
    <col min="8700" max="8700" width="3" style="109" bestFit="1" customWidth="1"/>
    <col min="8701" max="8701" width="5.140625" style="109" bestFit="1" customWidth="1"/>
    <col min="8702" max="8938" width="11.5703125" style="109"/>
    <col min="8939" max="8939" width="2" style="109" customWidth="1"/>
    <col min="8940" max="8940" width="11.42578125" style="109" customWidth="1"/>
    <col min="8941" max="8941" width="16.28515625" style="109" customWidth="1"/>
    <col min="8942" max="8942" width="17.5703125" style="109" customWidth="1"/>
    <col min="8943" max="8943" width="11.5703125" style="109" customWidth="1"/>
    <col min="8944" max="8944" width="4.5703125" style="109" bestFit="1" customWidth="1"/>
    <col min="8945" max="8945" width="11" style="109" bestFit="1" customWidth="1"/>
    <col min="8946" max="8946" width="6.42578125" style="109" customWidth="1"/>
    <col min="8947" max="8947" width="10" style="109" customWidth="1"/>
    <col min="8948" max="8948" width="9.85546875" style="109" customWidth="1"/>
    <col min="8949" max="8949" width="9" style="109" customWidth="1"/>
    <col min="8950" max="8950" width="3" style="109" bestFit="1" customWidth="1"/>
    <col min="8951" max="8951" width="9.5703125" style="109" bestFit="1" customWidth="1"/>
    <col min="8952" max="8952" width="2.5703125" style="109" bestFit="1" customWidth="1"/>
    <col min="8953" max="8953" width="3" style="109" bestFit="1" customWidth="1"/>
    <col min="8954" max="8954" width="5.140625" style="109" bestFit="1" customWidth="1"/>
    <col min="8955" max="8955" width="11.5703125" style="109"/>
    <col min="8956" max="8956" width="3" style="109" bestFit="1" customWidth="1"/>
    <col min="8957" max="8957" width="5.140625" style="109" bestFit="1" customWidth="1"/>
    <col min="8958" max="9194" width="11.5703125" style="109"/>
    <col min="9195" max="9195" width="2" style="109" customWidth="1"/>
    <col min="9196" max="9196" width="11.42578125" style="109" customWidth="1"/>
    <col min="9197" max="9197" width="16.28515625" style="109" customWidth="1"/>
    <col min="9198" max="9198" width="17.5703125" style="109" customWidth="1"/>
    <col min="9199" max="9199" width="11.5703125" style="109" customWidth="1"/>
    <col min="9200" max="9200" width="4.5703125" style="109" bestFit="1" customWidth="1"/>
    <col min="9201" max="9201" width="11" style="109" bestFit="1" customWidth="1"/>
    <col min="9202" max="9202" width="6.42578125" style="109" customWidth="1"/>
    <col min="9203" max="9203" width="10" style="109" customWidth="1"/>
    <col min="9204" max="9204" width="9.85546875" style="109" customWidth="1"/>
    <col min="9205" max="9205" width="9" style="109" customWidth="1"/>
    <col min="9206" max="9206" width="3" style="109" bestFit="1" customWidth="1"/>
    <col min="9207" max="9207" width="9.5703125" style="109" bestFit="1" customWidth="1"/>
    <col min="9208" max="9208" width="2.5703125" style="109" bestFit="1" customWidth="1"/>
    <col min="9209" max="9209" width="3" style="109" bestFit="1" customWidth="1"/>
    <col min="9210" max="9210" width="5.140625" style="109" bestFit="1" customWidth="1"/>
    <col min="9211" max="9211" width="11.5703125" style="109"/>
    <col min="9212" max="9212" width="3" style="109" bestFit="1" customWidth="1"/>
    <col min="9213" max="9213" width="5.140625" style="109" bestFit="1" customWidth="1"/>
    <col min="9214" max="9450" width="11.5703125" style="109"/>
    <col min="9451" max="9451" width="2" style="109" customWidth="1"/>
    <col min="9452" max="9452" width="11.42578125" style="109" customWidth="1"/>
    <col min="9453" max="9453" width="16.28515625" style="109" customWidth="1"/>
    <col min="9454" max="9454" width="17.5703125" style="109" customWidth="1"/>
    <col min="9455" max="9455" width="11.5703125" style="109" customWidth="1"/>
    <col min="9456" max="9456" width="4.5703125" style="109" bestFit="1" customWidth="1"/>
    <col min="9457" max="9457" width="11" style="109" bestFit="1" customWidth="1"/>
    <col min="9458" max="9458" width="6.42578125" style="109" customWidth="1"/>
    <col min="9459" max="9459" width="10" style="109" customWidth="1"/>
    <col min="9460" max="9460" width="9.85546875" style="109" customWidth="1"/>
    <col min="9461" max="9461" width="9" style="109" customWidth="1"/>
    <col min="9462" max="9462" width="3" style="109" bestFit="1" customWidth="1"/>
    <col min="9463" max="9463" width="9.5703125" style="109" bestFit="1" customWidth="1"/>
    <col min="9464" max="9464" width="2.5703125" style="109" bestFit="1" customWidth="1"/>
    <col min="9465" max="9465" width="3" style="109" bestFit="1" customWidth="1"/>
    <col min="9466" max="9466" width="5.140625" style="109" bestFit="1" customWidth="1"/>
    <col min="9467" max="9467" width="11.5703125" style="109"/>
    <col min="9468" max="9468" width="3" style="109" bestFit="1" customWidth="1"/>
    <col min="9469" max="9469" width="5.140625" style="109" bestFit="1" customWidth="1"/>
    <col min="9470" max="9706" width="11.5703125" style="109"/>
    <col min="9707" max="9707" width="2" style="109" customWidth="1"/>
    <col min="9708" max="9708" width="11.42578125" style="109" customWidth="1"/>
    <col min="9709" max="9709" width="16.28515625" style="109" customWidth="1"/>
    <col min="9710" max="9710" width="17.5703125" style="109" customWidth="1"/>
    <col min="9711" max="9711" width="11.5703125" style="109" customWidth="1"/>
    <col min="9712" max="9712" width="4.5703125" style="109" bestFit="1" customWidth="1"/>
    <col min="9713" max="9713" width="11" style="109" bestFit="1" customWidth="1"/>
    <col min="9714" max="9714" width="6.42578125" style="109" customWidth="1"/>
    <col min="9715" max="9715" width="10" style="109" customWidth="1"/>
    <col min="9716" max="9716" width="9.85546875" style="109" customWidth="1"/>
    <col min="9717" max="9717" width="9" style="109" customWidth="1"/>
    <col min="9718" max="9718" width="3" style="109" bestFit="1" customWidth="1"/>
    <col min="9719" max="9719" width="9.5703125" style="109" bestFit="1" customWidth="1"/>
    <col min="9720" max="9720" width="2.5703125" style="109" bestFit="1" customWidth="1"/>
    <col min="9721" max="9721" width="3" style="109" bestFit="1" customWidth="1"/>
    <col min="9722" max="9722" width="5.140625" style="109" bestFit="1" customWidth="1"/>
    <col min="9723" max="9723" width="11.5703125" style="109"/>
    <col min="9724" max="9724" width="3" style="109" bestFit="1" customWidth="1"/>
    <col min="9725" max="9725" width="5.140625" style="109" bestFit="1" customWidth="1"/>
    <col min="9726" max="9962" width="11.5703125" style="109"/>
    <col min="9963" max="9963" width="2" style="109" customWidth="1"/>
    <col min="9964" max="9964" width="11.42578125" style="109" customWidth="1"/>
    <col min="9965" max="9965" width="16.28515625" style="109" customWidth="1"/>
    <col min="9966" max="9966" width="17.5703125" style="109" customWidth="1"/>
    <col min="9967" max="9967" width="11.5703125" style="109" customWidth="1"/>
    <col min="9968" max="9968" width="4.5703125" style="109" bestFit="1" customWidth="1"/>
    <col min="9969" max="9969" width="11" style="109" bestFit="1" customWidth="1"/>
    <col min="9970" max="9970" width="6.42578125" style="109" customWidth="1"/>
    <col min="9971" max="9971" width="10" style="109" customWidth="1"/>
    <col min="9972" max="9972" width="9.85546875" style="109" customWidth="1"/>
    <col min="9973" max="9973" width="9" style="109" customWidth="1"/>
    <col min="9974" max="9974" width="3" style="109" bestFit="1" customWidth="1"/>
    <col min="9975" max="9975" width="9.5703125" style="109" bestFit="1" customWidth="1"/>
    <col min="9976" max="9976" width="2.5703125" style="109" bestFit="1" customWidth="1"/>
    <col min="9977" max="9977" width="3" style="109" bestFit="1" customWidth="1"/>
    <col min="9978" max="9978" width="5.140625" style="109" bestFit="1" customWidth="1"/>
    <col min="9979" max="9979" width="11.5703125" style="109"/>
    <col min="9980" max="9980" width="3" style="109" bestFit="1" customWidth="1"/>
    <col min="9981" max="9981" width="5.140625" style="109" bestFit="1" customWidth="1"/>
    <col min="9982" max="10218" width="11.5703125" style="109"/>
    <col min="10219" max="10219" width="2" style="109" customWidth="1"/>
    <col min="10220" max="10220" width="11.42578125" style="109" customWidth="1"/>
    <col min="10221" max="10221" width="16.28515625" style="109" customWidth="1"/>
    <col min="10222" max="10222" width="17.5703125" style="109" customWidth="1"/>
    <col min="10223" max="10223" width="11.5703125" style="109" customWidth="1"/>
    <col min="10224" max="10224" width="4.5703125" style="109" bestFit="1" customWidth="1"/>
    <col min="10225" max="10225" width="11" style="109" bestFit="1" customWidth="1"/>
    <col min="10226" max="10226" width="6.42578125" style="109" customWidth="1"/>
    <col min="10227" max="10227" width="10" style="109" customWidth="1"/>
    <col min="10228" max="10228" width="9.85546875" style="109" customWidth="1"/>
    <col min="10229" max="10229" width="9" style="109" customWidth="1"/>
    <col min="10230" max="10230" width="3" style="109" bestFit="1" customWidth="1"/>
    <col min="10231" max="10231" width="9.5703125" style="109" bestFit="1" customWidth="1"/>
    <col min="10232" max="10232" width="2.5703125" style="109" bestFit="1" customWidth="1"/>
    <col min="10233" max="10233" width="3" style="109" bestFit="1" customWidth="1"/>
    <col min="10234" max="10234" width="5.140625" style="109" bestFit="1" customWidth="1"/>
    <col min="10235" max="10235" width="11.5703125" style="109"/>
    <col min="10236" max="10236" width="3" style="109" bestFit="1" customWidth="1"/>
    <col min="10237" max="10237" width="5.140625" style="109" bestFit="1" customWidth="1"/>
    <col min="10238" max="10474" width="11.5703125" style="109"/>
    <col min="10475" max="10475" width="2" style="109" customWidth="1"/>
    <col min="10476" max="10476" width="11.42578125" style="109" customWidth="1"/>
    <col min="10477" max="10477" width="16.28515625" style="109" customWidth="1"/>
    <col min="10478" max="10478" width="17.5703125" style="109" customWidth="1"/>
    <col min="10479" max="10479" width="11.5703125" style="109" customWidth="1"/>
    <col min="10480" max="10480" width="4.5703125" style="109" bestFit="1" customWidth="1"/>
    <col min="10481" max="10481" width="11" style="109" bestFit="1" customWidth="1"/>
    <col min="10482" max="10482" width="6.42578125" style="109" customWidth="1"/>
    <col min="10483" max="10483" width="10" style="109" customWidth="1"/>
    <col min="10484" max="10484" width="9.85546875" style="109" customWidth="1"/>
    <col min="10485" max="10485" width="9" style="109" customWidth="1"/>
    <col min="10486" max="10486" width="3" style="109" bestFit="1" customWidth="1"/>
    <col min="10487" max="10487" width="9.5703125" style="109" bestFit="1" customWidth="1"/>
    <col min="10488" max="10488" width="2.5703125" style="109" bestFit="1" customWidth="1"/>
    <col min="10489" max="10489" width="3" style="109" bestFit="1" customWidth="1"/>
    <col min="10490" max="10490" width="5.140625" style="109" bestFit="1" customWidth="1"/>
    <col min="10491" max="10491" width="11.5703125" style="109"/>
    <col min="10492" max="10492" width="3" style="109" bestFit="1" customWidth="1"/>
    <col min="10493" max="10493" width="5.140625" style="109" bestFit="1" customWidth="1"/>
    <col min="10494" max="10730" width="11.5703125" style="109"/>
    <col min="10731" max="10731" width="2" style="109" customWidth="1"/>
    <col min="10732" max="10732" width="11.42578125" style="109" customWidth="1"/>
    <col min="10733" max="10733" width="16.28515625" style="109" customWidth="1"/>
    <col min="10734" max="10734" width="17.5703125" style="109" customWidth="1"/>
    <col min="10735" max="10735" width="11.5703125" style="109" customWidth="1"/>
    <col min="10736" max="10736" width="4.5703125" style="109" bestFit="1" customWidth="1"/>
    <col min="10737" max="10737" width="11" style="109" bestFit="1" customWidth="1"/>
    <col min="10738" max="10738" width="6.42578125" style="109" customWidth="1"/>
    <col min="10739" max="10739" width="10" style="109" customWidth="1"/>
    <col min="10740" max="10740" width="9.85546875" style="109" customWidth="1"/>
    <col min="10741" max="10741" width="9" style="109" customWidth="1"/>
    <col min="10742" max="10742" width="3" style="109" bestFit="1" customWidth="1"/>
    <col min="10743" max="10743" width="9.5703125" style="109" bestFit="1" customWidth="1"/>
    <col min="10744" max="10744" width="2.5703125" style="109" bestFit="1" customWidth="1"/>
    <col min="10745" max="10745" width="3" style="109" bestFit="1" customWidth="1"/>
    <col min="10746" max="10746" width="5.140625" style="109" bestFit="1" customWidth="1"/>
    <col min="10747" max="10747" width="11.5703125" style="109"/>
    <col min="10748" max="10748" width="3" style="109" bestFit="1" customWidth="1"/>
    <col min="10749" max="10749" width="5.140625" style="109" bestFit="1" customWidth="1"/>
    <col min="10750" max="10986" width="11.5703125" style="109"/>
    <col min="10987" max="10987" width="2" style="109" customWidth="1"/>
    <col min="10988" max="10988" width="11.42578125" style="109" customWidth="1"/>
    <col min="10989" max="10989" width="16.28515625" style="109" customWidth="1"/>
    <col min="10990" max="10990" width="17.5703125" style="109" customWidth="1"/>
    <col min="10991" max="10991" width="11.5703125" style="109" customWidth="1"/>
    <col min="10992" max="10992" width="4.5703125" style="109" bestFit="1" customWidth="1"/>
    <col min="10993" max="10993" width="11" style="109" bestFit="1" customWidth="1"/>
    <col min="10994" max="10994" width="6.42578125" style="109" customWidth="1"/>
    <col min="10995" max="10995" width="10" style="109" customWidth="1"/>
    <col min="10996" max="10996" width="9.85546875" style="109" customWidth="1"/>
    <col min="10997" max="10997" width="9" style="109" customWidth="1"/>
    <col min="10998" max="10998" width="3" style="109" bestFit="1" customWidth="1"/>
    <col min="10999" max="10999" width="9.5703125" style="109" bestFit="1" customWidth="1"/>
    <col min="11000" max="11000" width="2.5703125" style="109" bestFit="1" customWidth="1"/>
    <col min="11001" max="11001" width="3" style="109" bestFit="1" customWidth="1"/>
    <col min="11002" max="11002" width="5.140625" style="109" bestFit="1" customWidth="1"/>
    <col min="11003" max="11003" width="11.5703125" style="109"/>
    <col min="11004" max="11004" width="3" style="109" bestFit="1" customWidth="1"/>
    <col min="11005" max="11005" width="5.140625" style="109" bestFit="1" customWidth="1"/>
    <col min="11006" max="11242" width="11.5703125" style="109"/>
    <col min="11243" max="11243" width="2" style="109" customWidth="1"/>
    <col min="11244" max="11244" width="11.42578125" style="109" customWidth="1"/>
    <col min="11245" max="11245" width="16.28515625" style="109" customWidth="1"/>
    <col min="11246" max="11246" width="17.5703125" style="109" customWidth="1"/>
    <col min="11247" max="11247" width="11.5703125" style="109" customWidth="1"/>
    <col min="11248" max="11248" width="4.5703125" style="109" bestFit="1" customWidth="1"/>
    <col min="11249" max="11249" width="11" style="109" bestFit="1" customWidth="1"/>
    <col min="11250" max="11250" width="6.42578125" style="109" customWidth="1"/>
    <col min="11251" max="11251" width="10" style="109" customWidth="1"/>
    <col min="11252" max="11252" width="9.85546875" style="109" customWidth="1"/>
    <col min="11253" max="11253" width="9" style="109" customWidth="1"/>
    <col min="11254" max="11254" width="3" style="109" bestFit="1" customWidth="1"/>
    <col min="11255" max="11255" width="9.5703125" style="109" bestFit="1" customWidth="1"/>
    <col min="11256" max="11256" width="2.5703125" style="109" bestFit="1" customWidth="1"/>
    <col min="11257" max="11257" width="3" style="109" bestFit="1" customWidth="1"/>
    <col min="11258" max="11258" width="5.140625" style="109" bestFit="1" customWidth="1"/>
    <col min="11259" max="11259" width="11.5703125" style="109"/>
    <col min="11260" max="11260" width="3" style="109" bestFit="1" customWidth="1"/>
    <col min="11261" max="11261" width="5.140625" style="109" bestFit="1" customWidth="1"/>
    <col min="11262" max="11498" width="11.5703125" style="109"/>
    <col min="11499" max="11499" width="2" style="109" customWidth="1"/>
    <col min="11500" max="11500" width="11.42578125" style="109" customWidth="1"/>
    <col min="11501" max="11501" width="16.28515625" style="109" customWidth="1"/>
    <col min="11502" max="11502" width="17.5703125" style="109" customWidth="1"/>
    <col min="11503" max="11503" width="11.5703125" style="109" customWidth="1"/>
    <col min="11504" max="11504" width="4.5703125" style="109" bestFit="1" customWidth="1"/>
    <col min="11505" max="11505" width="11" style="109" bestFit="1" customWidth="1"/>
    <col min="11506" max="11506" width="6.42578125" style="109" customWidth="1"/>
    <col min="11507" max="11507" width="10" style="109" customWidth="1"/>
    <col min="11508" max="11508" width="9.85546875" style="109" customWidth="1"/>
    <col min="11509" max="11509" width="9" style="109" customWidth="1"/>
    <col min="11510" max="11510" width="3" style="109" bestFit="1" customWidth="1"/>
    <col min="11511" max="11511" width="9.5703125" style="109" bestFit="1" customWidth="1"/>
    <col min="11512" max="11512" width="2.5703125" style="109" bestFit="1" customWidth="1"/>
    <col min="11513" max="11513" width="3" style="109" bestFit="1" customWidth="1"/>
    <col min="11514" max="11514" width="5.140625" style="109" bestFit="1" customWidth="1"/>
    <col min="11515" max="11515" width="11.5703125" style="109"/>
    <col min="11516" max="11516" width="3" style="109" bestFit="1" customWidth="1"/>
    <col min="11517" max="11517" width="5.140625" style="109" bestFit="1" customWidth="1"/>
    <col min="11518" max="11754" width="11.5703125" style="109"/>
    <col min="11755" max="11755" width="2" style="109" customWidth="1"/>
    <col min="11756" max="11756" width="11.42578125" style="109" customWidth="1"/>
    <col min="11757" max="11757" width="16.28515625" style="109" customWidth="1"/>
    <col min="11758" max="11758" width="17.5703125" style="109" customWidth="1"/>
    <col min="11759" max="11759" width="11.5703125" style="109" customWidth="1"/>
    <col min="11760" max="11760" width="4.5703125" style="109" bestFit="1" customWidth="1"/>
    <col min="11761" max="11761" width="11" style="109" bestFit="1" customWidth="1"/>
    <col min="11762" max="11762" width="6.42578125" style="109" customWidth="1"/>
    <col min="11763" max="11763" width="10" style="109" customWidth="1"/>
    <col min="11764" max="11764" width="9.85546875" style="109" customWidth="1"/>
    <col min="11765" max="11765" width="9" style="109" customWidth="1"/>
    <col min="11766" max="11766" width="3" style="109" bestFit="1" customWidth="1"/>
    <col min="11767" max="11767" width="9.5703125" style="109" bestFit="1" customWidth="1"/>
    <col min="11768" max="11768" width="2.5703125" style="109" bestFit="1" customWidth="1"/>
    <col min="11769" max="11769" width="3" style="109" bestFit="1" customWidth="1"/>
    <col min="11770" max="11770" width="5.140625" style="109" bestFit="1" customWidth="1"/>
    <col min="11771" max="11771" width="11.5703125" style="109"/>
    <col min="11772" max="11772" width="3" style="109" bestFit="1" customWidth="1"/>
    <col min="11773" max="11773" width="5.140625" style="109" bestFit="1" customWidth="1"/>
    <col min="11774" max="12010" width="11.5703125" style="109"/>
    <col min="12011" max="12011" width="2" style="109" customWidth="1"/>
    <col min="12012" max="12012" width="11.42578125" style="109" customWidth="1"/>
    <col min="12013" max="12013" width="16.28515625" style="109" customWidth="1"/>
    <col min="12014" max="12014" width="17.5703125" style="109" customWidth="1"/>
    <col min="12015" max="12015" width="11.5703125" style="109" customWidth="1"/>
    <col min="12016" max="12016" width="4.5703125" style="109" bestFit="1" customWidth="1"/>
    <col min="12017" max="12017" width="11" style="109" bestFit="1" customWidth="1"/>
    <col min="12018" max="12018" width="6.42578125" style="109" customWidth="1"/>
    <col min="12019" max="12019" width="10" style="109" customWidth="1"/>
    <col min="12020" max="12020" width="9.85546875" style="109" customWidth="1"/>
    <col min="12021" max="12021" width="9" style="109" customWidth="1"/>
    <col min="12022" max="12022" width="3" style="109" bestFit="1" customWidth="1"/>
    <col min="12023" max="12023" width="9.5703125" style="109" bestFit="1" customWidth="1"/>
    <col min="12024" max="12024" width="2.5703125" style="109" bestFit="1" customWidth="1"/>
    <col min="12025" max="12025" width="3" style="109" bestFit="1" customWidth="1"/>
    <col min="12026" max="12026" width="5.140625" style="109" bestFit="1" customWidth="1"/>
    <col min="12027" max="12027" width="11.5703125" style="109"/>
    <col min="12028" max="12028" width="3" style="109" bestFit="1" customWidth="1"/>
    <col min="12029" max="12029" width="5.140625" style="109" bestFit="1" customWidth="1"/>
    <col min="12030" max="12266" width="11.5703125" style="109"/>
    <col min="12267" max="12267" width="2" style="109" customWidth="1"/>
    <col min="12268" max="12268" width="11.42578125" style="109" customWidth="1"/>
    <col min="12269" max="12269" width="16.28515625" style="109" customWidth="1"/>
    <col min="12270" max="12270" width="17.5703125" style="109" customWidth="1"/>
    <col min="12271" max="12271" width="11.5703125" style="109" customWidth="1"/>
    <col min="12272" max="12272" width="4.5703125" style="109" bestFit="1" customWidth="1"/>
    <col min="12273" max="12273" width="11" style="109" bestFit="1" customWidth="1"/>
    <col min="12274" max="12274" width="6.42578125" style="109" customWidth="1"/>
    <col min="12275" max="12275" width="10" style="109" customWidth="1"/>
    <col min="12276" max="12276" width="9.85546875" style="109" customWidth="1"/>
    <col min="12277" max="12277" width="9" style="109" customWidth="1"/>
    <col min="12278" max="12278" width="3" style="109" bestFit="1" customWidth="1"/>
    <col min="12279" max="12279" width="9.5703125" style="109" bestFit="1" customWidth="1"/>
    <col min="12280" max="12280" width="2.5703125" style="109" bestFit="1" customWidth="1"/>
    <col min="12281" max="12281" width="3" style="109" bestFit="1" customWidth="1"/>
    <col min="12282" max="12282" width="5.140625" style="109" bestFit="1" customWidth="1"/>
    <col min="12283" max="12283" width="11.5703125" style="109"/>
    <col min="12284" max="12284" width="3" style="109" bestFit="1" customWidth="1"/>
    <col min="12285" max="12285" width="5.140625" style="109" bestFit="1" customWidth="1"/>
    <col min="12286" max="12522" width="11.5703125" style="109"/>
    <col min="12523" max="12523" width="2" style="109" customWidth="1"/>
    <col min="12524" max="12524" width="11.42578125" style="109" customWidth="1"/>
    <col min="12525" max="12525" width="16.28515625" style="109" customWidth="1"/>
    <col min="12526" max="12526" width="17.5703125" style="109" customWidth="1"/>
    <col min="12527" max="12527" width="11.5703125" style="109" customWidth="1"/>
    <col min="12528" max="12528" width="4.5703125" style="109" bestFit="1" customWidth="1"/>
    <col min="12529" max="12529" width="11" style="109" bestFit="1" customWidth="1"/>
    <col min="12530" max="12530" width="6.42578125" style="109" customWidth="1"/>
    <col min="12531" max="12531" width="10" style="109" customWidth="1"/>
    <col min="12532" max="12532" width="9.85546875" style="109" customWidth="1"/>
    <col min="12533" max="12533" width="9" style="109" customWidth="1"/>
    <col min="12534" max="12534" width="3" style="109" bestFit="1" customWidth="1"/>
    <col min="12535" max="12535" width="9.5703125" style="109" bestFit="1" customWidth="1"/>
    <col min="12536" max="12536" width="2.5703125" style="109" bestFit="1" customWidth="1"/>
    <col min="12537" max="12537" width="3" style="109" bestFit="1" customWidth="1"/>
    <col min="12538" max="12538" width="5.140625" style="109" bestFit="1" customWidth="1"/>
    <col min="12539" max="12539" width="11.5703125" style="109"/>
    <col min="12540" max="12540" width="3" style="109" bestFit="1" customWidth="1"/>
    <col min="12541" max="12541" width="5.140625" style="109" bestFit="1" customWidth="1"/>
    <col min="12542" max="12778" width="11.5703125" style="109"/>
    <col min="12779" max="12779" width="2" style="109" customWidth="1"/>
    <col min="12780" max="12780" width="11.42578125" style="109" customWidth="1"/>
    <col min="12781" max="12781" width="16.28515625" style="109" customWidth="1"/>
    <col min="12782" max="12782" width="17.5703125" style="109" customWidth="1"/>
    <col min="12783" max="12783" width="11.5703125" style="109" customWidth="1"/>
    <col min="12784" max="12784" width="4.5703125" style="109" bestFit="1" customWidth="1"/>
    <col min="12785" max="12785" width="11" style="109" bestFit="1" customWidth="1"/>
    <col min="12786" max="12786" width="6.42578125" style="109" customWidth="1"/>
    <col min="12787" max="12787" width="10" style="109" customWidth="1"/>
    <col min="12788" max="12788" width="9.85546875" style="109" customWidth="1"/>
    <col min="12789" max="12789" width="9" style="109" customWidth="1"/>
    <col min="12790" max="12790" width="3" style="109" bestFit="1" customWidth="1"/>
    <col min="12791" max="12791" width="9.5703125" style="109" bestFit="1" customWidth="1"/>
    <col min="12792" max="12792" width="2.5703125" style="109" bestFit="1" customWidth="1"/>
    <col min="12793" max="12793" width="3" style="109" bestFit="1" customWidth="1"/>
    <col min="12794" max="12794" width="5.140625" style="109" bestFit="1" customWidth="1"/>
    <col min="12795" max="12795" width="11.5703125" style="109"/>
    <col min="12796" max="12796" width="3" style="109" bestFit="1" customWidth="1"/>
    <col min="12797" max="12797" width="5.140625" style="109" bestFit="1" customWidth="1"/>
    <col min="12798" max="13034" width="11.5703125" style="109"/>
    <col min="13035" max="13035" width="2" style="109" customWidth="1"/>
    <col min="13036" max="13036" width="11.42578125" style="109" customWidth="1"/>
    <col min="13037" max="13037" width="16.28515625" style="109" customWidth="1"/>
    <col min="13038" max="13038" width="17.5703125" style="109" customWidth="1"/>
    <col min="13039" max="13039" width="11.5703125" style="109" customWidth="1"/>
    <col min="13040" max="13040" width="4.5703125" style="109" bestFit="1" customWidth="1"/>
    <col min="13041" max="13041" width="11" style="109" bestFit="1" customWidth="1"/>
    <col min="13042" max="13042" width="6.42578125" style="109" customWidth="1"/>
    <col min="13043" max="13043" width="10" style="109" customWidth="1"/>
    <col min="13044" max="13044" width="9.85546875" style="109" customWidth="1"/>
    <col min="13045" max="13045" width="9" style="109" customWidth="1"/>
    <col min="13046" max="13046" width="3" style="109" bestFit="1" customWidth="1"/>
    <col min="13047" max="13047" width="9.5703125" style="109" bestFit="1" customWidth="1"/>
    <col min="13048" max="13048" width="2.5703125" style="109" bestFit="1" customWidth="1"/>
    <col min="13049" max="13049" width="3" style="109" bestFit="1" customWidth="1"/>
    <col min="13050" max="13050" width="5.140625" style="109" bestFit="1" customWidth="1"/>
    <col min="13051" max="13051" width="11.5703125" style="109"/>
    <col min="13052" max="13052" width="3" style="109" bestFit="1" customWidth="1"/>
    <col min="13053" max="13053" width="5.140625" style="109" bestFit="1" customWidth="1"/>
    <col min="13054" max="13290" width="11.5703125" style="109"/>
    <col min="13291" max="13291" width="2" style="109" customWidth="1"/>
    <col min="13292" max="13292" width="11.42578125" style="109" customWidth="1"/>
    <col min="13293" max="13293" width="16.28515625" style="109" customWidth="1"/>
    <col min="13294" max="13294" width="17.5703125" style="109" customWidth="1"/>
    <col min="13295" max="13295" width="11.5703125" style="109" customWidth="1"/>
    <col min="13296" max="13296" width="4.5703125" style="109" bestFit="1" customWidth="1"/>
    <col min="13297" max="13297" width="11" style="109" bestFit="1" customWidth="1"/>
    <col min="13298" max="13298" width="6.42578125" style="109" customWidth="1"/>
    <col min="13299" max="13299" width="10" style="109" customWidth="1"/>
    <col min="13300" max="13300" width="9.85546875" style="109" customWidth="1"/>
    <col min="13301" max="13301" width="9" style="109" customWidth="1"/>
    <col min="13302" max="13302" width="3" style="109" bestFit="1" customWidth="1"/>
    <col min="13303" max="13303" width="9.5703125" style="109" bestFit="1" customWidth="1"/>
    <col min="13304" max="13304" width="2.5703125" style="109" bestFit="1" customWidth="1"/>
    <col min="13305" max="13305" width="3" style="109" bestFit="1" customWidth="1"/>
    <col min="13306" max="13306" width="5.140625" style="109" bestFit="1" customWidth="1"/>
    <col min="13307" max="13307" width="11.5703125" style="109"/>
    <col min="13308" max="13308" width="3" style="109" bestFit="1" customWidth="1"/>
    <col min="13309" max="13309" width="5.140625" style="109" bestFit="1" customWidth="1"/>
    <col min="13310" max="13546" width="11.5703125" style="109"/>
    <col min="13547" max="13547" width="2" style="109" customWidth="1"/>
    <col min="13548" max="13548" width="11.42578125" style="109" customWidth="1"/>
    <col min="13549" max="13549" width="16.28515625" style="109" customWidth="1"/>
    <col min="13550" max="13550" width="17.5703125" style="109" customWidth="1"/>
    <col min="13551" max="13551" width="11.5703125" style="109" customWidth="1"/>
    <col min="13552" max="13552" width="4.5703125" style="109" bestFit="1" customWidth="1"/>
    <col min="13553" max="13553" width="11" style="109" bestFit="1" customWidth="1"/>
    <col min="13554" max="13554" width="6.42578125" style="109" customWidth="1"/>
    <col min="13555" max="13555" width="10" style="109" customWidth="1"/>
    <col min="13556" max="13556" width="9.85546875" style="109" customWidth="1"/>
    <col min="13557" max="13557" width="9" style="109" customWidth="1"/>
    <col min="13558" max="13558" width="3" style="109" bestFit="1" customWidth="1"/>
    <col min="13559" max="13559" width="9.5703125" style="109" bestFit="1" customWidth="1"/>
    <col min="13560" max="13560" width="2.5703125" style="109" bestFit="1" customWidth="1"/>
    <col min="13561" max="13561" width="3" style="109" bestFit="1" customWidth="1"/>
    <col min="13562" max="13562" width="5.140625" style="109" bestFit="1" customWidth="1"/>
    <col min="13563" max="13563" width="11.5703125" style="109"/>
    <col min="13564" max="13564" width="3" style="109" bestFit="1" customWidth="1"/>
    <col min="13565" max="13565" width="5.140625" style="109" bestFit="1" customWidth="1"/>
    <col min="13566" max="13802" width="11.5703125" style="109"/>
    <col min="13803" max="13803" width="2" style="109" customWidth="1"/>
    <col min="13804" max="13804" width="11.42578125" style="109" customWidth="1"/>
    <col min="13805" max="13805" width="16.28515625" style="109" customWidth="1"/>
    <col min="13806" max="13806" width="17.5703125" style="109" customWidth="1"/>
    <col min="13807" max="13807" width="11.5703125" style="109" customWidth="1"/>
    <col min="13808" max="13808" width="4.5703125" style="109" bestFit="1" customWidth="1"/>
    <col min="13809" max="13809" width="11" style="109" bestFit="1" customWidth="1"/>
    <col min="13810" max="13810" width="6.42578125" style="109" customWidth="1"/>
    <col min="13811" max="13811" width="10" style="109" customWidth="1"/>
    <col min="13812" max="13812" width="9.85546875" style="109" customWidth="1"/>
    <col min="13813" max="13813" width="9" style="109" customWidth="1"/>
    <col min="13814" max="13814" width="3" style="109" bestFit="1" customWidth="1"/>
    <col min="13815" max="13815" width="9.5703125" style="109" bestFit="1" customWidth="1"/>
    <col min="13816" max="13816" width="2.5703125" style="109" bestFit="1" customWidth="1"/>
    <col min="13817" max="13817" width="3" style="109" bestFit="1" customWidth="1"/>
    <col min="13818" max="13818" width="5.140625" style="109" bestFit="1" customWidth="1"/>
    <col min="13819" max="13819" width="11.5703125" style="109"/>
    <col min="13820" max="13820" width="3" style="109" bestFit="1" customWidth="1"/>
    <col min="13821" max="13821" width="5.140625" style="109" bestFit="1" customWidth="1"/>
    <col min="13822" max="14058" width="11.5703125" style="109"/>
    <col min="14059" max="14059" width="2" style="109" customWidth="1"/>
    <col min="14060" max="14060" width="11.42578125" style="109" customWidth="1"/>
    <col min="14061" max="14061" width="16.28515625" style="109" customWidth="1"/>
    <col min="14062" max="14062" width="17.5703125" style="109" customWidth="1"/>
    <col min="14063" max="14063" width="11.5703125" style="109" customWidth="1"/>
    <col min="14064" max="14064" width="4.5703125" style="109" bestFit="1" customWidth="1"/>
    <col min="14065" max="14065" width="11" style="109" bestFit="1" customWidth="1"/>
    <col min="14066" max="14066" width="6.42578125" style="109" customWidth="1"/>
    <col min="14067" max="14067" width="10" style="109" customWidth="1"/>
    <col min="14068" max="14068" width="9.85546875" style="109" customWidth="1"/>
    <col min="14069" max="14069" width="9" style="109" customWidth="1"/>
    <col min="14070" max="14070" width="3" style="109" bestFit="1" customWidth="1"/>
    <col min="14071" max="14071" width="9.5703125" style="109" bestFit="1" customWidth="1"/>
    <col min="14072" max="14072" width="2.5703125" style="109" bestFit="1" customWidth="1"/>
    <col min="14073" max="14073" width="3" style="109" bestFit="1" customWidth="1"/>
    <col min="14074" max="14074" width="5.140625" style="109" bestFit="1" customWidth="1"/>
    <col min="14075" max="14075" width="11.5703125" style="109"/>
    <col min="14076" max="14076" width="3" style="109" bestFit="1" customWidth="1"/>
    <col min="14077" max="14077" width="5.140625" style="109" bestFit="1" customWidth="1"/>
    <col min="14078" max="14314" width="11.5703125" style="109"/>
    <col min="14315" max="14315" width="2" style="109" customWidth="1"/>
    <col min="14316" max="14316" width="11.42578125" style="109" customWidth="1"/>
    <col min="14317" max="14317" width="16.28515625" style="109" customWidth="1"/>
    <col min="14318" max="14318" width="17.5703125" style="109" customWidth="1"/>
    <col min="14319" max="14319" width="11.5703125" style="109" customWidth="1"/>
    <col min="14320" max="14320" width="4.5703125" style="109" bestFit="1" customWidth="1"/>
    <col min="14321" max="14321" width="11" style="109" bestFit="1" customWidth="1"/>
    <col min="14322" max="14322" width="6.42578125" style="109" customWidth="1"/>
    <col min="14323" max="14323" width="10" style="109" customWidth="1"/>
    <col min="14324" max="14324" width="9.85546875" style="109" customWidth="1"/>
    <col min="14325" max="14325" width="9" style="109" customWidth="1"/>
    <col min="14326" max="14326" width="3" style="109" bestFit="1" customWidth="1"/>
    <col min="14327" max="14327" width="9.5703125" style="109" bestFit="1" customWidth="1"/>
    <col min="14328" max="14328" width="2.5703125" style="109" bestFit="1" customWidth="1"/>
    <col min="14329" max="14329" width="3" style="109" bestFit="1" customWidth="1"/>
    <col min="14330" max="14330" width="5.140625" style="109" bestFit="1" customWidth="1"/>
    <col min="14331" max="14331" width="11.5703125" style="109"/>
    <col min="14332" max="14332" width="3" style="109" bestFit="1" customWidth="1"/>
    <col min="14333" max="14333" width="5.140625" style="109" bestFit="1" customWidth="1"/>
    <col min="14334" max="14570" width="11.5703125" style="109"/>
    <col min="14571" max="14571" width="2" style="109" customWidth="1"/>
    <col min="14572" max="14572" width="11.42578125" style="109" customWidth="1"/>
    <col min="14573" max="14573" width="16.28515625" style="109" customWidth="1"/>
    <col min="14574" max="14574" width="17.5703125" style="109" customWidth="1"/>
    <col min="14575" max="14575" width="11.5703125" style="109" customWidth="1"/>
    <col min="14576" max="14576" width="4.5703125" style="109" bestFit="1" customWidth="1"/>
    <col min="14577" max="14577" width="11" style="109" bestFit="1" customWidth="1"/>
    <col min="14578" max="14578" width="6.42578125" style="109" customWidth="1"/>
    <col min="14579" max="14579" width="10" style="109" customWidth="1"/>
    <col min="14580" max="14580" width="9.85546875" style="109" customWidth="1"/>
    <col min="14581" max="14581" width="9" style="109" customWidth="1"/>
    <col min="14582" max="14582" width="3" style="109" bestFit="1" customWidth="1"/>
    <col min="14583" max="14583" width="9.5703125" style="109" bestFit="1" customWidth="1"/>
    <col min="14584" max="14584" width="2.5703125" style="109" bestFit="1" customWidth="1"/>
    <col min="14585" max="14585" width="3" style="109" bestFit="1" customWidth="1"/>
    <col min="14586" max="14586" width="5.140625" style="109" bestFit="1" customWidth="1"/>
    <col min="14587" max="14587" width="11.5703125" style="109"/>
    <col min="14588" max="14588" width="3" style="109" bestFit="1" customWidth="1"/>
    <col min="14589" max="14589" width="5.140625" style="109" bestFit="1" customWidth="1"/>
    <col min="14590" max="14826" width="11.5703125" style="109"/>
    <col min="14827" max="14827" width="2" style="109" customWidth="1"/>
    <col min="14828" max="14828" width="11.42578125" style="109" customWidth="1"/>
    <col min="14829" max="14829" width="16.28515625" style="109" customWidth="1"/>
    <col min="14830" max="14830" width="17.5703125" style="109" customWidth="1"/>
    <col min="14831" max="14831" width="11.5703125" style="109" customWidth="1"/>
    <col min="14832" max="14832" width="4.5703125" style="109" bestFit="1" customWidth="1"/>
    <col min="14833" max="14833" width="11" style="109" bestFit="1" customWidth="1"/>
    <col min="14834" max="14834" width="6.42578125" style="109" customWidth="1"/>
    <col min="14835" max="14835" width="10" style="109" customWidth="1"/>
    <col min="14836" max="14836" width="9.85546875" style="109" customWidth="1"/>
    <col min="14837" max="14837" width="9" style="109" customWidth="1"/>
    <col min="14838" max="14838" width="3" style="109" bestFit="1" customWidth="1"/>
    <col min="14839" max="14839" width="9.5703125" style="109" bestFit="1" customWidth="1"/>
    <col min="14840" max="14840" width="2.5703125" style="109" bestFit="1" customWidth="1"/>
    <col min="14841" max="14841" width="3" style="109" bestFit="1" customWidth="1"/>
    <col min="14842" max="14842" width="5.140625" style="109" bestFit="1" customWidth="1"/>
    <col min="14843" max="14843" width="11.5703125" style="109"/>
    <col min="14844" max="14844" width="3" style="109" bestFit="1" customWidth="1"/>
    <col min="14845" max="14845" width="5.140625" style="109" bestFit="1" customWidth="1"/>
    <col min="14846" max="15082" width="11.5703125" style="109"/>
    <col min="15083" max="15083" width="2" style="109" customWidth="1"/>
    <col min="15084" max="15084" width="11.42578125" style="109" customWidth="1"/>
    <col min="15085" max="15085" width="16.28515625" style="109" customWidth="1"/>
    <col min="15086" max="15086" width="17.5703125" style="109" customWidth="1"/>
    <col min="15087" max="15087" width="11.5703125" style="109" customWidth="1"/>
    <col min="15088" max="15088" width="4.5703125" style="109" bestFit="1" customWidth="1"/>
    <col min="15089" max="15089" width="11" style="109" bestFit="1" customWidth="1"/>
    <col min="15090" max="15090" width="6.42578125" style="109" customWidth="1"/>
    <col min="15091" max="15091" width="10" style="109" customWidth="1"/>
    <col min="15092" max="15092" width="9.85546875" style="109" customWidth="1"/>
    <col min="15093" max="15093" width="9" style="109" customWidth="1"/>
    <col min="15094" max="15094" width="3" style="109" bestFit="1" customWidth="1"/>
    <col min="15095" max="15095" width="9.5703125" style="109" bestFit="1" customWidth="1"/>
    <col min="15096" max="15096" width="2.5703125" style="109" bestFit="1" customWidth="1"/>
    <col min="15097" max="15097" width="3" style="109" bestFit="1" customWidth="1"/>
    <col min="15098" max="15098" width="5.140625" style="109" bestFit="1" customWidth="1"/>
    <col min="15099" max="15099" width="11.5703125" style="109"/>
    <col min="15100" max="15100" width="3" style="109" bestFit="1" customWidth="1"/>
    <col min="15101" max="15101" width="5.140625" style="109" bestFit="1" customWidth="1"/>
    <col min="15102" max="15338" width="11.5703125" style="109"/>
    <col min="15339" max="15339" width="2" style="109" customWidth="1"/>
    <col min="15340" max="15340" width="11.42578125" style="109" customWidth="1"/>
    <col min="15341" max="15341" width="16.28515625" style="109" customWidth="1"/>
    <col min="15342" max="15342" width="17.5703125" style="109" customWidth="1"/>
    <col min="15343" max="15343" width="11.5703125" style="109" customWidth="1"/>
    <col min="15344" max="15344" width="4.5703125" style="109" bestFit="1" customWidth="1"/>
    <col min="15345" max="15345" width="11" style="109" bestFit="1" customWidth="1"/>
    <col min="15346" max="15346" width="6.42578125" style="109" customWidth="1"/>
    <col min="15347" max="15347" width="10" style="109" customWidth="1"/>
    <col min="15348" max="15348" width="9.85546875" style="109" customWidth="1"/>
    <col min="15349" max="15349" width="9" style="109" customWidth="1"/>
    <col min="15350" max="15350" width="3" style="109" bestFit="1" customWidth="1"/>
    <col min="15351" max="15351" width="9.5703125" style="109" bestFit="1" customWidth="1"/>
    <col min="15352" max="15352" width="2.5703125" style="109" bestFit="1" customWidth="1"/>
    <col min="15353" max="15353" width="3" style="109" bestFit="1" customWidth="1"/>
    <col min="15354" max="15354" width="5.140625" style="109" bestFit="1" customWidth="1"/>
    <col min="15355" max="15355" width="11.5703125" style="109"/>
    <col min="15356" max="15356" width="3" style="109" bestFit="1" customWidth="1"/>
    <col min="15357" max="15357" width="5.140625" style="109" bestFit="1" customWidth="1"/>
    <col min="15358" max="15594" width="11.5703125" style="109"/>
    <col min="15595" max="15595" width="2" style="109" customWidth="1"/>
    <col min="15596" max="15596" width="11.42578125" style="109" customWidth="1"/>
    <col min="15597" max="15597" width="16.28515625" style="109" customWidth="1"/>
    <col min="15598" max="15598" width="17.5703125" style="109" customWidth="1"/>
    <col min="15599" max="15599" width="11.5703125" style="109" customWidth="1"/>
    <col min="15600" max="15600" width="4.5703125" style="109" bestFit="1" customWidth="1"/>
    <col min="15601" max="15601" width="11" style="109" bestFit="1" customWidth="1"/>
    <col min="15602" max="15602" width="6.42578125" style="109" customWidth="1"/>
    <col min="15603" max="15603" width="10" style="109" customWidth="1"/>
    <col min="15604" max="15604" width="9.85546875" style="109" customWidth="1"/>
    <col min="15605" max="15605" width="9" style="109" customWidth="1"/>
    <col min="15606" max="15606" width="3" style="109" bestFit="1" customWidth="1"/>
    <col min="15607" max="15607" width="9.5703125" style="109" bestFit="1" customWidth="1"/>
    <col min="15608" max="15608" width="2.5703125" style="109" bestFit="1" customWidth="1"/>
    <col min="15609" max="15609" width="3" style="109" bestFit="1" customWidth="1"/>
    <col min="15610" max="15610" width="5.140625" style="109" bestFit="1" customWidth="1"/>
    <col min="15611" max="15611" width="11.5703125" style="109"/>
    <col min="15612" max="15612" width="3" style="109" bestFit="1" customWidth="1"/>
    <col min="15613" max="15613" width="5.140625" style="109" bestFit="1" customWidth="1"/>
    <col min="15614" max="15850" width="11.5703125" style="109"/>
    <col min="15851" max="15851" width="2" style="109" customWidth="1"/>
    <col min="15852" max="15852" width="11.42578125" style="109" customWidth="1"/>
    <col min="15853" max="15853" width="16.28515625" style="109" customWidth="1"/>
    <col min="15854" max="15854" width="17.5703125" style="109" customWidth="1"/>
    <col min="15855" max="15855" width="11.5703125" style="109" customWidth="1"/>
    <col min="15856" max="15856" width="4.5703125" style="109" bestFit="1" customWidth="1"/>
    <col min="15857" max="15857" width="11" style="109" bestFit="1" customWidth="1"/>
    <col min="15858" max="15858" width="6.42578125" style="109" customWidth="1"/>
    <col min="15859" max="15859" width="10" style="109" customWidth="1"/>
    <col min="15860" max="15860" width="9.85546875" style="109" customWidth="1"/>
    <col min="15861" max="15861" width="9" style="109" customWidth="1"/>
    <col min="15862" max="15862" width="3" style="109" bestFit="1" customWidth="1"/>
    <col min="15863" max="15863" width="9.5703125" style="109" bestFit="1" customWidth="1"/>
    <col min="15864" max="15864" width="2.5703125" style="109" bestFit="1" customWidth="1"/>
    <col min="15865" max="15865" width="3" style="109" bestFit="1" customWidth="1"/>
    <col min="15866" max="15866" width="5.140625" style="109" bestFit="1" customWidth="1"/>
    <col min="15867" max="15867" width="11.5703125" style="109"/>
    <col min="15868" max="15868" width="3" style="109" bestFit="1" customWidth="1"/>
    <col min="15869" max="15869" width="5.140625" style="109" bestFit="1" customWidth="1"/>
    <col min="15870" max="16106" width="11.5703125" style="109"/>
    <col min="16107" max="16107" width="2" style="109" customWidth="1"/>
    <col min="16108" max="16108" width="11.42578125" style="109" customWidth="1"/>
    <col min="16109" max="16109" width="16.28515625" style="109" customWidth="1"/>
    <col min="16110" max="16110" width="17.5703125" style="109" customWidth="1"/>
    <col min="16111" max="16111" width="11.5703125" style="109" customWidth="1"/>
    <col min="16112" max="16112" width="4.5703125" style="109" bestFit="1" customWidth="1"/>
    <col min="16113" max="16113" width="11" style="109" bestFit="1" customWidth="1"/>
    <col min="16114" max="16114" width="6.42578125" style="109" customWidth="1"/>
    <col min="16115" max="16115" width="10" style="109" customWidth="1"/>
    <col min="16116" max="16116" width="9.85546875" style="109" customWidth="1"/>
    <col min="16117" max="16117" width="9" style="109" customWidth="1"/>
    <col min="16118" max="16118" width="3" style="109" bestFit="1" customWidth="1"/>
    <col min="16119" max="16119" width="9.5703125" style="109" bestFit="1" customWidth="1"/>
    <col min="16120" max="16120" width="2.5703125" style="109" bestFit="1" customWidth="1"/>
    <col min="16121" max="16121" width="3" style="109" bestFit="1" customWidth="1"/>
    <col min="16122" max="16122" width="5.140625" style="109" bestFit="1" customWidth="1"/>
    <col min="16123" max="16123" width="11.5703125" style="109"/>
    <col min="16124" max="16124" width="3" style="109" bestFit="1" customWidth="1"/>
    <col min="16125" max="16125" width="5.140625" style="109" bestFit="1" customWidth="1"/>
    <col min="16126" max="16384" width="11.5703125" style="109"/>
  </cols>
  <sheetData>
    <row r="2" spans="1:13" ht="8.25" customHeight="1" x14ac:dyDescent="0.25">
      <c r="C2" s="573"/>
      <c r="D2" s="574"/>
      <c r="E2" s="574"/>
      <c r="F2" s="574"/>
      <c r="G2" s="574"/>
      <c r="H2" s="574"/>
      <c r="I2" s="574"/>
      <c r="J2" s="574"/>
      <c r="K2" s="255"/>
    </row>
    <row r="3" spans="1:13" ht="16.5" customHeight="1" x14ac:dyDescent="0.25">
      <c r="C3" s="575"/>
      <c r="D3" s="2021"/>
      <c r="E3" s="2021"/>
      <c r="F3" s="2021"/>
      <c r="G3" s="2022"/>
      <c r="H3" s="2022"/>
      <c r="I3" s="2022"/>
      <c r="J3" s="2022"/>
      <c r="K3" s="135"/>
      <c r="L3" s="117"/>
    </row>
    <row r="4" spans="1:13" ht="10.5" customHeight="1" x14ac:dyDescent="0.25">
      <c r="C4" s="575"/>
      <c r="D4" s="2022"/>
      <c r="E4" s="2022"/>
      <c r="F4" s="2022"/>
      <c r="G4" s="2022"/>
      <c r="H4" s="2022"/>
      <c r="I4" s="2022"/>
      <c r="J4" s="2022"/>
      <c r="K4" s="135"/>
      <c r="L4" s="117"/>
    </row>
    <row r="5" spans="1:13" ht="23.25" customHeight="1" x14ac:dyDescent="0.25">
      <c r="C5" s="575"/>
      <c r="D5" s="537"/>
      <c r="E5" s="537"/>
      <c r="F5" s="537"/>
      <c r="G5" s="537"/>
      <c r="H5" s="537"/>
      <c r="I5" s="537"/>
      <c r="J5" s="537"/>
      <c r="K5" s="135"/>
      <c r="L5" s="117"/>
    </row>
    <row r="6" spans="1:13" ht="18.75" x14ac:dyDescent="0.3">
      <c r="C6" s="575"/>
      <c r="D6" s="2023" t="s">
        <v>20</v>
      </c>
      <c r="E6" s="2023"/>
      <c r="F6" s="2023"/>
      <c r="G6" s="2024"/>
      <c r="H6" s="2024"/>
      <c r="I6" s="2024"/>
      <c r="J6" s="2024"/>
      <c r="K6" s="135"/>
      <c r="L6" s="117"/>
    </row>
    <row r="7" spans="1:13" x14ac:dyDescent="0.25">
      <c r="C7" s="575"/>
      <c r="D7" s="2025" t="s">
        <v>85</v>
      </c>
      <c r="E7" s="2025"/>
      <c r="F7" s="2025"/>
      <c r="G7" s="2026"/>
      <c r="H7" s="2026"/>
      <c r="I7" s="2026"/>
      <c r="J7" s="2026"/>
      <c r="K7" s="135"/>
      <c r="L7" s="117"/>
    </row>
    <row r="8" spans="1:13" x14ac:dyDescent="0.25">
      <c r="C8" s="575"/>
      <c r="D8" s="2029" t="s">
        <v>122</v>
      </c>
      <c r="E8" s="2029"/>
      <c r="F8" s="2029"/>
      <c r="G8" s="2030"/>
      <c r="H8" s="2030"/>
      <c r="I8" s="2030"/>
      <c r="J8" s="2030"/>
      <c r="K8" s="135"/>
      <c r="L8" s="117"/>
    </row>
    <row r="9" spans="1:13" ht="15.75" customHeight="1" x14ac:dyDescent="0.25">
      <c r="A9" s="126"/>
      <c r="B9" s="126"/>
      <c r="C9" s="576"/>
      <c r="D9" s="537"/>
      <c r="E9" s="537"/>
      <c r="F9" s="537"/>
      <c r="G9" s="537"/>
      <c r="H9" s="537"/>
      <c r="I9" s="537"/>
      <c r="J9" s="566"/>
      <c r="K9" s="135"/>
      <c r="L9" s="117"/>
    </row>
    <row r="10" spans="1:13" x14ac:dyDescent="0.25">
      <c r="A10" s="127"/>
      <c r="B10" s="127"/>
      <c r="C10" s="577"/>
      <c r="D10" s="562" t="s">
        <v>177</v>
      </c>
      <c r="E10" s="2036">
        <f>'Datos Generales'!C6</f>
        <v>45473</v>
      </c>
      <c r="F10" s="2036"/>
      <c r="H10" s="675" t="s">
        <v>175</v>
      </c>
      <c r="I10" s="728" t="str">
        <f>'Datos Generales'!C9</f>
        <v>02</v>
      </c>
      <c r="J10" s="117"/>
      <c r="K10" s="135"/>
      <c r="L10" s="117"/>
    </row>
    <row r="11" spans="1:13" ht="15.75" x14ac:dyDescent="0.25">
      <c r="A11" s="127"/>
      <c r="B11" s="127"/>
      <c r="C11" s="577"/>
      <c r="D11" s="562" t="s">
        <v>174</v>
      </c>
      <c r="E11" s="2031" t="str">
        <f>+'Datos Generales'!C7</f>
        <v>DIGESETT</v>
      </c>
      <c r="F11" s="2031"/>
      <c r="G11" s="2031"/>
      <c r="H11" s="674" t="s">
        <v>16</v>
      </c>
      <c r="I11" s="729" t="str">
        <f>'Datos Generales'!C10</f>
        <v>01</v>
      </c>
      <c r="J11" s="128"/>
      <c r="K11" s="135"/>
      <c r="L11" s="117"/>
    </row>
    <row r="12" spans="1:13" ht="15.75" x14ac:dyDescent="0.25">
      <c r="A12" s="127"/>
      <c r="B12" s="127"/>
      <c r="C12" s="577"/>
      <c r="D12" s="562" t="s">
        <v>15</v>
      </c>
      <c r="E12" s="727" t="str">
        <f>+'Datos Generales'!C8</f>
        <v>0202</v>
      </c>
      <c r="F12" s="661"/>
      <c r="G12" s="662"/>
      <c r="H12" s="674" t="s">
        <v>17</v>
      </c>
      <c r="I12" s="729" t="str">
        <f>'Datos Generales'!C11</f>
        <v>0005</v>
      </c>
      <c r="J12" s="128"/>
      <c r="K12" s="135"/>
      <c r="L12" s="117"/>
      <c r="M12" s="109" t="s">
        <v>322</v>
      </c>
    </row>
    <row r="13" spans="1:13" ht="11.25" customHeight="1" x14ac:dyDescent="0.25">
      <c r="A13" s="127"/>
      <c r="B13" s="127"/>
      <c r="C13" s="577"/>
      <c r="D13" s="563"/>
      <c r="E13" s="106"/>
      <c r="F13" s="106"/>
      <c r="G13" s="130"/>
      <c r="H13" s="128"/>
      <c r="I13" s="134"/>
      <c r="J13" s="128"/>
      <c r="K13" s="135"/>
      <c r="L13" s="117"/>
      <c r="M13" s="109" t="s">
        <v>323</v>
      </c>
    </row>
    <row r="14" spans="1:13" x14ac:dyDescent="0.25">
      <c r="A14" s="126"/>
      <c r="B14" s="126"/>
      <c r="C14" s="576"/>
      <c r="D14" s="564" t="s">
        <v>321</v>
      </c>
      <c r="E14" s="2032"/>
      <c r="F14" s="2033"/>
      <c r="G14" s="537"/>
      <c r="H14" s="117"/>
      <c r="I14" s="137"/>
      <c r="J14" s="566"/>
      <c r="K14" s="135"/>
      <c r="L14" s="117"/>
    </row>
    <row r="15" spans="1:13" ht="15.75" x14ac:dyDescent="0.25">
      <c r="A15" s="131"/>
      <c r="B15" s="131"/>
      <c r="C15" s="578"/>
      <c r="D15" s="586" t="s">
        <v>206</v>
      </c>
      <c r="E15" s="2034" t="s">
        <v>410</v>
      </c>
      <c r="F15" s="2035"/>
      <c r="G15" s="73"/>
      <c r="H15" s="132"/>
      <c r="I15" s="132"/>
      <c r="J15" s="132"/>
      <c r="K15" s="135"/>
      <c r="L15" s="117"/>
    </row>
    <row r="16" spans="1:13" ht="5.25" customHeight="1" x14ac:dyDescent="0.25">
      <c r="A16" s="126"/>
      <c r="B16" s="126"/>
      <c r="C16" s="576"/>
      <c r="D16" s="2027"/>
      <c r="E16" s="2027"/>
      <c r="F16" s="2027"/>
      <c r="G16" s="2027"/>
      <c r="H16" s="2027"/>
      <c r="I16" s="2027"/>
      <c r="J16" s="2027"/>
      <c r="K16" s="135"/>
      <c r="L16" s="117"/>
    </row>
    <row r="17" spans="1:17" x14ac:dyDescent="0.25">
      <c r="A17" s="126"/>
      <c r="B17" s="126"/>
      <c r="C17" s="576"/>
      <c r="D17" s="2028" t="s">
        <v>86</v>
      </c>
      <c r="E17" s="2028"/>
      <c r="F17" s="2028"/>
      <c r="G17" s="2028"/>
      <c r="H17" s="570" t="s">
        <v>77</v>
      </c>
      <c r="I17" s="2028" t="s">
        <v>47</v>
      </c>
      <c r="J17" s="2028"/>
      <c r="K17" s="135"/>
      <c r="L17" s="117"/>
    </row>
    <row r="18" spans="1:17" x14ac:dyDescent="0.25">
      <c r="A18" s="126"/>
      <c r="B18" s="126"/>
      <c r="C18" s="576"/>
      <c r="D18" s="2007">
        <v>2000</v>
      </c>
      <c r="E18" s="2007"/>
      <c r="F18" s="2007"/>
      <c r="G18" s="2007"/>
      <c r="H18" s="663">
        <v>16</v>
      </c>
      <c r="I18" s="2043">
        <f>+D18*H18</f>
        <v>32000</v>
      </c>
      <c r="J18" s="2043"/>
      <c r="K18" s="135"/>
      <c r="L18" s="117"/>
    </row>
    <row r="19" spans="1:17" x14ac:dyDescent="0.25">
      <c r="A19" s="126"/>
      <c r="B19" s="126"/>
      <c r="C19" s="576"/>
      <c r="D19" s="2007">
        <v>1000</v>
      </c>
      <c r="E19" s="2007"/>
      <c r="F19" s="2007"/>
      <c r="G19" s="2007"/>
      <c r="H19" s="663">
        <v>46</v>
      </c>
      <c r="I19" s="2043">
        <f t="shared" ref="I19:I23" si="0">+D19*H19</f>
        <v>46000</v>
      </c>
      <c r="J19" s="2043"/>
      <c r="K19" s="135"/>
      <c r="L19" s="117"/>
    </row>
    <row r="20" spans="1:17" x14ac:dyDescent="0.25">
      <c r="A20" s="126"/>
      <c r="B20" s="126"/>
      <c r="C20" s="576"/>
      <c r="D20" s="2007">
        <v>500</v>
      </c>
      <c r="E20" s="2007"/>
      <c r="F20" s="2007"/>
      <c r="G20" s="2007"/>
      <c r="H20" s="663">
        <v>44</v>
      </c>
      <c r="I20" s="2043">
        <f t="shared" si="0"/>
        <v>22000</v>
      </c>
      <c r="J20" s="2043"/>
      <c r="K20" s="135"/>
      <c r="L20" s="117"/>
      <c r="Q20" s="109">
        <v>0</v>
      </c>
    </row>
    <row r="21" spans="1:17" x14ac:dyDescent="0.25">
      <c r="A21" s="126"/>
      <c r="B21" s="126"/>
      <c r="C21" s="576"/>
      <c r="D21" s="2007">
        <v>200</v>
      </c>
      <c r="E21" s="2007"/>
      <c r="F21" s="2007"/>
      <c r="G21" s="2007"/>
      <c r="H21" s="663">
        <v>29</v>
      </c>
      <c r="I21" s="2043">
        <f t="shared" si="0"/>
        <v>5800</v>
      </c>
      <c r="J21" s="2043"/>
      <c r="K21" s="135"/>
      <c r="L21" s="117"/>
    </row>
    <row r="22" spans="1:17" x14ac:dyDescent="0.25">
      <c r="A22" s="126"/>
      <c r="B22" s="126"/>
      <c r="C22" s="576"/>
      <c r="D22" s="2007">
        <v>100</v>
      </c>
      <c r="E22" s="2007"/>
      <c r="F22" s="2007"/>
      <c r="G22" s="2007"/>
      <c r="H22" s="663">
        <v>45</v>
      </c>
      <c r="I22" s="2043">
        <f t="shared" si="0"/>
        <v>4500</v>
      </c>
      <c r="J22" s="2043"/>
      <c r="K22" s="135"/>
      <c r="L22" s="117"/>
    </row>
    <row r="23" spans="1:17" x14ac:dyDescent="0.25">
      <c r="A23" s="126"/>
      <c r="B23" s="126"/>
      <c r="C23" s="576"/>
      <c r="D23" s="2007">
        <v>50</v>
      </c>
      <c r="E23" s="2007"/>
      <c r="F23" s="2007"/>
      <c r="G23" s="2007"/>
      <c r="H23" s="663">
        <v>37</v>
      </c>
      <c r="I23" s="2043">
        <f t="shared" si="0"/>
        <v>1850</v>
      </c>
      <c r="J23" s="2043"/>
      <c r="K23" s="135"/>
      <c r="L23" s="117"/>
    </row>
    <row r="24" spans="1:17" x14ac:dyDescent="0.25">
      <c r="A24" s="126"/>
      <c r="B24" s="126"/>
      <c r="C24" s="576"/>
      <c r="D24" s="2008" t="s">
        <v>87</v>
      </c>
      <c r="E24" s="2008"/>
      <c r="F24" s="2008"/>
      <c r="G24" s="2008"/>
      <c r="H24" s="930">
        <f>SUM(H18:H23)</f>
        <v>217</v>
      </c>
      <c r="I24" s="2041">
        <f>SUM(I18:J23)</f>
        <v>112150</v>
      </c>
      <c r="J24" s="2041"/>
      <c r="K24" s="135"/>
      <c r="L24" s="117"/>
    </row>
    <row r="25" spans="1:17" ht="7.5" customHeight="1" x14ac:dyDescent="0.25">
      <c r="A25" s="126"/>
      <c r="B25" s="126"/>
      <c r="C25" s="576"/>
      <c r="D25" s="538"/>
      <c r="E25" s="538"/>
      <c r="F25" s="538"/>
      <c r="G25" s="538"/>
      <c r="H25" s="538"/>
      <c r="I25" s="571"/>
      <c r="J25" s="571"/>
      <c r="K25" s="135"/>
      <c r="L25" s="117"/>
    </row>
    <row r="26" spans="1:17" x14ac:dyDescent="0.25">
      <c r="A26" s="126"/>
      <c r="B26" s="126"/>
      <c r="C26" s="576"/>
      <c r="D26" s="2028" t="s">
        <v>88</v>
      </c>
      <c r="E26" s="2028"/>
      <c r="F26" s="2028"/>
      <c r="G26" s="2028"/>
      <c r="H26" s="570" t="s">
        <v>77</v>
      </c>
      <c r="I26" s="2042" t="s">
        <v>47</v>
      </c>
      <c r="J26" s="2042"/>
      <c r="K26" s="135"/>
      <c r="L26" s="117"/>
    </row>
    <row r="27" spans="1:17" x14ac:dyDescent="0.25">
      <c r="A27" s="126"/>
      <c r="B27" s="126"/>
      <c r="C27" s="576"/>
      <c r="D27" s="2007">
        <v>25</v>
      </c>
      <c r="E27" s="2007"/>
      <c r="F27" s="2007"/>
      <c r="G27" s="2007"/>
      <c r="H27" s="663"/>
      <c r="I27" s="2043">
        <f>+D27*H27</f>
        <v>0</v>
      </c>
      <c r="J27" s="2043"/>
      <c r="K27" s="135"/>
      <c r="L27" s="117"/>
    </row>
    <row r="28" spans="1:17" x14ac:dyDescent="0.25">
      <c r="A28" s="126"/>
      <c r="B28" s="126"/>
      <c r="C28" s="576"/>
      <c r="D28" s="2007">
        <v>10</v>
      </c>
      <c r="E28" s="2007"/>
      <c r="F28" s="2007"/>
      <c r="G28" s="2007"/>
      <c r="H28" s="663">
        <v>5</v>
      </c>
      <c r="I28" s="2043">
        <f>+D28*H28</f>
        <v>50</v>
      </c>
      <c r="J28" s="2043"/>
      <c r="K28" s="135"/>
      <c r="L28" s="117"/>
    </row>
    <row r="29" spans="1:17" x14ac:dyDescent="0.25">
      <c r="A29" s="126"/>
      <c r="B29" s="126"/>
      <c r="C29" s="576"/>
      <c r="D29" s="2007">
        <v>5</v>
      </c>
      <c r="E29" s="2007"/>
      <c r="F29" s="2007"/>
      <c r="G29" s="2007"/>
      <c r="H29" s="663"/>
      <c r="I29" s="2043">
        <f>+D29*H29</f>
        <v>0</v>
      </c>
      <c r="J29" s="2043"/>
      <c r="K29" s="135"/>
      <c r="L29" s="117"/>
    </row>
    <row r="30" spans="1:17" x14ac:dyDescent="0.25">
      <c r="A30" s="126"/>
      <c r="B30" s="126"/>
      <c r="C30" s="576"/>
      <c r="D30" s="2007">
        <v>1</v>
      </c>
      <c r="E30" s="2007"/>
      <c r="F30" s="2007"/>
      <c r="G30" s="2007"/>
      <c r="H30" s="663">
        <v>24</v>
      </c>
      <c r="I30" s="2043">
        <f>+D30*H30</f>
        <v>24</v>
      </c>
      <c r="J30" s="2043"/>
      <c r="K30" s="135"/>
      <c r="L30" s="117"/>
    </row>
    <row r="31" spans="1:17" x14ac:dyDescent="0.25">
      <c r="A31" s="126"/>
      <c r="B31" s="126"/>
      <c r="C31" s="576"/>
      <c r="D31" s="2008" t="s">
        <v>89</v>
      </c>
      <c r="E31" s="2008"/>
      <c r="F31" s="2008"/>
      <c r="G31" s="2008"/>
      <c r="H31" s="1068">
        <f>SUM(H27:H30)</f>
        <v>29</v>
      </c>
      <c r="I31" s="2010">
        <f>SUM(I27:J30)</f>
        <v>74</v>
      </c>
      <c r="J31" s="2010"/>
      <c r="K31" s="135"/>
      <c r="L31" s="117"/>
    </row>
    <row r="32" spans="1:17" x14ac:dyDescent="0.25">
      <c r="A32" s="126"/>
      <c r="B32" s="126"/>
      <c r="C32" s="576"/>
      <c r="D32" s="2008" t="s">
        <v>90</v>
      </c>
      <c r="E32" s="2008"/>
      <c r="F32" s="2008"/>
      <c r="G32" s="2008"/>
      <c r="H32" s="1067">
        <f>+H24+H31</f>
        <v>246</v>
      </c>
      <c r="I32" s="2045">
        <f>I24+I31</f>
        <v>112224</v>
      </c>
      <c r="J32" s="2046"/>
      <c r="K32" s="135"/>
      <c r="L32" s="1066"/>
    </row>
    <row r="33" spans="1:13" x14ac:dyDescent="0.25">
      <c r="A33" s="126"/>
      <c r="B33" s="126"/>
      <c r="C33" s="576"/>
      <c r="D33" s="942"/>
      <c r="E33" s="942"/>
      <c r="F33" s="942"/>
      <c r="G33" s="942"/>
      <c r="H33" s="943"/>
      <c r="I33" s="2011"/>
      <c r="J33" s="2011"/>
      <c r="K33" s="135"/>
      <c r="L33" s="117"/>
    </row>
    <row r="34" spans="1:13" x14ac:dyDescent="0.25">
      <c r="A34" s="126"/>
      <c r="B34" s="126"/>
      <c r="C34" s="576"/>
      <c r="D34" s="2038" t="s">
        <v>1038</v>
      </c>
      <c r="E34" s="2039"/>
      <c r="F34" s="2039"/>
      <c r="G34" s="2039"/>
      <c r="H34" s="2040"/>
      <c r="I34" s="2047">
        <v>35957.86</v>
      </c>
      <c r="J34" s="2047"/>
      <c r="K34" s="135"/>
      <c r="L34" s="117"/>
    </row>
    <row r="35" spans="1:13" x14ac:dyDescent="0.25">
      <c r="A35" s="126"/>
      <c r="B35" s="126"/>
      <c r="C35" s="576"/>
      <c r="D35" s="2038" t="s">
        <v>440</v>
      </c>
      <c r="E35" s="2039"/>
      <c r="F35" s="2039"/>
      <c r="G35" s="2039"/>
      <c r="H35" s="2040"/>
      <c r="I35" s="2017">
        <v>51930</v>
      </c>
      <c r="J35" s="2017"/>
      <c r="K35" s="135"/>
      <c r="L35" s="117"/>
    </row>
    <row r="36" spans="1:13" x14ac:dyDescent="0.25">
      <c r="A36" s="126"/>
      <c r="B36" s="126"/>
      <c r="C36" s="576"/>
      <c r="D36" s="2001" t="s">
        <v>1039</v>
      </c>
      <c r="E36" s="2002"/>
      <c r="F36" s="2002"/>
      <c r="G36" s="2002"/>
      <c r="H36" s="2003"/>
      <c r="I36" s="2017"/>
      <c r="J36" s="2017"/>
      <c r="K36" s="135"/>
      <c r="L36" s="117"/>
    </row>
    <row r="37" spans="1:13" x14ac:dyDescent="0.25">
      <c r="A37" s="126"/>
      <c r="B37" s="126"/>
      <c r="C37" s="576"/>
      <c r="D37" s="1999" t="s">
        <v>91</v>
      </c>
      <c r="E37" s="1999"/>
      <c r="F37" s="1999"/>
      <c r="G37" s="1999"/>
      <c r="H37" s="1999"/>
      <c r="I37" s="2000">
        <f>+I34+I35+I32</f>
        <v>200111.86</v>
      </c>
      <c r="J37" s="2000"/>
      <c r="K37" s="135"/>
      <c r="L37" s="117"/>
    </row>
    <row r="38" spans="1:13" x14ac:dyDescent="0.25">
      <c r="A38" s="126"/>
      <c r="B38" s="126"/>
      <c r="C38" s="576"/>
      <c r="D38" s="664"/>
      <c r="E38" s="664"/>
      <c r="F38" s="664"/>
      <c r="G38" s="664"/>
      <c r="H38" s="665"/>
      <c r="I38" s="666"/>
      <c r="J38" s="667"/>
      <c r="K38" s="135"/>
      <c r="L38" s="117"/>
    </row>
    <row r="39" spans="1:13" x14ac:dyDescent="0.25">
      <c r="A39" s="126"/>
      <c r="B39" s="126"/>
      <c r="C39" s="576"/>
      <c r="D39" s="664"/>
      <c r="E39" s="664"/>
      <c r="F39" s="664"/>
      <c r="G39" s="664"/>
      <c r="H39" s="745" t="s">
        <v>145</v>
      </c>
      <c r="I39" s="2004" t="s">
        <v>320</v>
      </c>
      <c r="J39" s="2005"/>
      <c r="K39" s="135"/>
      <c r="L39" s="117"/>
      <c r="M39" s="109" t="s">
        <v>316</v>
      </c>
    </row>
    <row r="40" spans="1:13" x14ac:dyDescent="0.25">
      <c r="A40" s="126"/>
      <c r="B40" s="126"/>
      <c r="C40" s="576"/>
      <c r="D40" s="2001" t="s">
        <v>92</v>
      </c>
      <c r="E40" s="2002"/>
      <c r="F40" s="2002"/>
      <c r="G40" s="2003"/>
      <c r="H40" s="923">
        <v>200000</v>
      </c>
      <c r="I40" s="2006" t="s">
        <v>318</v>
      </c>
      <c r="J40" s="2006"/>
      <c r="K40" s="135"/>
      <c r="L40" s="117"/>
      <c r="M40" s="109" t="s">
        <v>317</v>
      </c>
    </row>
    <row r="41" spans="1:13" x14ac:dyDescent="0.25">
      <c r="A41" s="126"/>
      <c r="B41" s="126"/>
      <c r="C41" s="576"/>
      <c r="D41" s="2001" t="s">
        <v>51</v>
      </c>
      <c r="E41" s="2002"/>
      <c r="F41" s="2002"/>
      <c r="G41" s="2003"/>
      <c r="H41" s="923">
        <v>200111.86</v>
      </c>
      <c r="I41" s="2006"/>
      <c r="J41" s="2006"/>
      <c r="K41" s="135"/>
      <c r="L41" s="117"/>
      <c r="M41" s="109" t="s">
        <v>318</v>
      </c>
    </row>
    <row r="42" spans="1:13" ht="15.75" customHeight="1" x14ac:dyDescent="0.25">
      <c r="A42" s="126"/>
      <c r="B42" s="126"/>
      <c r="C42" s="576"/>
      <c r="D42" s="2001" t="s">
        <v>52</v>
      </c>
      <c r="E42" s="2002"/>
      <c r="F42" s="2002"/>
      <c r="G42" s="2003"/>
      <c r="H42" s="923">
        <f>H40-H41</f>
        <v>-111.85999999998603</v>
      </c>
      <c r="I42" s="2006"/>
      <c r="J42" s="2006"/>
      <c r="K42" s="135"/>
      <c r="L42" s="117"/>
    </row>
    <row r="43" spans="1:13" ht="15.75" x14ac:dyDescent="0.25">
      <c r="A43" s="126"/>
      <c r="B43" s="126"/>
      <c r="C43" s="576"/>
      <c r="D43" s="665"/>
      <c r="E43" s="668"/>
      <c r="F43" s="668"/>
      <c r="G43" s="669"/>
      <c r="H43" s="668"/>
      <c r="I43" s="666"/>
      <c r="J43" s="670"/>
      <c r="K43" s="135"/>
      <c r="L43" s="117"/>
    </row>
    <row r="44" spans="1:13" ht="15.75" x14ac:dyDescent="0.25">
      <c r="A44" s="126"/>
      <c r="B44" s="126"/>
      <c r="C44" s="576"/>
      <c r="D44" s="671" t="s">
        <v>198</v>
      </c>
      <c r="E44" s="671"/>
      <c r="F44" s="671"/>
      <c r="G44" s="671"/>
      <c r="H44" s="665"/>
      <c r="I44" s="2012"/>
      <c r="J44" s="2012"/>
      <c r="K44" s="135"/>
      <c r="L44" s="117"/>
    </row>
    <row r="45" spans="1:13" ht="36" customHeight="1" x14ac:dyDescent="0.25">
      <c r="A45" s="126"/>
      <c r="B45" s="126"/>
      <c r="C45" s="576"/>
      <c r="D45" s="2013" t="s">
        <v>1040</v>
      </c>
      <c r="E45" s="2013"/>
      <c r="F45" s="2013"/>
      <c r="G45" s="2013"/>
      <c r="H45" s="2013"/>
      <c r="I45" s="2013"/>
      <c r="J45" s="2013"/>
      <c r="K45" s="135"/>
      <c r="L45" s="117"/>
    </row>
    <row r="46" spans="1:13" x14ac:dyDescent="0.25">
      <c r="A46" s="126"/>
      <c r="B46" s="126"/>
      <c r="C46" s="576"/>
      <c r="D46" s="572"/>
      <c r="E46" s="572"/>
      <c r="F46" s="572"/>
      <c r="G46" s="572"/>
      <c r="H46" s="572"/>
      <c r="I46" s="572"/>
      <c r="J46" s="572"/>
      <c r="K46" s="135"/>
      <c r="L46" s="117"/>
    </row>
    <row r="47" spans="1:13" s="356" customFormat="1" x14ac:dyDescent="0.25">
      <c r="A47" s="355"/>
      <c r="B47" s="355"/>
      <c r="C47" s="579"/>
      <c r="D47" s="672" t="s">
        <v>377</v>
      </c>
      <c r="E47" s="139"/>
      <c r="F47" s="1947" t="s">
        <v>391</v>
      </c>
      <c r="G47" s="1947"/>
      <c r="H47" s="139"/>
      <c r="I47" s="2016" t="s">
        <v>379</v>
      </c>
      <c r="J47" s="2016"/>
      <c r="K47" s="580"/>
      <c r="L47" s="568"/>
    </row>
    <row r="48" spans="1:13" s="356" customFormat="1" ht="13.5" x14ac:dyDescent="0.2">
      <c r="A48" s="357"/>
      <c r="B48" s="357"/>
      <c r="C48" s="581"/>
      <c r="D48" s="539" t="s">
        <v>93</v>
      </c>
      <c r="E48" s="138"/>
      <c r="F48" s="2014" t="s">
        <v>5</v>
      </c>
      <c r="G48" s="2014"/>
      <c r="H48" s="139"/>
      <c r="I48" s="2015" t="s">
        <v>202</v>
      </c>
      <c r="J48" s="2015"/>
      <c r="K48" s="580"/>
      <c r="L48" s="568"/>
    </row>
    <row r="49" spans="1:12" s="356" customFormat="1" ht="12" customHeight="1" x14ac:dyDescent="0.2">
      <c r="A49" s="357"/>
      <c r="B49" s="357"/>
      <c r="C49" s="581"/>
      <c r="D49" s="539"/>
      <c r="E49" s="138"/>
      <c r="F49" s="2018"/>
      <c r="G49" s="2018"/>
      <c r="H49" s="139"/>
      <c r="I49" s="2019"/>
      <c r="J49" s="2019"/>
      <c r="K49" s="580"/>
      <c r="L49" s="568"/>
    </row>
    <row r="50" spans="1:12" s="356" customFormat="1" ht="13.5" x14ac:dyDescent="0.2">
      <c r="A50" s="357"/>
      <c r="B50" s="357"/>
      <c r="C50" s="581"/>
      <c r="D50" s="673" t="s">
        <v>378</v>
      </c>
      <c r="E50" s="358"/>
      <c r="F50" s="2037" t="s">
        <v>1122</v>
      </c>
      <c r="G50" s="2037"/>
      <c r="H50" s="139"/>
      <c r="I50" s="2044" t="s">
        <v>380</v>
      </c>
      <c r="J50" s="2044"/>
      <c r="K50" s="580"/>
      <c r="L50" s="568"/>
    </row>
    <row r="51" spans="1:12" s="360" customFormat="1" ht="13.5" x14ac:dyDescent="0.2">
      <c r="A51" s="359"/>
      <c r="B51" s="359"/>
      <c r="C51" s="582"/>
      <c r="D51" s="539" t="str">
        <f>'Datos Generales'!C17</f>
        <v>Puesto que ocupa</v>
      </c>
      <c r="E51" s="353"/>
      <c r="F51" s="2018" t="str">
        <f>'Datos Generales'!D17</f>
        <v>Puesto que ocupa</v>
      </c>
      <c r="G51" s="2018"/>
      <c r="H51" s="354"/>
      <c r="I51" s="2019" t="str">
        <f>'Datos Generales'!E17</f>
        <v>Puesto que ocupa</v>
      </c>
      <c r="J51" s="2019"/>
      <c r="K51" s="583"/>
      <c r="L51" s="569"/>
    </row>
    <row r="52" spans="1:12" ht="21.75" customHeight="1" x14ac:dyDescent="0.25">
      <c r="A52" s="133"/>
      <c r="B52" s="133"/>
      <c r="C52" s="584"/>
      <c r="D52" s="565"/>
      <c r="E52" s="358"/>
      <c r="F52" s="2020">
        <v>45474</v>
      </c>
      <c r="G52" s="2020"/>
      <c r="H52" s="139"/>
      <c r="I52" s="2020">
        <v>45481</v>
      </c>
      <c r="J52" s="2020"/>
      <c r="K52" s="135"/>
      <c r="L52" s="117"/>
    </row>
    <row r="53" spans="1:12" x14ac:dyDescent="0.25">
      <c r="A53" s="133"/>
      <c r="B53" s="133"/>
      <c r="C53" s="584"/>
      <c r="D53" s="539"/>
      <c r="E53" s="353"/>
      <c r="F53" s="2018" t="s">
        <v>203</v>
      </c>
      <c r="G53" s="2018"/>
      <c r="H53" s="354"/>
      <c r="I53" s="2019" t="s">
        <v>211</v>
      </c>
      <c r="J53" s="2019"/>
      <c r="K53" s="135"/>
      <c r="L53" s="117"/>
    </row>
    <row r="54" spans="1:12" x14ac:dyDescent="0.25">
      <c r="A54" s="133"/>
      <c r="B54" s="133"/>
      <c r="C54" s="584"/>
      <c r="D54" s="539"/>
      <c r="E54" s="138"/>
      <c r="F54" s="539"/>
      <c r="G54" s="539"/>
      <c r="H54" s="139"/>
      <c r="I54" s="539"/>
      <c r="J54" s="539"/>
      <c r="K54" s="135"/>
      <c r="L54" s="117"/>
    </row>
    <row r="55" spans="1:12" ht="42.75" customHeight="1" x14ac:dyDescent="0.25">
      <c r="A55" s="19"/>
      <c r="B55" s="19"/>
      <c r="C55" s="141"/>
      <c r="D55" s="2009" t="s">
        <v>1028</v>
      </c>
      <c r="E55" s="2009"/>
      <c r="F55" s="2009"/>
      <c r="G55" s="2009"/>
      <c r="H55" s="2009"/>
      <c r="I55" s="2009"/>
      <c r="J55" s="2009"/>
      <c r="K55" s="135"/>
      <c r="L55" s="117"/>
    </row>
    <row r="56" spans="1:12" ht="17.25" customHeight="1" x14ac:dyDescent="0.25">
      <c r="C56" s="585"/>
      <c r="D56" s="136"/>
      <c r="E56" s="136"/>
      <c r="F56" s="136"/>
      <c r="G56" s="136"/>
      <c r="H56" s="136"/>
      <c r="I56" s="136"/>
      <c r="J56" s="567" t="s">
        <v>221</v>
      </c>
      <c r="K56" s="122"/>
      <c r="L56" s="117"/>
    </row>
    <row r="57" spans="1:12" x14ac:dyDescent="0.25">
      <c r="K57" s="117"/>
      <c r="L57" s="117"/>
    </row>
    <row r="58" spans="1:12" x14ac:dyDescent="0.25">
      <c r="K58" s="117"/>
      <c r="L58" s="117"/>
    </row>
    <row r="59" spans="1:12" x14ac:dyDescent="0.25">
      <c r="K59" s="117"/>
      <c r="L59" s="117"/>
    </row>
    <row r="60" spans="1:12" x14ac:dyDescent="0.25">
      <c r="K60" s="117"/>
      <c r="L60" s="117"/>
    </row>
    <row r="61" spans="1:12" x14ac:dyDescent="0.25">
      <c r="K61" s="117"/>
      <c r="L61" s="117"/>
    </row>
    <row r="62" spans="1:12" x14ac:dyDescent="0.25">
      <c r="K62" s="117"/>
      <c r="L62" s="117"/>
    </row>
    <row r="63" spans="1:12" x14ac:dyDescent="0.25">
      <c r="K63" s="117"/>
      <c r="L63" s="117"/>
    </row>
    <row r="64" spans="1:12" x14ac:dyDescent="0.25">
      <c r="K64" s="117"/>
      <c r="L64" s="117"/>
    </row>
    <row r="65" spans="11:12" x14ac:dyDescent="0.25">
      <c r="K65" s="117"/>
      <c r="L65" s="117"/>
    </row>
    <row r="66" spans="11:12" x14ac:dyDescent="0.25">
      <c r="K66" s="117"/>
      <c r="L66" s="117"/>
    </row>
    <row r="67" spans="11:12" x14ac:dyDescent="0.25">
      <c r="K67" s="117"/>
      <c r="L67" s="117"/>
    </row>
    <row r="68" spans="11:12" x14ac:dyDescent="0.25">
      <c r="K68" s="117"/>
      <c r="L68" s="117"/>
    </row>
    <row r="69" spans="11:12" x14ac:dyDescent="0.25">
      <c r="K69" s="117"/>
      <c r="L69" s="117"/>
    </row>
    <row r="70" spans="11:12" x14ac:dyDescent="0.25">
      <c r="K70" s="117"/>
      <c r="L70" s="117"/>
    </row>
    <row r="71" spans="11:12" x14ac:dyDescent="0.25">
      <c r="K71" s="117"/>
      <c r="L71" s="117"/>
    </row>
    <row r="72" spans="11:12" x14ac:dyDescent="0.25">
      <c r="K72" s="117"/>
      <c r="L72" s="117"/>
    </row>
    <row r="73" spans="11:12" x14ac:dyDescent="0.25">
      <c r="K73" s="117"/>
      <c r="L73" s="117"/>
    </row>
    <row r="74" spans="11:12" x14ac:dyDescent="0.25">
      <c r="K74" s="117"/>
      <c r="L74" s="117"/>
    </row>
    <row r="75" spans="11:12" x14ac:dyDescent="0.25">
      <c r="K75" s="117"/>
      <c r="L75" s="117"/>
    </row>
    <row r="76" spans="11:12" x14ac:dyDescent="0.25">
      <c r="K76" s="117"/>
      <c r="L76" s="117"/>
    </row>
    <row r="77" spans="11:12" x14ac:dyDescent="0.25">
      <c r="K77" s="117"/>
      <c r="L77" s="117"/>
    </row>
    <row r="78" spans="11:12" x14ac:dyDescent="0.25">
      <c r="K78" s="117"/>
      <c r="L78" s="117"/>
    </row>
    <row r="79" spans="11:12" x14ac:dyDescent="0.25">
      <c r="K79" s="117"/>
      <c r="L79" s="117"/>
    </row>
    <row r="80" spans="11:12" x14ac:dyDescent="0.25">
      <c r="K80" s="117"/>
      <c r="L80" s="117"/>
    </row>
    <row r="81" spans="11:12" x14ac:dyDescent="0.25">
      <c r="K81" s="117"/>
      <c r="L81" s="117"/>
    </row>
    <row r="82" spans="11:12" x14ac:dyDescent="0.25">
      <c r="K82" s="117"/>
      <c r="L82" s="117"/>
    </row>
    <row r="83" spans="11:12" x14ac:dyDescent="0.25">
      <c r="K83" s="117"/>
      <c r="L83" s="117"/>
    </row>
    <row r="84" spans="11:12" x14ac:dyDescent="0.25">
      <c r="K84" s="117"/>
      <c r="L84" s="117"/>
    </row>
    <row r="85" spans="11:12" x14ac:dyDescent="0.25">
      <c r="K85" s="117"/>
      <c r="L85" s="117"/>
    </row>
    <row r="86" spans="11:12" x14ac:dyDescent="0.25">
      <c r="K86" s="117"/>
      <c r="L86" s="117"/>
    </row>
    <row r="87" spans="11:12" x14ac:dyDescent="0.25">
      <c r="K87" s="117"/>
      <c r="L87" s="117"/>
    </row>
    <row r="88" spans="11:12" x14ac:dyDescent="0.25">
      <c r="K88" s="117"/>
      <c r="L88" s="117"/>
    </row>
    <row r="89" spans="11:12" x14ac:dyDescent="0.25">
      <c r="K89" s="117"/>
      <c r="L89" s="117"/>
    </row>
    <row r="90" spans="11:12" x14ac:dyDescent="0.25">
      <c r="K90" s="117"/>
      <c r="L90" s="117"/>
    </row>
    <row r="91" spans="11:12" x14ac:dyDescent="0.25">
      <c r="K91" s="117"/>
      <c r="L91" s="117"/>
    </row>
    <row r="92" spans="11:12" x14ac:dyDescent="0.25">
      <c r="K92" s="117"/>
      <c r="L92" s="117"/>
    </row>
    <row r="93" spans="11:12" x14ac:dyDescent="0.25">
      <c r="K93" s="117"/>
      <c r="L93" s="117"/>
    </row>
    <row r="94" spans="11:12" x14ac:dyDescent="0.25">
      <c r="K94" s="117"/>
      <c r="L94" s="117"/>
    </row>
    <row r="95" spans="11:12" x14ac:dyDescent="0.25">
      <c r="K95" s="117"/>
      <c r="L95" s="117"/>
    </row>
    <row r="96" spans="11:12" x14ac:dyDescent="0.25">
      <c r="K96" s="117"/>
      <c r="L96" s="117"/>
    </row>
    <row r="97" spans="11:12" x14ac:dyDescent="0.25">
      <c r="K97" s="117"/>
      <c r="L97" s="117"/>
    </row>
    <row r="98" spans="11:12" x14ac:dyDescent="0.25">
      <c r="K98" s="117"/>
      <c r="L98" s="117"/>
    </row>
    <row r="99" spans="11:12" x14ac:dyDescent="0.25">
      <c r="K99" s="117"/>
      <c r="L99" s="117"/>
    </row>
    <row r="100" spans="11:12" x14ac:dyDescent="0.25">
      <c r="K100" s="117"/>
      <c r="L100" s="117"/>
    </row>
    <row r="101" spans="11:12" x14ac:dyDescent="0.25">
      <c r="K101" s="117"/>
      <c r="L101" s="117"/>
    </row>
    <row r="102" spans="11:12" x14ac:dyDescent="0.25">
      <c r="K102" s="117"/>
      <c r="L102" s="117"/>
    </row>
    <row r="103" spans="11:12" x14ac:dyDescent="0.25">
      <c r="K103" s="117"/>
      <c r="L103" s="117"/>
    </row>
    <row r="104" spans="11:12" x14ac:dyDescent="0.25">
      <c r="K104" s="117"/>
      <c r="L104" s="117"/>
    </row>
    <row r="105" spans="11:12" x14ac:dyDescent="0.25">
      <c r="K105" s="117"/>
      <c r="L105" s="117"/>
    </row>
    <row r="106" spans="11:12" x14ac:dyDescent="0.25">
      <c r="K106" s="117"/>
      <c r="L106" s="117"/>
    </row>
    <row r="107" spans="11:12" x14ac:dyDescent="0.25">
      <c r="K107" s="117"/>
      <c r="L107" s="117"/>
    </row>
    <row r="108" spans="11:12" x14ac:dyDescent="0.25">
      <c r="K108" s="117"/>
      <c r="L108" s="117"/>
    </row>
    <row r="109" spans="11:12" x14ac:dyDescent="0.25">
      <c r="K109" s="117"/>
      <c r="L109" s="117"/>
    </row>
    <row r="110" spans="11:12" x14ac:dyDescent="0.25">
      <c r="K110" s="117"/>
      <c r="L110" s="117"/>
    </row>
    <row r="111" spans="11:12" x14ac:dyDescent="0.25">
      <c r="K111" s="117"/>
      <c r="L111" s="117"/>
    </row>
    <row r="112" spans="11:12" x14ac:dyDescent="0.25">
      <c r="K112" s="117"/>
      <c r="L112" s="117"/>
    </row>
    <row r="113" spans="11:12" x14ac:dyDescent="0.25">
      <c r="K113" s="117"/>
      <c r="L113" s="117"/>
    </row>
    <row r="114" spans="11:12" x14ac:dyDescent="0.25">
      <c r="K114" s="117"/>
      <c r="L114" s="117"/>
    </row>
    <row r="115" spans="11:12" x14ac:dyDescent="0.25">
      <c r="K115" s="117"/>
      <c r="L115" s="117"/>
    </row>
    <row r="116" spans="11:12" x14ac:dyDescent="0.25">
      <c r="K116" s="117"/>
      <c r="L116" s="117"/>
    </row>
    <row r="117" spans="11:12" x14ac:dyDescent="0.25">
      <c r="K117" s="117"/>
      <c r="L117" s="117"/>
    </row>
    <row r="118" spans="11:12" x14ac:dyDescent="0.25">
      <c r="K118" s="117"/>
      <c r="L118" s="117"/>
    </row>
    <row r="119" spans="11:12" x14ac:dyDescent="0.25">
      <c r="K119" s="117"/>
      <c r="L119" s="117"/>
    </row>
    <row r="120" spans="11:12" x14ac:dyDescent="0.25">
      <c r="K120" s="117"/>
      <c r="L120" s="117"/>
    </row>
    <row r="121" spans="11:12" x14ac:dyDescent="0.25">
      <c r="K121" s="117"/>
      <c r="L121" s="117"/>
    </row>
    <row r="122" spans="11:12" x14ac:dyDescent="0.25">
      <c r="K122" s="117"/>
      <c r="L122" s="117"/>
    </row>
    <row r="123" spans="11:12" x14ac:dyDescent="0.25">
      <c r="K123" s="117"/>
      <c r="L123" s="117"/>
    </row>
    <row r="124" spans="11:12" x14ac:dyDescent="0.25">
      <c r="K124" s="117"/>
      <c r="L124" s="117"/>
    </row>
    <row r="125" spans="11:12" x14ac:dyDescent="0.25">
      <c r="K125" s="117"/>
      <c r="L125" s="117"/>
    </row>
    <row r="126" spans="11:12" x14ac:dyDescent="0.25">
      <c r="K126" s="117"/>
      <c r="L126" s="117"/>
    </row>
    <row r="127" spans="11:12" x14ac:dyDescent="0.25">
      <c r="K127" s="117"/>
      <c r="L127" s="117"/>
    </row>
    <row r="128" spans="11:12" x14ac:dyDescent="0.25">
      <c r="K128" s="117"/>
      <c r="L128" s="117"/>
    </row>
    <row r="129" spans="11:12" x14ac:dyDescent="0.25">
      <c r="K129" s="117"/>
      <c r="L129" s="117"/>
    </row>
    <row r="130" spans="11:12" x14ac:dyDescent="0.25">
      <c r="K130" s="117"/>
      <c r="L130" s="117"/>
    </row>
    <row r="131" spans="11:12" x14ac:dyDescent="0.25">
      <c r="K131" s="117"/>
      <c r="L131" s="117"/>
    </row>
    <row r="132" spans="11:12" x14ac:dyDescent="0.25">
      <c r="K132" s="117"/>
      <c r="L132" s="117"/>
    </row>
    <row r="133" spans="11:12" x14ac:dyDescent="0.25">
      <c r="K133" s="117"/>
      <c r="L133" s="117"/>
    </row>
    <row r="134" spans="11:12" x14ac:dyDescent="0.25">
      <c r="K134" s="117"/>
      <c r="L134" s="117"/>
    </row>
    <row r="135" spans="11:12" x14ac:dyDescent="0.25">
      <c r="K135" s="117"/>
      <c r="L135" s="117"/>
    </row>
    <row r="136" spans="11:12" x14ac:dyDescent="0.25">
      <c r="K136" s="117"/>
      <c r="L136" s="117"/>
    </row>
    <row r="137" spans="11:12" x14ac:dyDescent="0.25">
      <c r="K137" s="117"/>
      <c r="L137" s="117"/>
    </row>
    <row r="138" spans="11:12" x14ac:dyDescent="0.25">
      <c r="K138" s="117"/>
      <c r="L138" s="117"/>
    </row>
    <row r="139" spans="11:12" x14ac:dyDescent="0.25">
      <c r="K139" s="117"/>
      <c r="L139" s="117"/>
    </row>
    <row r="140" spans="11:12" x14ac:dyDescent="0.25">
      <c r="K140" s="117"/>
      <c r="L140" s="117"/>
    </row>
    <row r="141" spans="11:12" x14ac:dyDescent="0.25">
      <c r="K141" s="117"/>
      <c r="L141" s="117"/>
    </row>
    <row r="142" spans="11:12" x14ac:dyDescent="0.25">
      <c r="K142" s="117"/>
      <c r="L142" s="117"/>
    </row>
    <row r="143" spans="11:12" x14ac:dyDescent="0.25">
      <c r="K143" s="117"/>
      <c r="L143" s="117"/>
    </row>
    <row r="144" spans="11:12" x14ac:dyDescent="0.25">
      <c r="K144" s="117"/>
      <c r="L144" s="117"/>
    </row>
    <row r="145" spans="11:12" x14ac:dyDescent="0.25">
      <c r="K145" s="117"/>
      <c r="L145" s="117"/>
    </row>
    <row r="146" spans="11:12" x14ac:dyDescent="0.25">
      <c r="K146" s="117"/>
      <c r="L146" s="117"/>
    </row>
    <row r="147" spans="11:12" x14ac:dyDescent="0.25">
      <c r="K147" s="117"/>
      <c r="L147" s="117"/>
    </row>
    <row r="148" spans="11:12" x14ac:dyDescent="0.25">
      <c r="K148" s="117"/>
      <c r="L148" s="117"/>
    </row>
    <row r="149" spans="11:12" x14ac:dyDescent="0.25">
      <c r="K149" s="117"/>
      <c r="L149" s="117"/>
    </row>
    <row r="150" spans="11:12" x14ac:dyDescent="0.25">
      <c r="K150" s="117"/>
      <c r="L150" s="117"/>
    </row>
    <row r="151" spans="11:12" x14ac:dyDescent="0.25">
      <c r="K151" s="117"/>
      <c r="L151" s="117"/>
    </row>
    <row r="152" spans="11:12" x14ac:dyDescent="0.25">
      <c r="K152" s="117"/>
      <c r="L152" s="117"/>
    </row>
    <row r="153" spans="11:12" x14ac:dyDescent="0.25">
      <c r="K153" s="117"/>
      <c r="L153" s="117"/>
    </row>
    <row r="154" spans="11:12" x14ac:dyDescent="0.25">
      <c r="K154" s="117"/>
      <c r="L154" s="117"/>
    </row>
  </sheetData>
  <sheetProtection formatColumns="0" formatRows="0" insertColumns="0" insertRows="0"/>
  <protectedRanges>
    <protectedRange sqref="G47" name="Rango1_2_1"/>
  </protectedRanges>
  <mergeCells count="72">
    <mergeCell ref="I52:J52"/>
    <mergeCell ref="I23:J23"/>
    <mergeCell ref="I18:J18"/>
    <mergeCell ref="I19:J19"/>
    <mergeCell ref="I20:J20"/>
    <mergeCell ref="I21:J21"/>
    <mergeCell ref="I22:J22"/>
    <mergeCell ref="I50:J50"/>
    <mergeCell ref="I51:J51"/>
    <mergeCell ref="I36:J36"/>
    <mergeCell ref="I29:J29"/>
    <mergeCell ref="I30:J30"/>
    <mergeCell ref="I32:J32"/>
    <mergeCell ref="I34:J34"/>
    <mergeCell ref="F51:G51"/>
    <mergeCell ref="I49:J49"/>
    <mergeCell ref="D18:G18"/>
    <mergeCell ref="D19:G19"/>
    <mergeCell ref="F49:G49"/>
    <mergeCell ref="F50:G50"/>
    <mergeCell ref="D34:H34"/>
    <mergeCell ref="D35:H35"/>
    <mergeCell ref="I24:J24"/>
    <mergeCell ref="D26:G26"/>
    <mergeCell ref="I26:J26"/>
    <mergeCell ref="I27:J27"/>
    <mergeCell ref="I28:J28"/>
    <mergeCell ref="D28:G28"/>
    <mergeCell ref="D29:G29"/>
    <mergeCell ref="D30:G30"/>
    <mergeCell ref="D3:J4"/>
    <mergeCell ref="D6:J6"/>
    <mergeCell ref="D7:J7"/>
    <mergeCell ref="D16:J16"/>
    <mergeCell ref="D17:G17"/>
    <mergeCell ref="I17:J17"/>
    <mergeCell ref="D8:J8"/>
    <mergeCell ref="E11:G11"/>
    <mergeCell ref="E14:F14"/>
    <mergeCell ref="E15:F15"/>
    <mergeCell ref="E10:F10"/>
    <mergeCell ref="D55:J55"/>
    <mergeCell ref="D31:G31"/>
    <mergeCell ref="I31:J31"/>
    <mergeCell ref="D32:G32"/>
    <mergeCell ref="I33:J33"/>
    <mergeCell ref="I44:J44"/>
    <mergeCell ref="D45:J45"/>
    <mergeCell ref="F47:G47"/>
    <mergeCell ref="F48:G48"/>
    <mergeCell ref="I48:J48"/>
    <mergeCell ref="I47:J47"/>
    <mergeCell ref="D36:H36"/>
    <mergeCell ref="I35:J35"/>
    <mergeCell ref="F53:G53"/>
    <mergeCell ref="I53:J53"/>
    <mergeCell ref="F52:G52"/>
    <mergeCell ref="D20:G20"/>
    <mergeCell ref="D21:G21"/>
    <mergeCell ref="D22:G22"/>
    <mergeCell ref="D23:G23"/>
    <mergeCell ref="D27:G27"/>
    <mergeCell ref="D24:G24"/>
    <mergeCell ref="D37:H37"/>
    <mergeCell ref="I37:J37"/>
    <mergeCell ref="D40:G40"/>
    <mergeCell ref="D41:G41"/>
    <mergeCell ref="D42:G42"/>
    <mergeCell ref="I39:J39"/>
    <mergeCell ref="I40:J40"/>
    <mergeCell ref="I41:J41"/>
    <mergeCell ref="I42:J42"/>
  </mergeCells>
  <dataValidations count="2">
    <dataValidation type="list" allowBlank="1" showInputMessage="1" showErrorMessage="1" errorTitle="Entrada no válida" error="Seleecione el tipo de caja según la lista desplegable" promptTitle="Tipo de caja" prompt="Seleccione el tipo de caja" sqref="E15:F15">
      <formula1>$M$12:$M$13</formula1>
    </dataValidation>
    <dataValidation type="list" allowBlank="1" showInputMessage="1" showErrorMessage="1" errorTitle="Entrada no válida" error="Seleccione el tipo de moneda según la lista desplegable" promptTitle="Seleccione el tipo de moneda" sqref="I40:J42">
      <formula1>$M$39:$M$41</formula1>
    </dataValidation>
  </dataValidations>
  <printOptions horizontalCentered="1" verticalCentered="1"/>
  <pageMargins left="0" right="0" top="0" bottom="0" header="0" footer="0"/>
  <pageSetup scale="90" orientation="portrait" r:id="rId1"/>
  <headerFooter alignWithMargins="0">
    <oddFooter>&amp;R&amp;8&amp;P/&amp;N</oddFooter>
  </headerFooter>
  <ignoredErrors>
    <ignoredError sqref="H42 I18:J23 I24:J24 H25:J26 H24 H31:J32 I27:J27 I28:J28 I29:J29 I30:J30" unlockedFormula="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E17" sqref="E17"/>
    </sheetView>
  </sheetViews>
  <sheetFormatPr baseColWidth="10" defaultRowHeight="15" x14ac:dyDescent="0.25"/>
  <cols>
    <col min="2" max="2" width="7.85546875" customWidth="1"/>
    <col min="3" max="3" width="13.5703125" customWidth="1"/>
    <col min="4" max="4" width="16.42578125" customWidth="1"/>
    <col min="5" max="5" width="14.42578125" customWidth="1"/>
    <col min="6" max="6" width="37" customWidth="1"/>
    <col min="7" max="7" width="14.28515625" customWidth="1"/>
    <col min="8" max="8" width="14.42578125" customWidth="1"/>
    <col min="9" max="9" width="14.7109375" customWidth="1"/>
    <col min="10" max="10" width="14" customWidth="1"/>
  </cols>
  <sheetData>
    <row r="1" spans="1:10" ht="12" customHeight="1"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1618"/>
      <c r="B3" s="1619"/>
      <c r="C3" s="1619"/>
      <c r="D3" s="1619"/>
      <c r="E3" s="1619"/>
      <c r="F3" s="1619"/>
      <c r="G3" s="1619"/>
      <c r="H3" s="1619"/>
      <c r="I3" s="1619"/>
      <c r="J3" s="1620"/>
    </row>
    <row r="4" spans="1:10" ht="18.75" x14ac:dyDescent="0.3">
      <c r="A4" s="101"/>
      <c r="B4" s="201"/>
      <c r="C4" s="201"/>
      <c r="D4" s="201"/>
      <c r="E4" s="1611"/>
      <c r="F4" s="1621" t="s">
        <v>20</v>
      </c>
      <c r="G4" s="1611"/>
      <c r="H4" s="1611"/>
      <c r="I4" s="1611"/>
      <c r="J4" s="1622"/>
    </row>
    <row r="5" spans="1:10" ht="15.75" x14ac:dyDescent="0.25">
      <c r="A5" s="101"/>
      <c r="B5" s="201"/>
      <c r="C5" s="201"/>
      <c r="D5" s="201"/>
      <c r="E5" s="1624"/>
      <c r="F5" s="1623" t="s">
        <v>288</v>
      </c>
      <c r="G5" s="1624"/>
      <c r="H5" s="1624"/>
      <c r="I5" s="1624"/>
      <c r="J5" s="1625"/>
    </row>
    <row r="6" spans="1:10" ht="13.5" customHeight="1" x14ac:dyDescent="0.25">
      <c r="A6" s="101"/>
      <c r="B6" s="201"/>
      <c r="C6" s="201"/>
      <c r="D6" s="201"/>
      <c r="E6" s="1626"/>
      <c r="F6" s="1626" t="s">
        <v>122</v>
      </c>
      <c r="G6" s="1626"/>
      <c r="H6" s="1626"/>
      <c r="I6" s="1626"/>
      <c r="J6" s="1627"/>
    </row>
    <row r="7" spans="1:10" ht="1.5" hidden="1" customHeight="1" x14ac:dyDescent="0.25">
      <c r="A7" s="1628"/>
      <c r="B7" s="1629"/>
      <c r="C7" s="1629"/>
      <c r="D7" s="1629"/>
      <c r="E7" s="1629"/>
      <c r="F7" s="1629"/>
      <c r="G7" s="1629"/>
      <c r="H7" s="1629"/>
      <c r="I7" s="1629"/>
      <c r="J7" s="1630"/>
    </row>
    <row r="8" spans="1:10" ht="18.75" x14ac:dyDescent="0.3">
      <c r="A8" s="101"/>
      <c r="B8" s="809"/>
      <c r="C8" s="116"/>
      <c r="D8" s="36" t="s">
        <v>25</v>
      </c>
      <c r="E8" s="1639" t="s">
        <v>371</v>
      </c>
      <c r="F8" s="1640"/>
      <c r="G8" s="36" t="s">
        <v>177</v>
      </c>
      <c r="H8" s="536">
        <v>45473</v>
      </c>
      <c r="I8" s="137"/>
      <c r="J8" s="1539"/>
    </row>
    <row r="9" spans="1:10" ht="8.25" customHeight="1"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3.5" customHeight="1" x14ac:dyDescent="0.3">
      <c r="A11" s="101"/>
      <c r="B11" s="809"/>
      <c r="C11" s="116"/>
      <c r="D11" s="116"/>
      <c r="E11" s="116"/>
      <c r="F11" s="93"/>
      <c r="G11" s="116"/>
      <c r="H11" s="116"/>
      <c r="I11" s="14"/>
      <c r="J11" s="1540"/>
    </row>
    <row r="12" spans="1:10" ht="26.25" customHeight="1" x14ac:dyDescent="0.3">
      <c r="A12" s="101"/>
      <c r="B12" s="809"/>
      <c r="C12" s="525" t="s">
        <v>187</v>
      </c>
      <c r="D12" s="1641"/>
      <c r="E12" s="1642"/>
      <c r="F12" s="1631" t="s">
        <v>289</v>
      </c>
      <c r="G12" s="1632"/>
      <c r="H12" s="534" t="s">
        <v>1029</v>
      </c>
      <c r="I12" s="14"/>
      <c r="J12" s="1540"/>
    </row>
    <row r="13" spans="1:10" ht="10.5" customHeight="1" x14ac:dyDescent="0.3">
      <c r="A13" s="101"/>
      <c r="B13" s="809"/>
      <c r="C13" s="201"/>
      <c r="D13" s="201"/>
      <c r="E13" s="201"/>
      <c r="F13" s="93"/>
      <c r="G13" s="201"/>
      <c r="H13" s="201"/>
      <c r="I13" s="14"/>
      <c r="J13" s="1540"/>
    </row>
    <row r="14" spans="1:10" ht="25.5" x14ac:dyDescent="0.25">
      <c r="A14" s="257"/>
      <c r="B14" s="1548" t="s">
        <v>70</v>
      </c>
      <c r="C14" s="1549" t="s">
        <v>224</v>
      </c>
      <c r="D14" s="1550" t="s">
        <v>188</v>
      </c>
      <c r="E14" s="1549" t="s">
        <v>165</v>
      </c>
      <c r="F14" s="1551" t="s">
        <v>290</v>
      </c>
      <c r="G14" s="1552" t="s">
        <v>116</v>
      </c>
      <c r="H14" s="1552" t="s">
        <v>117</v>
      </c>
      <c r="I14" s="1553" t="s">
        <v>225</v>
      </c>
      <c r="J14" s="1554" t="s">
        <v>57</v>
      </c>
    </row>
    <row r="15" spans="1:10" x14ac:dyDescent="0.25">
      <c r="A15" s="101"/>
      <c r="B15" s="1555">
        <v>1</v>
      </c>
      <c r="C15" s="1556" t="s">
        <v>394</v>
      </c>
      <c r="D15" s="1557"/>
      <c r="E15" s="1525" t="s">
        <v>2535</v>
      </c>
      <c r="F15" s="1526" t="s">
        <v>2536</v>
      </c>
      <c r="G15" s="1527">
        <v>876000</v>
      </c>
      <c r="H15" s="1527"/>
      <c r="I15" s="1527" t="s">
        <v>107</v>
      </c>
      <c r="J15" s="1559"/>
    </row>
    <row r="16" spans="1:10" x14ac:dyDescent="0.25">
      <c r="A16" s="101"/>
      <c r="B16" s="1555"/>
      <c r="C16" s="1556"/>
      <c r="D16" s="1557"/>
      <c r="E16" s="1525" t="s">
        <v>2522</v>
      </c>
      <c r="F16" s="1526" t="s">
        <v>2523</v>
      </c>
      <c r="G16" s="1527"/>
      <c r="H16" s="1527">
        <v>876000</v>
      </c>
      <c r="I16" s="1527"/>
      <c r="J16" s="1559"/>
    </row>
    <row r="17" spans="1:10" ht="150" customHeight="1" x14ac:dyDescent="0.25">
      <c r="A17" s="101"/>
      <c r="B17" s="816"/>
      <c r="C17" s="823"/>
      <c r="D17" s="824"/>
      <c r="E17" s="1560" t="s">
        <v>2629</v>
      </c>
      <c r="F17" s="1561" t="s">
        <v>2627</v>
      </c>
      <c r="G17" s="821"/>
      <c r="H17" s="821"/>
      <c r="I17" s="821"/>
      <c r="J17" s="822"/>
    </row>
    <row r="18" spans="1:10" x14ac:dyDescent="0.25">
      <c r="A18" s="101"/>
      <c r="B18" s="1562"/>
      <c r="C18" s="1563"/>
      <c r="D18" s="1563"/>
      <c r="E18" s="1563"/>
      <c r="F18" s="1564" t="s">
        <v>49</v>
      </c>
      <c r="G18" s="1565">
        <f>SUM(G15:G16)</f>
        <v>876000</v>
      </c>
      <c r="H18" s="1565">
        <f>SUM(H15:H16)</f>
        <v>876000</v>
      </c>
      <c r="I18" s="1566"/>
      <c r="J18" s="1584"/>
    </row>
    <row r="19" spans="1:10" ht="12" customHeight="1" x14ac:dyDescent="0.25">
      <c r="A19" s="101"/>
      <c r="B19" s="811"/>
      <c r="C19" s="36"/>
      <c r="D19" s="36"/>
      <c r="E19" s="36"/>
      <c r="F19" s="93"/>
      <c r="G19" s="74"/>
      <c r="H19" s="74"/>
      <c r="I19" s="74"/>
      <c r="J19" s="1541" t="s">
        <v>123</v>
      </c>
    </row>
    <row r="20" spans="1:10" ht="12" customHeight="1" x14ac:dyDescent="0.25">
      <c r="A20" s="101"/>
      <c r="B20" s="1184"/>
      <c r="C20" s="1616" t="s">
        <v>2539</v>
      </c>
      <c r="D20" s="1616"/>
      <c r="E20" s="201"/>
      <c r="F20" s="1617" t="s">
        <v>2540</v>
      </c>
      <c r="G20" s="1572"/>
      <c r="H20" s="392"/>
      <c r="I20" s="1616" t="s">
        <v>2598</v>
      </c>
      <c r="J20" s="1637"/>
    </row>
    <row r="21" spans="1:10" x14ac:dyDescent="0.25">
      <c r="A21" s="101"/>
      <c r="B21" s="1605"/>
      <c r="C21" s="1634" t="s">
        <v>5</v>
      </c>
      <c r="D21" s="1606"/>
      <c r="E21" s="179"/>
      <c r="F21" s="1638" t="s">
        <v>6</v>
      </c>
      <c r="G21" s="1644"/>
      <c r="H21" s="201"/>
      <c r="I21" s="1634" t="s">
        <v>2542</v>
      </c>
      <c r="J21" s="1635"/>
    </row>
    <row r="22" spans="1:10" x14ac:dyDescent="0.25">
      <c r="A22" s="101"/>
      <c r="B22" s="32"/>
      <c r="C22" s="1616" t="s">
        <v>378</v>
      </c>
      <c r="D22" s="96"/>
      <c r="E22" s="1575"/>
      <c r="F22" s="1617" t="s">
        <v>385</v>
      </c>
      <c r="G22" s="1572"/>
      <c r="H22" s="392" t="s">
        <v>13</v>
      </c>
      <c r="I22" s="1616" t="s">
        <v>2548</v>
      </c>
      <c r="J22" s="1637"/>
    </row>
    <row r="23" spans="1:10" x14ac:dyDescent="0.25">
      <c r="A23" s="101"/>
      <c r="B23" s="1607" t="s">
        <v>2599</v>
      </c>
      <c r="C23" s="1608"/>
      <c r="D23" s="1606"/>
      <c r="E23" s="179"/>
      <c r="F23" s="1634" t="s">
        <v>2550</v>
      </c>
      <c r="G23" s="1613"/>
      <c r="H23" s="201" t="s">
        <v>13</v>
      </c>
      <c r="I23" s="1634" t="s">
        <v>2551</v>
      </c>
      <c r="J23" s="1635"/>
    </row>
    <row r="24" spans="1:10" x14ac:dyDescent="0.25">
      <c r="A24" s="101"/>
      <c r="B24" s="32"/>
      <c r="C24" s="1609">
        <v>45483</v>
      </c>
      <c r="D24" s="96"/>
      <c r="E24" s="1610"/>
      <c r="F24" s="1612">
        <v>45483</v>
      </c>
      <c r="G24" s="1643"/>
      <c r="H24" s="289"/>
      <c r="I24" s="2301">
        <v>45483</v>
      </c>
      <c r="J24" s="2376"/>
    </row>
    <row r="25" spans="1:10" ht="9.75" customHeight="1" x14ac:dyDescent="0.25">
      <c r="A25" s="149"/>
      <c r="B25" s="32"/>
      <c r="C25" s="1633" t="s">
        <v>203</v>
      </c>
      <c r="D25" s="96"/>
      <c r="E25" s="1580"/>
      <c r="F25" s="1582" t="s">
        <v>204</v>
      </c>
      <c r="G25" s="1582"/>
      <c r="H25" s="32" t="s">
        <v>13</v>
      </c>
      <c r="I25" s="1634" t="s">
        <v>2552</v>
      </c>
      <c r="J25" s="1635"/>
    </row>
  </sheetData>
  <mergeCells count="1">
    <mergeCell ref="I24:J24"/>
  </mergeCells>
  <pageMargins left="0.7" right="0.7" top="0.75" bottom="0.75" header="0.3" footer="0.3"/>
  <pageSetup paperSize="5"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E30" sqref="E30"/>
    </sheetView>
  </sheetViews>
  <sheetFormatPr baseColWidth="10" defaultRowHeight="15" x14ac:dyDescent="0.25"/>
  <cols>
    <col min="2" max="2" width="7.85546875" customWidth="1"/>
    <col min="3" max="3" width="13.5703125" customWidth="1"/>
    <col min="4" max="4" width="16.42578125" customWidth="1"/>
    <col min="5" max="5" width="14.42578125" customWidth="1"/>
    <col min="6" max="6" width="39" customWidth="1"/>
    <col min="7" max="7" width="11.42578125" customWidth="1"/>
    <col min="8" max="8" width="13.42578125" customWidth="1"/>
    <col min="9" max="9" width="14.7109375" customWidth="1"/>
    <col min="10" max="10" width="14" customWidth="1"/>
  </cols>
  <sheetData>
    <row r="1" spans="1:10" ht="9.75" customHeight="1"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1618"/>
      <c r="B3" s="1619"/>
      <c r="C3" s="1619"/>
      <c r="D3" s="1619"/>
      <c r="E3" s="1619"/>
      <c r="F3" s="1619"/>
      <c r="G3" s="1619"/>
      <c r="H3" s="1619"/>
      <c r="I3" s="1619"/>
      <c r="J3" s="1620"/>
    </row>
    <row r="4" spans="1:10" ht="18.75" x14ac:dyDescent="0.3">
      <c r="A4" s="101"/>
      <c r="B4" s="201"/>
      <c r="C4" s="201"/>
      <c r="D4" s="201"/>
      <c r="E4" s="1611"/>
      <c r="F4" s="1621" t="s">
        <v>20</v>
      </c>
      <c r="G4" s="1611"/>
      <c r="H4" s="1611"/>
      <c r="I4" s="1611"/>
      <c r="J4" s="1622"/>
    </row>
    <row r="5" spans="1:10" ht="15.75" x14ac:dyDescent="0.25">
      <c r="A5" s="101"/>
      <c r="B5" s="201"/>
      <c r="C5" s="201"/>
      <c r="D5" s="201"/>
      <c r="E5" s="1624"/>
      <c r="F5" s="1623" t="s">
        <v>288</v>
      </c>
      <c r="G5" s="1624"/>
      <c r="H5" s="1624"/>
      <c r="I5" s="1624"/>
      <c r="J5" s="1625"/>
    </row>
    <row r="6" spans="1:10" ht="15.75" x14ac:dyDescent="0.25">
      <c r="A6" s="101"/>
      <c r="B6" s="201"/>
      <c r="C6" s="201"/>
      <c r="D6" s="201"/>
      <c r="E6" s="1626"/>
      <c r="F6" s="1626" t="s">
        <v>122</v>
      </c>
      <c r="G6" s="1626"/>
      <c r="H6" s="1626"/>
      <c r="I6" s="1626"/>
      <c r="J6" s="1627"/>
    </row>
    <row r="7" spans="1:10" ht="7.5" customHeight="1" x14ac:dyDescent="0.25">
      <c r="A7" s="1628"/>
      <c r="B7" s="1629"/>
      <c r="C7" s="1629"/>
      <c r="D7" s="1629"/>
      <c r="E7" s="1629"/>
      <c r="F7" s="1629"/>
      <c r="G7" s="1629"/>
      <c r="H7" s="1629"/>
      <c r="I7" s="1629"/>
      <c r="J7" s="1630"/>
    </row>
    <row r="8" spans="1:10" ht="18.75" x14ac:dyDescent="0.3">
      <c r="A8" s="101"/>
      <c r="B8" s="809"/>
      <c r="C8" s="116"/>
      <c r="D8" s="36" t="s">
        <v>25</v>
      </c>
      <c r="E8" s="1639" t="s">
        <v>371</v>
      </c>
      <c r="F8" s="1640"/>
      <c r="G8" s="36" t="s">
        <v>177</v>
      </c>
      <c r="H8" s="536">
        <v>45473</v>
      </c>
      <c r="I8" s="137"/>
      <c r="J8" s="1539"/>
    </row>
    <row r="9" spans="1:10" ht="9" customHeight="1"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2" customHeight="1" x14ac:dyDescent="0.3">
      <c r="A11" s="101"/>
      <c r="B11" s="809"/>
      <c r="C11" s="116"/>
      <c r="D11" s="116"/>
      <c r="E11" s="116"/>
      <c r="F11" s="93"/>
      <c r="G11" s="116"/>
      <c r="H11" s="116"/>
      <c r="I11" s="14"/>
      <c r="J11" s="1540"/>
    </row>
    <row r="12" spans="1:10" ht="30" x14ac:dyDescent="0.3">
      <c r="A12" s="101"/>
      <c r="B12" s="809"/>
      <c r="C12" s="525" t="s">
        <v>187</v>
      </c>
      <c r="D12" s="1641"/>
      <c r="E12" s="1642"/>
      <c r="F12" s="1631" t="s">
        <v>289</v>
      </c>
      <c r="G12" s="1632"/>
      <c r="H12" s="534" t="s">
        <v>1029</v>
      </c>
      <c r="I12" s="14"/>
      <c r="J12" s="1540"/>
    </row>
    <row r="13" spans="1:10" ht="9" customHeight="1" x14ac:dyDescent="0.3">
      <c r="A13" s="101"/>
      <c r="B13" s="809"/>
      <c r="C13" s="201"/>
      <c r="D13" s="201"/>
      <c r="E13" s="201"/>
      <c r="F13" s="93"/>
      <c r="G13" s="201"/>
      <c r="H13" s="201"/>
      <c r="I13" s="14"/>
      <c r="J13" s="1540"/>
    </row>
    <row r="14" spans="1:10" ht="25.5" x14ac:dyDescent="0.25">
      <c r="A14" s="257"/>
      <c r="B14" s="1548" t="s">
        <v>70</v>
      </c>
      <c r="C14" s="1549" t="s">
        <v>224</v>
      </c>
      <c r="D14" s="1550" t="s">
        <v>188</v>
      </c>
      <c r="E14" s="1549" t="s">
        <v>165</v>
      </c>
      <c r="F14" s="1551" t="s">
        <v>290</v>
      </c>
      <c r="G14" s="1552" t="s">
        <v>116</v>
      </c>
      <c r="H14" s="1552" t="s">
        <v>117</v>
      </c>
      <c r="I14" s="1553" t="s">
        <v>225</v>
      </c>
      <c r="J14" s="1554" t="s">
        <v>57</v>
      </c>
    </row>
    <row r="15" spans="1:10" x14ac:dyDescent="0.25">
      <c r="A15" s="101"/>
      <c r="B15" s="1555">
        <v>1</v>
      </c>
      <c r="C15" s="1556" t="s">
        <v>394</v>
      </c>
      <c r="D15" s="1557"/>
      <c r="E15" s="1525" t="s">
        <v>2535</v>
      </c>
      <c r="F15" s="1526" t="s">
        <v>2536</v>
      </c>
      <c r="G15" s="1527">
        <v>208998.62</v>
      </c>
      <c r="H15" s="1527"/>
      <c r="I15" s="1527" t="s">
        <v>107</v>
      </c>
      <c r="J15" s="1559"/>
    </row>
    <row r="16" spans="1:10" x14ac:dyDescent="0.25">
      <c r="A16" s="101"/>
      <c r="B16" s="1555"/>
      <c r="C16" s="1556"/>
      <c r="D16" s="1557"/>
      <c r="E16" s="1525" t="s">
        <v>2522</v>
      </c>
      <c r="F16" s="1526" t="s">
        <v>2523</v>
      </c>
      <c r="G16" s="1527"/>
      <c r="H16" s="1527">
        <v>208998.62</v>
      </c>
      <c r="I16" s="1527"/>
      <c r="J16" s="1559"/>
    </row>
    <row r="17" spans="1:10" ht="155.25" customHeight="1" x14ac:dyDescent="0.25">
      <c r="A17" s="101"/>
      <c r="B17" s="816"/>
      <c r="C17" s="823"/>
      <c r="D17" s="824"/>
      <c r="E17" s="1560" t="s">
        <v>2630</v>
      </c>
      <c r="F17" s="1561" t="s">
        <v>2628</v>
      </c>
      <c r="G17" s="821"/>
      <c r="H17" s="821"/>
      <c r="I17" s="821"/>
      <c r="J17" s="822"/>
    </row>
    <row r="18" spans="1:10" x14ac:dyDescent="0.25">
      <c r="A18" s="101"/>
      <c r="B18" s="1562"/>
      <c r="C18" s="1563"/>
      <c r="D18" s="1563"/>
      <c r="E18" s="1563"/>
      <c r="F18" s="1564" t="s">
        <v>49</v>
      </c>
      <c r="G18" s="1565">
        <f>SUM(G15:G16)</f>
        <v>208998.62</v>
      </c>
      <c r="H18" s="1565">
        <f>SUM(H15:H16)</f>
        <v>208998.62</v>
      </c>
      <c r="I18" s="1566"/>
      <c r="J18" s="1567"/>
    </row>
    <row r="19" spans="1:10" ht="6.75" customHeight="1" x14ac:dyDescent="0.25">
      <c r="A19" s="101"/>
      <c r="B19" s="811"/>
      <c r="C19" s="36"/>
      <c r="D19" s="36"/>
      <c r="E19" s="36"/>
      <c r="F19" s="93"/>
      <c r="G19" s="74"/>
      <c r="H19" s="74"/>
      <c r="I19" s="74"/>
      <c r="J19" s="1541" t="s">
        <v>123</v>
      </c>
    </row>
    <row r="20" spans="1:10" x14ac:dyDescent="0.25">
      <c r="A20" s="101"/>
      <c r="B20" s="1184"/>
      <c r="C20" s="1616" t="s">
        <v>2539</v>
      </c>
      <c r="D20" s="1616"/>
      <c r="E20" s="201"/>
      <c r="F20" s="1617" t="s">
        <v>2540</v>
      </c>
      <c r="G20" s="1572"/>
      <c r="H20" s="392"/>
      <c r="I20" s="1616" t="s">
        <v>2598</v>
      </c>
      <c r="J20" s="1637"/>
    </row>
    <row r="21" spans="1:10" x14ac:dyDescent="0.25">
      <c r="A21" s="101"/>
      <c r="B21" s="1605"/>
      <c r="C21" s="1634" t="s">
        <v>5</v>
      </c>
      <c r="D21" s="1606"/>
      <c r="E21" s="179"/>
      <c r="F21" s="1638" t="s">
        <v>6</v>
      </c>
      <c r="G21" s="1644"/>
      <c r="H21" s="201"/>
      <c r="I21" s="1634" t="s">
        <v>2542</v>
      </c>
      <c r="J21" s="1635"/>
    </row>
    <row r="22" spans="1:10" ht="12.75" customHeight="1" x14ac:dyDescent="0.25">
      <c r="A22" s="101"/>
      <c r="B22" s="32"/>
      <c r="C22" s="1616" t="s">
        <v>378</v>
      </c>
      <c r="D22" s="96"/>
      <c r="E22" s="1575"/>
      <c r="F22" s="1617" t="s">
        <v>385</v>
      </c>
      <c r="G22" s="1572"/>
      <c r="H22" s="392" t="s">
        <v>13</v>
      </c>
      <c r="I22" s="1616" t="s">
        <v>2548</v>
      </c>
      <c r="J22" s="1637"/>
    </row>
    <row r="23" spans="1:10" ht="12.75" customHeight="1" x14ac:dyDescent="0.25">
      <c r="A23" s="101"/>
      <c r="B23" s="1607" t="s">
        <v>2599</v>
      </c>
      <c r="C23" s="1608"/>
      <c r="D23" s="1606"/>
      <c r="E23" s="179"/>
      <c r="F23" s="1634" t="s">
        <v>2550</v>
      </c>
      <c r="G23" s="1613"/>
      <c r="H23" s="201" t="s">
        <v>13</v>
      </c>
      <c r="I23" s="1634" t="s">
        <v>2551</v>
      </c>
      <c r="J23" s="1635"/>
    </row>
    <row r="24" spans="1:10" x14ac:dyDescent="0.25">
      <c r="A24" s="101"/>
      <c r="B24" s="32"/>
      <c r="C24" s="1609">
        <v>45483</v>
      </c>
      <c r="D24" s="96"/>
      <c r="E24" s="1610"/>
      <c r="F24" s="1612">
        <v>45483</v>
      </c>
      <c r="G24" s="1643"/>
      <c r="H24" s="289"/>
      <c r="I24" s="2301">
        <v>45483</v>
      </c>
      <c r="J24" s="2376"/>
    </row>
    <row r="25" spans="1:10" ht="9.75" customHeight="1" x14ac:dyDescent="0.25">
      <c r="A25" s="149"/>
      <c r="B25" s="32"/>
      <c r="C25" s="1633" t="s">
        <v>203</v>
      </c>
      <c r="D25" s="96"/>
      <c r="E25" s="1580"/>
      <c r="F25" s="1582" t="s">
        <v>204</v>
      </c>
      <c r="G25" s="1582"/>
      <c r="H25" s="32" t="s">
        <v>13</v>
      </c>
      <c r="I25" s="1634" t="s">
        <v>2552</v>
      </c>
      <c r="J25" s="1635"/>
    </row>
  </sheetData>
  <mergeCells count="1">
    <mergeCell ref="I24:J24"/>
  </mergeCells>
  <pageMargins left="0.7" right="0.7" top="0.75" bottom="0.75" header="0.3" footer="0.3"/>
  <pageSetup paperSize="5"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XFD1048576"/>
    </sheetView>
  </sheetViews>
  <sheetFormatPr baseColWidth="10" defaultRowHeight="15" x14ac:dyDescent="0.25"/>
  <cols>
    <col min="1" max="1" width="3.28515625" customWidth="1"/>
    <col min="2" max="2" width="6.28515625" customWidth="1"/>
    <col min="3" max="3" width="10.28515625" customWidth="1"/>
    <col min="4" max="4" width="14.7109375" customWidth="1"/>
    <col min="5" max="5" width="14.5703125" customWidth="1"/>
    <col min="6" max="6" width="33.28515625" customWidth="1"/>
    <col min="7" max="7" width="13.140625" customWidth="1"/>
    <col min="8" max="8" width="13.85546875" customWidth="1"/>
    <col min="9" max="9" width="14.5703125" customWidth="1"/>
    <col min="10" max="10" width="17.42578125" customWidth="1"/>
    <col min="11" max="11" width="11.42578125" style="58"/>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2357"/>
      <c r="B3" s="2358"/>
      <c r="C3" s="2358"/>
      <c r="D3" s="2358"/>
      <c r="E3" s="2358"/>
      <c r="F3" s="2358"/>
      <c r="G3" s="2358"/>
      <c r="H3" s="2358"/>
      <c r="I3" s="2358"/>
      <c r="J3" s="2359"/>
    </row>
    <row r="4" spans="1:10" ht="18.75" x14ac:dyDescent="0.3">
      <c r="A4" s="2360" t="s">
        <v>20</v>
      </c>
      <c r="B4" s="1975"/>
      <c r="C4" s="1975"/>
      <c r="D4" s="1975"/>
      <c r="E4" s="1975"/>
      <c r="F4" s="1975"/>
      <c r="G4" s="1975"/>
      <c r="H4" s="1975"/>
      <c r="I4" s="1975"/>
      <c r="J4" s="2361"/>
    </row>
    <row r="5" spans="1:10" ht="15.75" x14ac:dyDescent="0.25">
      <c r="A5" s="2365" t="s">
        <v>288</v>
      </c>
      <c r="B5" s="2366"/>
      <c r="C5" s="2366"/>
      <c r="D5" s="2366"/>
      <c r="E5" s="2366"/>
      <c r="F5" s="2366"/>
      <c r="G5" s="2366"/>
      <c r="H5" s="2366"/>
      <c r="I5" s="2366"/>
      <c r="J5" s="2367"/>
    </row>
    <row r="6" spans="1:10" ht="15.75" x14ac:dyDescent="0.25">
      <c r="A6" s="2362" t="s">
        <v>122</v>
      </c>
      <c r="B6" s="2363"/>
      <c r="C6" s="2363"/>
      <c r="D6" s="2363"/>
      <c r="E6" s="2363"/>
      <c r="F6" s="2363"/>
      <c r="G6" s="2363"/>
      <c r="H6" s="2363"/>
      <c r="I6" s="2363"/>
      <c r="J6" s="2364"/>
    </row>
    <row r="7" spans="1:10" ht="15.75" x14ac:dyDescent="0.25">
      <c r="A7" s="2319"/>
      <c r="B7" s="2320"/>
      <c r="C7" s="2320"/>
      <c r="D7" s="2320"/>
      <c r="E7" s="2320"/>
      <c r="F7" s="2320"/>
      <c r="G7" s="2320"/>
      <c r="H7" s="2320"/>
      <c r="I7" s="2320"/>
      <c r="J7" s="2321"/>
    </row>
    <row r="8" spans="1:10" ht="18.75" x14ac:dyDescent="0.3">
      <c r="A8" s="101"/>
      <c r="B8" s="809"/>
      <c r="C8" s="116"/>
      <c r="D8" s="36" t="s">
        <v>25</v>
      </c>
      <c r="E8" s="2381" t="s">
        <v>371</v>
      </c>
      <c r="F8" s="2382"/>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30" customHeight="1" x14ac:dyDescent="0.3">
      <c r="A12" s="101"/>
      <c r="B12" s="809"/>
      <c r="C12" s="525" t="s">
        <v>187</v>
      </c>
      <c r="D12" s="2383"/>
      <c r="E12" s="2384"/>
      <c r="F12" s="2324" t="s">
        <v>289</v>
      </c>
      <c r="G12" s="2325"/>
      <c r="H12" s="534" t="s">
        <v>1029</v>
      </c>
      <c r="I12" s="14"/>
      <c r="J12" s="1540"/>
    </row>
    <row r="13" spans="1:10" ht="15.75" customHeight="1" x14ac:dyDescent="0.3">
      <c r="A13" s="101"/>
      <c r="B13" s="809"/>
      <c r="C13" s="201"/>
      <c r="D13" s="201"/>
      <c r="E13" s="201"/>
      <c r="F13" s="93"/>
      <c r="G13" s="201"/>
      <c r="H13" s="201"/>
      <c r="I13" s="14"/>
      <c r="J13" s="1540"/>
    </row>
    <row r="14" spans="1:10" ht="1.5" customHeight="1" x14ac:dyDescent="0.3">
      <c r="A14" s="101"/>
      <c r="B14" s="809"/>
      <c r="C14" s="201"/>
      <c r="D14" s="201"/>
      <c r="E14" s="14"/>
      <c r="F14" s="523"/>
      <c r="G14" s="201"/>
      <c r="H14" s="201"/>
      <c r="I14" s="524"/>
      <c r="J14" s="1598"/>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ht="17.25" customHeight="1" x14ac:dyDescent="0.25">
      <c r="A16" s="101"/>
      <c r="B16" s="1555">
        <v>1</v>
      </c>
      <c r="C16" s="1556" t="s">
        <v>394</v>
      </c>
      <c r="D16" s="1557"/>
      <c r="E16" s="1602" t="s">
        <v>2535</v>
      </c>
      <c r="F16" s="1589" t="s">
        <v>2536</v>
      </c>
      <c r="G16" s="1527">
        <v>4060</v>
      </c>
      <c r="H16" s="1527"/>
      <c r="I16" s="1527" t="s">
        <v>107</v>
      </c>
      <c r="J16" s="1559"/>
    </row>
    <row r="17" spans="1:10" ht="19.5" customHeight="1" x14ac:dyDescent="0.25">
      <c r="A17" s="101"/>
      <c r="B17" s="1555"/>
      <c r="C17" s="1556"/>
      <c r="D17" s="1557"/>
      <c r="E17" s="1602" t="s">
        <v>2522</v>
      </c>
      <c r="F17" s="1589" t="s">
        <v>2523</v>
      </c>
      <c r="G17" s="1527"/>
      <c r="H17" s="1527">
        <v>4060</v>
      </c>
      <c r="I17" s="1527"/>
      <c r="J17" s="1559"/>
    </row>
    <row r="18" spans="1:10" ht="87.75" customHeight="1" x14ac:dyDescent="0.25">
      <c r="A18" s="101"/>
      <c r="B18" s="816"/>
      <c r="C18" s="823"/>
      <c r="D18" s="824"/>
      <c r="E18" s="1560" t="s">
        <v>2632</v>
      </c>
      <c r="F18" s="1561" t="s">
        <v>2633</v>
      </c>
      <c r="G18" s="821"/>
      <c r="H18" s="821"/>
      <c r="I18" s="821"/>
      <c r="J18" s="822"/>
    </row>
    <row r="19" spans="1:10" x14ac:dyDescent="0.25">
      <c r="A19" s="101"/>
      <c r="B19" s="1562"/>
      <c r="C19" s="1563"/>
      <c r="D19" s="1563"/>
      <c r="E19" s="1563"/>
      <c r="F19" s="1564" t="s">
        <v>49</v>
      </c>
      <c r="G19" s="1565">
        <f>SUM(G16:G17)</f>
        <v>4060</v>
      </c>
      <c r="H19" s="1565">
        <f>SUM(H16:H17)</f>
        <v>4060</v>
      </c>
      <c r="I19" s="1566"/>
      <c r="J19" s="1567"/>
    </row>
    <row r="20" spans="1:10" x14ac:dyDescent="0.25">
      <c r="A20" s="101"/>
      <c r="B20" s="811"/>
      <c r="C20" s="36"/>
      <c r="D20" s="36"/>
      <c r="E20" s="36"/>
      <c r="F20" s="93"/>
      <c r="G20" s="74"/>
      <c r="H20" s="74"/>
      <c r="I20" s="74"/>
      <c r="J20" s="1541" t="s">
        <v>123</v>
      </c>
    </row>
    <row r="21" spans="1:10" ht="3.75" customHeight="1"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04" t="s">
        <v>2541</v>
      </c>
      <c r="D23" s="2304"/>
      <c r="E23" s="38"/>
      <c r="F23" s="2303" t="s">
        <v>6</v>
      </c>
      <c r="G23" s="2303"/>
      <c r="H23" s="201"/>
      <c r="I23" s="1615" t="s">
        <v>2542</v>
      </c>
      <c r="J23" s="1636"/>
    </row>
    <row r="24" spans="1:10" x14ac:dyDescent="0.25">
      <c r="A24" s="101"/>
      <c r="B24" s="390"/>
      <c r="C24" s="2305" t="s">
        <v>378</v>
      </c>
      <c r="D24" s="2305"/>
      <c r="E24" s="38"/>
      <c r="F24" s="2306" t="s">
        <v>385</v>
      </c>
      <c r="G24" s="2306"/>
      <c r="H24" s="392"/>
      <c r="I24" s="2305" t="s">
        <v>2543</v>
      </c>
      <c r="J24" s="2379"/>
    </row>
    <row r="25" spans="1:10" x14ac:dyDescent="0.25">
      <c r="A25" s="101"/>
      <c r="B25" s="390"/>
      <c r="C25" s="2304" t="s">
        <v>2544</v>
      </c>
      <c r="D25" s="2304"/>
      <c r="E25" s="38"/>
      <c r="F25" s="2304" t="s">
        <v>2544</v>
      </c>
      <c r="G25" s="2304"/>
      <c r="H25" s="201"/>
      <c r="I25" s="2304" t="s">
        <v>2544</v>
      </c>
      <c r="J25" s="2378"/>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C23:D23"/>
    <mergeCell ref="F23:G23"/>
    <mergeCell ref="A3:J3"/>
    <mergeCell ref="A4:J4"/>
    <mergeCell ref="A5:J5"/>
    <mergeCell ref="A6:J6"/>
    <mergeCell ref="A7:J7"/>
    <mergeCell ref="E8:F8"/>
    <mergeCell ref="D12:E12"/>
    <mergeCell ref="F12:G12"/>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1.0900000000000001" right="0.7" top="0.75" bottom="0.75" header="0.3" footer="0.3"/>
  <pageSetup paperSize="5"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H25" sqref="H25"/>
    </sheetView>
  </sheetViews>
  <sheetFormatPr baseColWidth="10" defaultRowHeight="15" x14ac:dyDescent="0.25"/>
  <cols>
    <col min="1" max="1" width="3.28515625" customWidth="1"/>
    <col min="2" max="2" width="6.28515625" customWidth="1"/>
    <col min="3" max="3" width="10.28515625" customWidth="1"/>
    <col min="4" max="4" width="14.7109375" customWidth="1"/>
    <col min="5" max="5" width="14.5703125" customWidth="1"/>
    <col min="6" max="6" width="33.28515625" customWidth="1"/>
    <col min="7" max="7" width="13.140625" customWidth="1"/>
    <col min="8" max="8" width="13.85546875" customWidth="1"/>
    <col min="9" max="9" width="14.5703125" customWidth="1"/>
    <col min="10" max="10" width="17.42578125" customWidth="1"/>
    <col min="11" max="11" width="11.42578125" style="58"/>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2357"/>
      <c r="B3" s="2358"/>
      <c r="C3" s="2358"/>
      <c r="D3" s="2358"/>
      <c r="E3" s="2358"/>
      <c r="F3" s="2358"/>
      <c r="G3" s="2358"/>
      <c r="H3" s="2358"/>
      <c r="I3" s="2358"/>
      <c r="J3" s="2359"/>
    </row>
    <row r="4" spans="1:10" ht="18.75" x14ac:dyDescent="0.3">
      <c r="A4" s="2360" t="s">
        <v>20</v>
      </c>
      <c r="B4" s="1975"/>
      <c r="C4" s="1975"/>
      <c r="D4" s="1975"/>
      <c r="E4" s="1975"/>
      <c r="F4" s="1975"/>
      <c r="G4" s="1975"/>
      <c r="H4" s="1975"/>
      <c r="I4" s="1975"/>
      <c r="J4" s="2361"/>
    </row>
    <row r="5" spans="1:10" ht="15.75" x14ac:dyDescent="0.25">
      <c r="A5" s="2365" t="s">
        <v>288</v>
      </c>
      <c r="B5" s="2366"/>
      <c r="C5" s="2366"/>
      <c r="D5" s="2366"/>
      <c r="E5" s="2366"/>
      <c r="F5" s="2366"/>
      <c r="G5" s="2366"/>
      <c r="H5" s="2366"/>
      <c r="I5" s="2366"/>
      <c r="J5" s="2367"/>
    </row>
    <row r="6" spans="1:10" ht="15.75" x14ac:dyDescent="0.25">
      <c r="A6" s="2362" t="s">
        <v>122</v>
      </c>
      <c r="B6" s="2363"/>
      <c r="C6" s="2363"/>
      <c r="D6" s="2363"/>
      <c r="E6" s="2363"/>
      <c r="F6" s="2363"/>
      <c r="G6" s="2363"/>
      <c r="H6" s="2363"/>
      <c r="I6" s="2363"/>
      <c r="J6" s="2364"/>
    </row>
    <row r="7" spans="1:10" ht="15.75" x14ac:dyDescent="0.25">
      <c r="A7" s="2319"/>
      <c r="B7" s="2320"/>
      <c r="C7" s="2320"/>
      <c r="D7" s="2320"/>
      <c r="E7" s="2320"/>
      <c r="F7" s="2320"/>
      <c r="G7" s="2320"/>
      <c r="H7" s="2320"/>
      <c r="I7" s="2320"/>
      <c r="J7" s="2321"/>
    </row>
    <row r="8" spans="1:10" ht="18.75" x14ac:dyDescent="0.3">
      <c r="A8" s="101"/>
      <c r="B8" s="809"/>
      <c r="C8" s="116"/>
      <c r="D8" s="36" t="s">
        <v>25</v>
      </c>
      <c r="E8" s="2381" t="s">
        <v>371</v>
      </c>
      <c r="F8" s="2382"/>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30" customHeight="1" x14ac:dyDescent="0.3">
      <c r="A12" s="101"/>
      <c r="B12" s="809"/>
      <c r="C12" s="525" t="s">
        <v>187</v>
      </c>
      <c r="D12" s="2383"/>
      <c r="E12" s="2384"/>
      <c r="F12" s="2324" t="s">
        <v>289</v>
      </c>
      <c r="G12" s="2325"/>
      <c r="H12" s="534" t="s">
        <v>1029</v>
      </c>
      <c r="I12" s="14"/>
      <c r="J12" s="1540"/>
    </row>
    <row r="13" spans="1:10" ht="15.75" customHeight="1" x14ac:dyDescent="0.3">
      <c r="A13" s="101"/>
      <c r="B13" s="809"/>
      <c r="C13" s="201"/>
      <c r="D13" s="201"/>
      <c r="E13" s="201"/>
      <c r="F13" s="93"/>
      <c r="G13" s="201"/>
      <c r="H13" s="201"/>
      <c r="I13" s="14"/>
      <c r="J13" s="1540"/>
    </row>
    <row r="14" spans="1:10" ht="1.5" customHeight="1" x14ac:dyDescent="0.3">
      <c r="A14" s="101"/>
      <c r="B14" s="809"/>
      <c r="C14" s="201"/>
      <c r="D14" s="201"/>
      <c r="E14" s="14"/>
      <c r="F14" s="523"/>
      <c r="G14" s="201"/>
      <c r="H14" s="201"/>
      <c r="I14" s="524"/>
      <c r="J14" s="1598"/>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ht="17.25" customHeight="1" x14ac:dyDescent="0.25">
      <c r="A16" s="101"/>
      <c r="B16" s="1555">
        <v>1</v>
      </c>
      <c r="C16" s="1556" t="s">
        <v>394</v>
      </c>
      <c r="D16" s="1557"/>
      <c r="E16" s="1602" t="s">
        <v>2535</v>
      </c>
      <c r="F16" s="1589" t="s">
        <v>2536</v>
      </c>
      <c r="G16" s="1527">
        <v>10030</v>
      </c>
      <c r="H16" s="1527"/>
      <c r="I16" s="1527" t="s">
        <v>107</v>
      </c>
      <c r="J16" s="1559"/>
    </row>
    <row r="17" spans="1:10" ht="19.5" customHeight="1" x14ac:dyDescent="0.25">
      <c r="A17" s="101"/>
      <c r="B17" s="1555"/>
      <c r="C17" s="1556"/>
      <c r="D17" s="1557"/>
      <c r="E17" s="1602" t="s">
        <v>2522</v>
      </c>
      <c r="F17" s="1589" t="s">
        <v>2523</v>
      </c>
      <c r="G17" s="1527"/>
      <c r="H17" s="1527">
        <v>10030</v>
      </c>
      <c r="I17" s="1527"/>
      <c r="J17" s="1559"/>
    </row>
    <row r="18" spans="1:10" ht="87.75" customHeight="1" x14ac:dyDescent="0.25">
      <c r="A18" s="101"/>
      <c r="B18" s="816"/>
      <c r="C18" s="823"/>
      <c r="D18" s="824"/>
      <c r="E18" s="1560" t="s">
        <v>2634</v>
      </c>
      <c r="F18" s="1561" t="s">
        <v>2635</v>
      </c>
      <c r="G18" s="821"/>
      <c r="H18" s="821"/>
      <c r="I18" s="821"/>
      <c r="J18" s="822"/>
    </row>
    <row r="19" spans="1:10" x14ac:dyDescent="0.25">
      <c r="A19" s="101"/>
      <c r="B19" s="1562"/>
      <c r="C19" s="1563"/>
      <c r="D19" s="1563"/>
      <c r="E19" s="1563"/>
      <c r="F19" s="1564" t="s">
        <v>49</v>
      </c>
      <c r="G19" s="1565">
        <f>SUM(G16:G17)</f>
        <v>10030</v>
      </c>
      <c r="H19" s="1565">
        <f>SUM(H16:H17)</f>
        <v>10030</v>
      </c>
      <c r="I19" s="1566"/>
      <c r="J19" s="1567"/>
    </row>
    <row r="20" spans="1:10" x14ac:dyDescent="0.25">
      <c r="A20" s="101"/>
      <c r="B20" s="811"/>
      <c r="C20" s="36"/>
      <c r="D20" s="36"/>
      <c r="E20" s="36"/>
      <c r="F20" s="93"/>
      <c r="G20" s="74"/>
      <c r="H20" s="74"/>
      <c r="I20" s="74"/>
      <c r="J20" s="1541" t="s">
        <v>123</v>
      </c>
    </row>
    <row r="21" spans="1:10" ht="3.75" customHeight="1"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04" t="s">
        <v>2541</v>
      </c>
      <c r="D23" s="2304"/>
      <c r="E23" s="38"/>
      <c r="F23" s="2303" t="s">
        <v>6</v>
      </c>
      <c r="G23" s="2303"/>
      <c r="H23" s="201"/>
      <c r="I23" s="1615" t="s">
        <v>2542</v>
      </c>
      <c r="J23" s="1636"/>
    </row>
    <row r="24" spans="1:10" x14ac:dyDescent="0.25">
      <c r="A24" s="101"/>
      <c r="B24" s="390"/>
      <c r="C24" s="2305" t="s">
        <v>378</v>
      </c>
      <c r="D24" s="2305"/>
      <c r="E24" s="38"/>
      <c r="F24" s="2306" t="s">
        <v>385</v>
      </c>
      <c r="G24" s="2306"/>
      <c r="H24" s="392"/>
      <c r="I24" s="2305" t="s">
        <v>2543</v>
      </c>
      <c r="J24" s="2379"/>
    </row>
    <row r="25" spans="1:10" x14ac:dyDescent="0.25">
      <c r="A25" s="101"/>
      <c r="B25" s="390"/>
      <c r="C25" s="2304" t="s">
        <v>2544</v>
      </c>
      <c r="D25" s="2304"/>
      <c r="E25" s="38"/>
      <c r="F25" s="2304" t="s">
        <v>2544</v>
      </c>
      <c r="G25" s="2304"/>
      <c r="H25" s="201"/>
      <c r="I25" s="2304" t="s">
        <v>2544</v>
      </c>
      <c r="J25" s="2378"/>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C23:D23"/>
    <mergeCell ref="F23:G23"/>
    <mergeCell ref="A3:J3"/>
    <mergeCell ref="A4:J4"/>
    <mergeCell ref="A5:J5"/>
    <mergeCell ref="A6:J6"/>
    <mergeCell ref="A7:J7"/>
    <mergeCell ref="E8:F8"/>
    <mergeCell ref="D12:E12"/>
    <mergeCell ref="F12:G12"/>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1.07" right="0.7" top="0.75" bottom="0.75" header="0.3" footer="0.3"/>
  <pageSetup paperSize="5"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H24" sqref="H24"/>
    </sheetView>
  </sheetViews>
  <sheetFormatPr baseColWidth="10" defaultRowHeight="15" x14ac:dyDescent="0.25"/>
  <cols>
    <col min="1" max="1" width="3.28515625" customWidth="1"/>
    <col min="2" max="2" width="6.28515625" customWidth="1"/>
    <col min="3" max="3" width="10.28515625" customWidth="1"/>
    <col min="4" max="4" width="14.7109375" customWidth="1"/>
    <col min="5" max="5" width="14.5703125" customWidth="1"/>
    <col min="6" max="6" width="33.28515625" customWidth="1"/>
    <col min="7" max="7" width="13.140625" customWidth="1"/>
    <col min="8" max="8" width="13.85546875" customWidth="1"/>
    <col min="9" max="9" width="14.5703125" customWidth="1"/>
    <col min="10" max="10" width="17.42578125" customWidth="1"/>
    <col min="11" max="11" width="11.42578125" style="58"/>
  </cols>
  <sheetData>
    <row r="1" spans="1:10" x14ac:dyDescent="0.25">
      <c r="A1" s="253"/>
      <c r="B1" s="551"/>
      <c r="C1" s="243"/>
      <c r="D1" s="243"/>
      <c r="E1" s="243"/>
      <c r="F1" s="254"/>
      <c r="G1" s="243"/>
      <c r="H1" s="243"/>
      <c r="I1" s="243"/>
      <c r="J1" s="1537"/>
    </row>
    <row r="2" spans="1:10" x14ac:dyDescent="0.25">
      <c r="A2" s="101"/>
      <c r="B2" s="390"/>
      <c r="C2" s="31"/>
      <c r="D2" s="31"/>
      <c r="E2" s="229"/>
      <c r="F2" s="256"/>
      <c r="G2" s="31"/>
      <c r="H2" s="31"/>
      <c r="I2" s="31"/>
      <c r="J2" s="1538"/>
    </row>
    <row r="3" spans="1:10" ht="18.75" x14ac:dyDescent="0.3">
      <c r="A3" s="2357"/>
      <c r="B3" s="2358"/>
      <c r="C3" s="2358"/>
      <c r="D3" s="2358"/>
      <c r="E3" s="2358"/>
      <c r="F3" s="2358"/>
      <c r="G3" s="2358"/>
      <c r="H3" s="2358"/>
      <c r="I3" s="2358"/>
      <c r="J3" s="2359"/>
    </row>
    <row r="4" spans="1:10" ht="18.75" x14ac:dyDescent="0.3">
      <c r="A4" s="2360" t="s">
        <v>20</v>
      </c>
      <c r="B4" s="1975"/>
      <c r="C4" s="1975"/>
      <c r="D4" s="1975"/>
      <c r="E4" s="1975"/>
      <c r="F4" s="1975"/>
      <c r="G4" s="1975"/>
      <c r="H4" s="1975"/>
      <c r="I4" s="1975"/>
      <c r="J4" s="2361"/>
    </row>
    <row r="5" spans="1:10" ht="15.75" x14ac:dyDescent="0.25">
      <c r="A5" s="2365" t="s">
        <v>288</v>
      </c>
      <c r="B5" s="2366"/>
      <c r="C5" s="2366"/>
      <c r="D5" s="2366"/>
      <c r="E5" s="2366"/>
      <c r="F5" s="2366"/>
      <c r="G5" s="2366"/>
      <c r="H5" s="2366"/>
      <c r="I5" s="2366"/>
      <c r="J5" s="2367"/>
    </row>
    <row r="6" spans="1:10" ht="15.75" x14ac:dyDescent="0.25">
      <c r="A6" s="2362" t="s">
        <v>122</v>
      </c>
      <c r="B6" s="2363"/>
      <c r="C6" s="2363"/>
      <c r="D6" s="2363"/>
      <c r="E6" s="2363"/>
      <c r="F6" s="2363"/>
      <c r="G6" s="2363"/>
      <c r="H6" s="2363"/>
      <c r="I6" s="2363"/>
      <c r="J6" s="2364"/>
    </row>
    <row r="7" spans="1:10" ht="15.75" x14ac:dyDescent="0.25">
      <c r="A7" s="2319"/>
      <c r="B7" s="2320"/>
      <c r="C7" s="2320"/>
      <c r="D7" s="2320"/>
      <c r="E7" s="2320"/>
      <c r="F7" s="2320"/>
      <c r="G7" s="2320"/>
      <c r="H7" s="2320"/>
      <c r="I7" s="2320"/>
      <c r="J7" s="2321"/>
    </row>
    <row r="8" spans="1:10" ht="18.75" x14ac:dyDescent="0.3">
      <c r="A8" s="101"/>
      <c r="B8" s="809"/>
      <c r="C8" s="116"/>
      <c r="D8" s="36" t="s">
        <v>25</v>
      </c>
      <c r="E8" s="2381" t="s">
        <v>371</v>
      </c>
      <c r="F8" s="2382"/>
      <c r="G8" s="36" t="s">
        <v>177</v>
      </c>
      <c r="H8" s="536">
        <v>45473</v>
      </c>
      <c r="I8" s="137"/>
      <c r="J8" s="1539"/>
    </row>
    <row r="9" spans="1:10" ht="18.75" x14ac:dyDescent="0.3">
      <c r="A9" s="101"/>
      <c r="B9" s="809"/>
      <c r="C9" s="116"/>
      <c r="D9" s="36"/>
      <c r="E9" s="526"/>
      <c r="F9" s="526"/>
      <c r="G9" s="36"/>
      <c r="H9" s="527"/>
      <c r="I9" s="137"/>
      <c r="J9" s="1539"/>
    </row>
    <row r="10" spans="1:10" ht="18.75" x14ac:dyDescent="0.3">
      <c r="A10" s="101"/>
      <c r="B10" s="809"/>
      <c r="C10" s="36" t="s">
        <v>15</v>
      </c>
      <c r="D10" s="1336" t="s">
        <v>372</v>
      </c>
      <c r="E10" s="36" t="s">
        <v>21</v>
      </c>
      <c r="F10" s="1336" t="s">
        <v>373</v>
      </c>
      <c r="G10" s="36" t="s">
        <v>16</v>
      </c>
      <c r="H10" s="1336" t="s">
        <v>374</v>
      </c>
      <c r="I10" s="36" t="s">
        <v>17</v>
      </c>
      <c r="J10" s="1336" t="s">
        <v>375</v>
      </c>
    </row>
    <row r="11" spans="1:10" ht="18.75" x14ac:dyDescent="0.3">
      <c r="A11" s="101"/>
      <c r="B11" s="809"/>
      <c r="C11" s="116"/>
      <c r="D11" s="116"/>
      <c r="E11" s="116"/>
      <c r="F11" s="93"/>
      <c r="G11" s="116"/>
      <c r="H11" s="116"/>
      <c r="I11" s="14"/>
      <c r="J11" s="1540"/>
    </row>
    <row r="12" spans="1:10" ht="30" customHeight="1" x14ac:dyDescent="0.3">
      <c r="A12" s="101"/>
      <c r="B12" s="809"/>
      <c r="C12" s="525" t="s">
        <v>187</v>
      </c>
      <c r="D12" s="2383"/>
      <c r="E12" s="2384"/>
      <c r="F12" s="2324" t="s">
        <v>289</v>
      </c>
      <c r="G12" s="2325"/>
      <c r="H12" s="534" t="s">
        <v>1029</v>
      </c>
      <c r="I12" s="14"/>
      <c r="J12" s="1540"/>
    </row>
    <row r="13" spans="1:10" ht="15.75" customHeight="1" x14ac:dyDescent="0.3">
      <c r="A13" s="101"/>
      <c r="B13" s="809"/>
      <c r="C13" s="201"/>
      <c r="D13" s="201"/>
      <c r="E13" s="201"/>
      <c r="F13" s="93"/>
      <c r="G13" s="201"/>
      <c r="H13" s="201"/>
      <c r="I13" s="14"/>
      <c r="J13" s="1540"/>
    </row>
    <row r="14" spans="1:10" ht="1.5" customHeight="1" x14ac:dyDescent="0.3">
      <c r="A14" s="101"/>
      <c r="B14" s="809"/>
      <c r="C14" s="201"/>
      <c r="D14" s="201"/>
      <c r="E14" s="14"/>
      <c r="F14" s="523"/>
      <c r="G14" s="201"/>
      <c r="H14" s="201"/>
      <c r="I14" s="524"/>
      <c r="J14" s="1598"/>
    </row>
    <row r="15" spans="1:10" ht="25.5" x14ac:dyDescent="0.25">
      <c r="A15" s="257"/>
      <c r="B15" s="1548" t="s">
        <v>70</v>
      </c>
      <c r="C15" s="1549" t="s">
        <v>224</v>
      </c>
      <c r="D15" s="1550" t="s">
        <v>188</v>
      </c>
      <c r="E15" s="1549" t="s">
        <v>165</v>
      </c>
      <c r="F15" s="1551" t="s">
        <v>290</v>
      </c>
      <c r="G15" s="1552" t="s">
        <v>116</v>
      </c>
      <c r="H15" s="1552" t="s">
        <v>117</v>
      </c>
      <c r="I15" s="1553" t="s">
        <v>225</v>
      </c>
      <c r="J15" s="1554" t="s">
        <v>57</v>
      </c>
    </row>
    <row r="16" spans="1:10" ht="17.25" customHeight="1" x14ac:dyDescent="0.25">
      <c r="A16" s="101"/>
      <c r="B16" s="1555">
        <v>1</v>
      </c>
      <c r="C16" s="1556" t="s">
        <v>394</v>
      </c>
      <c r="D16" s="1557"/>
      <c r="E16" s="1602" t="s">
        <v>2535</v>
      </c>
      <c r="F16" s="1589" t="s">
        <v>2536</v>
      </c>
      <c r="G16" s="1527">
        <v>3747</v>
      </c>
      <c r="H16" s="1527"/>
      <c r="I16" s="1527" t="s">
        <v>107</v>
      </c>
      <c r="J16" s="1559"/>
    </row>
    <row r="17" spans="1:10" ht="19.5" customHeight="1" x14ac:dyDescent="0.25">
      <c r="A17" s="101"/>
      <c r="B17" s="1555"/>
      <c r="C17" s="1556"/>
      <c r="D17" s="1557"/>
      <c r="E17" s="1602" t="s">
        <v>2522</v>
      </c>
      <c r="F17" s="1589" t="s">
        <v>2523</v>
      </c>
      <c r="G17" s="1527"/>
      <c r="H17" s="1527">
        <v>3747</v>
      </c>
      <c r="I17" s="1527"/>
      <c r="J17" s="1559"/>
    </row>
    <row r="18" spans="1:10" ht="87.75" customHeight="1" x14ac:dyDescent="0.25">
      <c r="A18" s="101"/>
      <c r="B18" s="816"/>
      <c r="C18" s="823"/>
      <c r="D18" s="824"/>
      <c r="E18" s="1560" t="s">
        <v>2636</v>
      </c>
      <c r="F18" s="1561" t="s">
        <v>2637</v>
      </c>
      <c r="G18" s="821"/>
      <c r="H18" s="821"/>
      <c r="I18" s="821"/>
      <c r="J18" s="822"/>
    </row>
    <row r="19" spans="1:10" x14ac:dyDescent="0.25">
      <c r="A19" s="101"/>
      <c r="B19" s="1562"/>
      <c r="C19" s="1563"/>
      <c r="D19" s="1563"/>
      <c r="E19" s="1563"/>
      <c r="F19" s="1564" t="s">
        <v>49</v>
      </c>
      <c r="G19" s="1565">
        <f>SUM(G16:G17)</f>
        <v>3747</v>
      </c>
      <c r="H19" s="1565">
        <f>SUM(H16:H17)</f>
        <v>3747</v>
      </c>
      <c r="I19" s="1566"/>
      <c r="J19" s="1567"/>
    </row>
    <row r="20" spans="1:10" x14ac:dyDescent="0.25">
      <c r="A20" s="101"/>
      <c r="B20" s="811"/>
      <c r="C20" s="36"/>
      <c r="D20" s="36"/>
      <c r="E20" s="36"/>
      <c r="F20" s="93"/>
      <c r="G20" s="74"/>
      <c r="H20" s="74"/>
      <c r="I20" s="74"/>
      <c r="J20" s="1541" t="s">
        <v>123</v>
      </c>
    </row>
    <row r="21" spans="1:10" ht="3.75" customHeight="1" x14ac:dyDescent="0.25">
      <c r="A21" s="101"/>
      <c r="B21" s="390"/>
      <c r="C21" s="31"/>
      <c r="D21" s="31"/>
      <c r="E21" s="31"/>
      <c r="F21" s="70"/>
      <c r="G21" s="31"/>
      <c r="H21" s="31"/>
      <c r="I21" s="31"/>
      <c r="J21" s="1538"/>
    </row>
    <row r="22" spans="1:10" x14ac:dyDescent="0.25">
      <c r="A22" s="101"/>
      <c r="B22" s="390"/>
      <c r="C22" s="2305" t="s">
        <v>2539</v>
      </c>
      <c r="D22" s="2305"/>
      <c r="E22" s="38"/>
      <c r="F22" s="2306" t="s">
        <v>2540</v>
      </c>
      <c r="G22" s="2306"/>
      <c r="H22" s="392"/>
      <c r="I22" s="2305" t="s">
        <v>396</v>
      </c>
      <c r="J22" s="2379"/>
    </row>
    <row r="23" spans="1:10" x14ac:dyDescent="0.25">
      <c r="A23" s="101"/>
      <c r="B23" s="390"/>
      <c r="C23" s="2304" t="s">
        <v>2541</v>
      </c>
      <c r="D23" s="2304"/>
      <c r="E23" s="38"/>
      <c r="F23" s="2303" t="s">
        <v>6</v>
      </c>
      <c r="G23" s="2303"/>
      <c r="H23" s="201"/>
      <c r="I23" s="1615" t="s">
        <v>2542</v>
      </c>
      <c r="J23" s="1636"/>
    </row>
    <row r="24" spans="1:10" x14ac:dyDescent="0.25">
      <c r="A24" s="101"/>
      <c r="B24" s="390"/>
      <c r="C24" s="2305" t="s">
        <v>378</v>
      </c>
      <c r="D24" s="2305"/>
      <c r="E24" s="38"/>
      <c r="F24" s="2306" t="s">
        <v>385</v>
      </c>
      <c r="G24" s="2306"/>
      <c r="H24" s="392"/>
      <c r="I24" s="2305" t="s">
        <v>2543</v>
      </c>
      <c r="J24" s="2379"/>
    </row>
    <row r="25" spans="1:10" x14ac:dyDescent="0.25">
      <c r="A25" s="101"/>
      <c r="B25" s="390"/>
      <c r="C25" s="2304" t="s">
        <v>2544</v>
      </c>
      <c r="D25" s="2304"/>
      <c r="E25" s="38"/>
      <c r="F25" s="2304" t="s">
        <v>2544</v>
      </c>
      <c r="G25" s="2304"/>
      <c r="H25" s="201"/>
      <c r="I25" s="2304" t="s">
        <v>2544</v>
      </c>
      <c r="J25" s="2378"/>
    </row>
    <row r="26" spans="1:10" x14ac:dyDescent="0.25">
      <c r="A26" s="101"/>
      <c r="B26" s="390"/>
      <c r="C26" s="2301">
        <v>45483</v>
      </c>
      <c r="D26" s="2301"/>
      <c r="E26" s="38"/>
      <c r="F26" s="2301">
        <v>45483</v>
      </c>
      <c r="G26" s="2301"/>
      <c r="H26" s="289"/>
      <c r="I26" s="2301">
        <v>45483</v>
      </c>
      <c r="J26" s="2376"/>
    </row>
    <row r="27" spans="1:10" x14ac:dyDescent="0.25">
      <c r="A27" s="149"/>
      <c r="B27" s="432"/>
      <c r="C27" s="2375" t="s">
        <v>203</v>
      </c>
      <c r="D27" s="2375"/>
      <c r="E27" s="433"/>
      <c r="F27" s="2380" t="s">
        <v>204</v>
      </c>
      <c r="G27" s="2380"/>
      <c r="H27" s="32"/>
      <c r="I27" s="2375" t="s">
        <v>211</v>
      </c>
      <c r="J27" s="2377"/>
    </row>
  </sheetData>
  <mergeCells count="25">
    <mergeCell ref="C23:D23"/>
    <mergeCell ref="F23:G23"/>
    <mergeCell ref="A3:J3"/>
    <mergeCell ref="A4:J4"/>
    <mergeCell ref="A5:J5"/>
    <mergeCell ref="A6:J6"/>
    <mergeCell ref="A7:J7"/>
    <mergeCell ref="E8:F8"/>
    <mergeCell ref="D12:E12"/>
    <mergeCell ref="F12:G12"/>
    <mergeCell ref="C22:D22"/>
    <mergeCell ref="F22:G22"/>
    <mergeCell ref="I22:J22"/>
    <mergeCell ref="C24:D24"/>
    <mergeCell ref="F24:G24"/>
    <mergeCell ref="I24:J24"/>
    <mergeCell ref="C25:D25"/>
    <mergeCell ref="F25:G25"/>
    <mergeCell ref="I25:J25"/>
    <mergeCell ref="C26:D26"/>
    <mergeCell ref="F26:G26"/>
    <mergeCell ref="I26:J26"/>
    <mergeCell ref="C27:D27"/>
    <mergeCell ref="F27:G27"/>
    <mergeCell ref="I27:J27"/>
  </mergeCells>
  <pageMargins left="1.07" right="0.7" top="0.75" bottom="0.75" header="0.3" footer="0.3"/>
  <pageSetup paperSize="5"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topLeftCell="A7" zoomScaleNormal="100" zoomScaleSheetLayoutView="90" workbookViewId="0">
      <selection activeCell="Q35" sqref="Q35"/>
    </sheetView>
  </sheetViews>
  <sheetFormatPr baseColWidth="10" defaultRowHeight="15" x14ac:dyDescent="0.25"/>
  <cols>
    <col min="1" max="1" width="10.5703125" customWidth="1"/>
    <col min="2" max="2" width="11.28515625" customWidth="1"/>
    <col min="3" max="3" width="9.7109375" customWidth="1"/>
    <col min="4" max="4" width="9" customWidth="1"/>
    <col min="5" max="5" width="12.5703125" customWidth="1"/>
    <col min="6" max="6" width="14" customWidth="1"/>
    <col min="7" max="7" width="9.42578125" customWidth="1"/>
    <col min="8" max="8" width="7.140625" customWidth="1"/>
    <col min="9" max="9" width="5.85546875" customWidth="1"/>
    <col min="10" max="10" width="8.5703125" customWidth="1"/>
    <col min="11" max="11" width="10.140625" customWidth="1"/>
    <col min="12" max="12" width="10.5703125" customWidth="1"/>
    <col min="13" max="13" width="12.140625" customWidth="1"/>
    <col min="14" max="14" width="7.5703125" customWidth="1"/>
    <col min="15" max="15" width="7.85546875" customWidth="1"/>
    <col min="16" max="16" width="7.28515625" customWidth="1"/>
    <col min="17" max="17" width="6.42578125" customWidth="1"/>
    <col min="18" max="18" width="11.42578125" customWidth="1"/>
    <col min="19" max="19" width="13.140625" customWidth="1"/>
    <col min="20" max="20" width="13.7109375" customWidth="1"/>
    <col min="21" max="21" width="9.28515625" customWidth="1"/>
    <col min="22" max="22" width="10.42578125" customWidth="1"/>
    <col min="23" max="23" width="9.42578125" customWidth="1"/>
    <col min="24" max="24" width="10" customWidth="1"/>
    <col min="25" max="25" width="12" customWidth="1"/>
    <col min="26" max="26" width="2.7109375" customWidth="1"/>
  </cols>
  <sheetData>
    <row r="1" spans="1:26" x14ac:dyDescent="0.25">
      <c r="A1" s="293"/>
      <c r="B1" s="292"/>
      <c r="C1" s="293"/>
      <c r="D1" s="293"/>
      <c r="E1" s="294"/>
      <c r="F1" s="293"/>
      <c r="G1" s="293"/>
      <c r="H1" s="293"/>
      <c r="I1" s="293"/>
      <c r="J1" s="293"/>
      <c r="K1" s="293"/>
      <c r="L1" s="293"/>
      <c r="M1" s="293"/>
      <c r="N1" s="293"/>
      <c r="O1" s="293"/>
      <c r="P1" s="293"/>
      <c r="Q1" s="295"/>
      <c r="R1" s="293"/>
      <c r="S1" s="293"/>
      <c r="T1" s="293"/>
      <c r="U1" s="293"/>
      <c r="V1" s="293"/>
      <c r="W1" s="293"/>
      <c r="X1" s="292"/>
      <c r="Y1" s="292"/>
      <c r="Z1" s="296"/>
    </row>
    <row r="2" spans="1:26" x14ac:dyDescent="0.25">
      <c r="A2" s="170"/>
      <c r="B2" s="283"/>
      <c r="C2" s="284"/>
      <c r="D2" s="284"/>
      <c r="E2" s="285"/>
      <c r="F2" s="284"/>
      <c r="G2" s="284"/>
      <c r="H2" s="284"/>
      <c r="I2" s="284"/>
      <c r="J2" s="284"/>
      <c r="K2" s="284"/>
      <c r="L2" s="284"/>
      <c r="M2" s="284"/>
      <c r="N2" s="284"/>
      <c r="O2" s="284"/>
      <c r="P2" s="284"/>
      <c r="Q2" s="286"/>
      <c r="R2" s="284"/>
      <c r="S2" s="284"/>
      <c r="T2" s="284"/>
      <c r="U2" s="284"/>
      <c r="V2" s="284"/>
      <c r="W2" s="284"/>
      <c r="X2" s="283"/>
      <c r="Y2" s="283"/>
      <c r="Z2" s="173"/>
    </row>
    <row r="3" spans="1:26" x14ac:dyDescent="0.25">
      <c r="A3" s="170"/>
      <c r="B3" s="283"/>
      <c r="C3" s="284"/>
      <c r="D3" s="284"/>
      <c r="E3" s="285"/>
      <c r="F3" s="284"/>
      <c r="G3" s="284"/>
      <c r="H3" s="284"/>
      <c r="I3" s="284"/>
      <c r="J3" s="297"/>
      <c r="K3" s="297"/>
      <c r="L3" s="284"/>
      <c r="M3" s="284"/>
      <c r="N3" s="284"/>
      <c r="O3" s="284"/>
      <c r="P3" s="165"/>
      <c r="Q3" s="286"/>
      <c r="R3" s="284"/>
      <c r="S3" s="284"/>
      <c r="T3" s="284"/>
      <c r="U3" s="284"/>
      <c r="V3" s="284"/>
      <c r="W3" s="284"/>
      <c r="X3" s="283"/>
      <c r="Y3" s="283"/>
      <c r="Z3" s="173"/>
    </row>
    <row r="4" spans="1:26" x14ac:dyDescent="0.25">
      <c r="A4" s="170"/>
      <c r="B4" s="283"/>
      <c r="C4" s="284"/>
      <c r="D4" s="284"/>
      <c r="E4" s="285"/>
      <c r="F4" s="284"/>
      <c r="G4" s="2407" t="s">
        <v>417</v>
      </c>
      <c r="H4" s="2407"/>
      <c r="I4" s="2407"/>
      <c r="J4" s="2407"/>
      <c r="K4" s="2407"/>
      <c r="L4" s="2407"/>
      <c r="M4" s="2407"/>
      <c r="N4" s="2407"/>
      <c r="O4" s="2407"/>
      <c r="P4" s="284"/>
      <c r="Q4" s="286"/>
      <c r="R4" s="284"/>
      <c r="S4" s="284"/>
      <c r="T4" s="284"/>
      <c r="U4" s="284"/>
      <c r="V4" s="284"/>
      <c r="W4" s="284"/>
      <c r="X4" s="283"/>
      <c r="Y4" s="283"/>
      <c r="Z4" s="173"/>
    </row>
    <row r="5" spans="1:26" x14ac:dyDescent="0.25">
      <c r="A5" s="170"/>
      <c r="B5" s="283"/>
      <c r="C5" s="284"/>
      <c r="D5" s="284"/>
      <c r="E5" s="285"/>
      <c r="F5" s="284"/>
      <c r="G5" s="284"/>
      <c r="H5" s="284"/>
      <c r="I5" s="284"/>
      <c r="J5" s="297"/>
      <c r="K5" s="297"/>
      <c r="L5" s="284"/>
      <c r="M5" s="284"/>
      <c r="N5" s="284"/>
      <c r="O5" s="284"/>
      <c r="P5" s="284"/>
      <c r="Q5" s="286"/>
      <c r="R5" s="284"/>
      <c r="S5" s="284"/>
      <c r="T5" s="284"/>
      <c r="U5" s="284"/>
      <c r="V5" s="284"/>
      <c r="W5" s="284"/>
      <c r="X5" s="283"/>
      <c r="Y5" s="283"/>
      <c r="Z5" s="173"/>
    </row>
    <row r="6" spans="1:26" ht="18.75" x14ac:dyDescent="0.25">
      <c r="A6" s="2408"/>
      <c r="B6" s="2408"/>
      <c r="C6" s="2408"/>
      <c r="D6" s="2408"/>
      <c r="E6" s="2408"/>
      <c r="F6" s="2408"/>
      <c r="G6" s="2408"/>
      <c r="H6" s="2408"/>
      <c r="I6" s="2408"/>
      <c r="J6" s="2408"/>
      <c r="K6" s="2408"/>
      <c r="L6" s="2408"/>
      <c r="M6" s="2408"/>
      <c r="N6" s="2408"/>
      <c r="O6" s="2408"/>
      <c r="P6" s="2408"/>
      <c r="Q6" s="2408"/>
      <c r="R6" s="2408"/>
      <c r="S6" s="2408"/>
      <c r="T6" s="2408"/>
      <c r="U6" s="2408"/>
      <c r="V6" s="2408"/>
      <c r="W6" s="2408"/>
      <c r="X6" s="2408"/>
      <c r="Y6" s="2408"/>
      <c r="Z6" s="2409"/>
    </row>
    <row r="7" spans="1:26" ht="15.75" x14ac:dyDescent="0.25">
      <c r="A7" s="170"/>
      <c r="B7" s="287"/>
      <c r="C7" s="165"/>
      <c r="D7" s="165"/>
      <c r="E7" s="542" t="s">
        <v>177</v>
      </c>
      <c r="F7" s="986">
        <v>45473</v>
      </c>
      <c r="G7" s="402"/>
      <c r="H7" s="826" t="s">
        <v>25</v>
      </c>
      <c r="I7" s="2410" t="s">
        <v>371</v>
      </c>
      <c r="J7" s="2411"/>
      <c r="K7" s="2412"/>
      <c r="L7" s="827"/>
      <c r="M7" s="826" t="s">
        <v>15</v>
      </c>
      <c r="N7" s="1245">
        <v>202</v>
      </c>
      <c r="O7" s="153"/>
      <c r="P7" s="987" t="s">
        <v>190</v>
      </c>
      <c r="Q7" s="1246">
        <v>2</v>
      </c>
      <c r="R7" s="402"/>
      <c r="S7" s="826" t="s">
        <v>185</v>
      </c>
      <c r="T7" s="1247">
        <v>1</v>
      </c>
      <c r="U7" s="542" t="s">
        <v>17</v>
      </c>
      <c r="V7" s="829" t="str">
        <f>'[1]Datos Generales'!B10</f>
        <v xml:space="preserve">DAF </v>
      </c>
      <c r="W7" s="402">
        <v>5</v>
      </c>
      <c r="X7" s="287"/>
      <c r="Y7" s="202"/>
      <c r="Z7" s="173"/>
    </row>
    <row r="8" spans="1:26" x14ac:dyDescent="0.25">
      <c r="A8" s="170"/>
      <c r="B8" s="202"/>
      <c r="C8" s="202"/>
      <c r="D8" s="202"/>
      <c r="E8" s="202"/>
      <c r="F8" s="202"/>
      <c r="G8" s="202"/>
      <c r="H8" s="202"/>
      <c r="I8" s="202"/>
      <c r="J8" s="202"/>
      <c r="K8" s="202"/>
      <c r="L8" s="202"/>
      <c r="M8" s="202"/>
      <c r="N8" s="202"/>
      <c r="O8" s="202"/>
      <c r="P8" s="202"/>
      <c r="Q8" s="202"/>
      <c r="R8" s="202"/>
      <c r="S8" s="202"/>
      <c r="T8" s="202"/>
      <c r="U8" s="202"/>
      <c r="V8" s="202"/>
      <c r="W8" s="202"/>
      <c r="X8" s="202"/>
      <c r="Y8" s="202"/>
      <c r="Z8" s="173"/>
    </row>
    <row r="9" spans="1:26" ht="15.75" x14ac:dyDescent="0.25">
      <c r="A9" s="2413" t="s">
        <v>357</v>
      </c>
      <c r="B9" s="2413"/>
      <c r="C9" s="2413"/>
      <c r="D9" s="2413"/>
      <c r="E9" s="2413"/>
      <c r="F9" s="2413"/>
      <c r="G9" s="2413"/>
      <c r="H9" s="2413"/>
      <c r="I9" s="2413"/>
      <c r="J9" s="2413"/>
      <c r="K9" s="2413"/>
      <c r="L9" s="2413" t="s">
        <v>291</v>
      </c>
      <c r="M9" s="2413"/>
      <c r="N9" s="2413"/>
      <c r="O9" s="2413"/>
      <c r="P9" s="2413"/>
      <c r="Q9" s="2413"/>
      <c r="R9" s="2413"/>
      <c r="S9" s="2413"/>
      <c r="T9" s="2413"/>
      <c r="U9" s="2414" t="s">
        <v>188</v>
      </c>
      <c r="V9" s="2416" t="s">
        <v>224</v>
      </c>
      <c r="W9" s="2416" t="s">
        <v>303</v>
      </c>
      <c r="X9" s="2416" t="s">
        <v>304</v>
      </c>
      <c r="Y9" s="2418" t="s">
        <v>1031</v>
      </c>
      <c r="Z9" s="135"/>
    </row>
    <row r="10" spans="1:26" ht="78.75" x14ac:dyDescent="0.25">
      <c r="A10" s="973" t="s">
        <v>217</v>
      </c>
      <c r="B10" s="973" t="s">
        <v>292</v>
      </c>
      <c r="C10" s="973" t="s">
        <v>293</v>
      </c>
      <c r="D10" s="973" t="s">
        <v>294</v>
      </c>
      <c r="E10" s="973" t="s">
        <v>295</v>
      </c>
      <c r="F10" s="973" t="s">
        <v>296</v>
      </c>
      <c r="G10" s="973" t="s">
        <v>297</v>
      </c>
      <c r="H10" s="973" t="s">
        <v>271</v>
      </c>
      <c r="I10" s="973" t="s">
        <v>272</v>
      </c>
      <c r="J10" s="973" t="s">
        <v>273</v>
      </c>
      <c r="K10" s="973" t="s">
        <v>226</v>
      </c>
      <c r="L10" s="973" t="s">
        <v>298</v>
      </c>
      <c r="M10" s="972" t="s">
        <v>299</v>
      </c>
      <c r="N10" s="972" t="s">
        <v>97</v>
      </c>
      <c r="O10" s="972" t="s">
        <v>300</v>
      </c>
      <c r="P10" s="972" t="s">
        <v>99</v>
      </c>
      <c r="Q10" s="972" t="s">
        <v>100</v>
      </c>
      <c r="R10" s="972" t="s">
        <v>301</v>
      </c>
      <c r="S10" s="972" t="s">
        <v>305</v>
      </c>
      <c r="T10" s="973" t="s">
        <v>302</v>
      </c>
      <c r="U10" s="2415"/>
      <c r="V10" s="2417"/>
      <c r="W10" s="2417"/>
      <c r="X10" s="2417"/>
      <c r="Y10" s="2418"/>
      <c r="Z10" s="159"/>
    </row>
    <row r="11" spans="1:26" ht="15.75" x14ac:dyDescent="0.25">
      <c r="A11" s="848"/>
      <c r="B11" s="848"/>
      <c r="C11" s="849"/>
      <c r="D11" s="850"/>
      <c r="E11" s="851"/>
      <c r="F11" s="851"/>
      <c r="G11" s="851"/>
      <c r="H11" s="852"/>
      <c r="I11" s="853"/>
      <c r="J11" s="854"/>
      <c r="K11" s="855"/>
      <c r="L11" s="856"/>
      <c r="M11" s="857"/>
      <c r="N11" s="857"/>
      <c r="O11" s="858">
        <f t="shared" ref="O11:O22" si="0">+M11-L11</f>
        <v>0</v>
      </c>
      <c r="P11" s="868"/>
      <c r="Q11" s="859">
        <f t="shared" ref="Q11:Q22" si="1">+N11-L11</f>
        <v>0</v>
      </c>
      <c r="R11" s="860"/>
      <c r="S11" s="926">
        <f t="shared" ref="S11:S22" si="2">Q11*P11-R11</f>
        <v>0</v>
      </c>
      <c r="T11" s="928">
        <f t="shared" ref="T11:T22" si="3">K11-R11-S11</f>
        <v>0</v>
      </c>
      <c r="U11" s="861"/>
      <c r="V11" s="861"/>
      <c r="W11" s="861"/>
      <c r="X11" s="862"/>
      <c r="Y11" s="863"/>
      <c r="Z11" s="298"/>
    </row>
    <row r="12" spans="1:26" ht="15.75" x14ac:dyDescent="0.25">
      <c r="A12" s="848"/>
      <c r="B12" s="848"/>
      <c r="C12" s="849"/>
      <c r="D12" s="850"/>
      <c r="E12" s="851"/>
      <c r="F12" s="851"/>
      <c r="G12" s="851"/>
      <c r="H12" s="852"/>
      <c r="I12" s="853"/>
      <c r="J12" s="854"/>
      <c r="K12" s="855"/>
      <c r="L12" s="856"/>
      <c r="M12" s="857"/>
      <c r="N12" s="857"/>
      <c r="O12" s="858">
        <f t="shared" si="0"/>
        <v>0</v>
      </c>
      <c r="P12" s="868"/>
      <c r="Q12" s="859">
        <f t="shared" si="1"/>
        <v>0</v>
      </c>
      <c r="R12" s="860"/>
      <c r="S12" s="926">
        <f t="shared" si="2"/>
        <v>0</v>
      </c>
      <c r="T12" s="928">
        <f t="shared" si="3"/>
        <v>0</v>
      </c>
      <c r="U12" s="869"/>
      <c r="V12" s="861"/>
      <c r="W12" s="861"/>
      <c r="X12" s="862"/>
      <c r="Y12" s="863"/>
      <c r="Z12" s="298"/>
    </row>
    <row r="13" spans="1:26" ht="15.75" x14ac:dyDescent="0.25">
      <c r="A13" s="848"/>
      <c r="B13" s="848"/>
      <c r="C13" s="849"/>
      <c r="D13" s="850"/>
      <c r="E13" s="851"/>
      <c r="F13" s="851"/>
      <c r="G13" s="851"/>
      <c r="H13" s="852"/>
      <c r="I13" s="853"/>
      <c r="J13" s="854"/>
      <c r="K13" s="855"/>
      <c r="L13" s="856"/>
      <c r="M13" s="857"/>
      <c r="N13" s="857"/>
      <c r="O13" s="858">
        <f t="shared" si="0"/>
        <v>0</v>
      </c>
      <c r="P13" s="868"/>
      <c r="Q13" s="859">
        <f t="shared" si="1"/>
        <v>0</v>
      </c>
      <c r="R13" s="860"/>
      <c r="S13" s="926">
        <f t="shared" si="2"/>
        <v>0</v>
      </c>
      <c r="T13" s="928">
        <f t="shared" si="3"/>
        <v>0</v>
      </c>
      <c r="U13" s="861"/>
      <c r="V13" s="861"/>
      <c r="W13" s="861"/>
      <c r="X13" s="862"/>
      <c r="Y13" s="863"/>
      <c r="Z13" s="298"/>
    </row>
    <row r="14" spans="1:26" ht="15.75" x14ac:dyDescent="0.25">
      <c r="A14" s="848"/>
      <c r="B14" s="848"/>
      <c r="C14" s="849"/>
      <c r="D14" s="850"/>
      <c r="E14" s="851"/>
      <c r="F14" s="851"/>
      <c r="G14" s="851"/>
      <c r="H14" s="852"/>
      <c r="I14" s="853"/>
      <c r="J14" s="854"/>
      <c r="K14" s="855"/>
      <c r="L14" s="856"/>
      <c r="M14" s="857"/>
      <c r="N14" s="857"/>
      <c r="O14" s="858">
        <f t="shared" si="0"/>
        <v>0</v>
      </c>
      <c r="P14" s="868"/>
      <c r="Q14" s="859">
        <f t="shared" si="1"/>
        <v>0</v>
      </c>
      <c r="R14" s="860"/>
      <c r="S14" s="926">
        <f t="shared" si="2"/>
        <v>0</v>
      </c>
      <c r="T14" s="928">
        <f t="shared" si="3"/>
        <v>0</v>
      </c>
      <c r="U14" s="861"/>
      <c r="V14" s="861"/>
      <c r="W14" s="861"/>
      <c r="X14" s="862"/>
      <c r="Y14" s="863"/>
      <c r="Z14" s="298"/>
    </row>
    <row r="15" spans="1:26" ht="15" customHeight="1" x14ac:dyDescent="0.25">
      <c r="A15" s="848"/>
      <c r="B15" s="848"/>
      <c r="C15" s="849"/>
      <c r="D15" s="2404" t="s">
        <v>376</v>
      </c>
      <c r="E15" s="2405"/>
      <c r="F15" s="2405"/>
      <c r="G15" s="2405"/>
      <c r="H15" s="2405"/>
      <c r="I15" s="2405"/>
      <c r="J15" s="2405"/>
      <c r="K15" s="2405"/>
      <c r="L15" s="2405"/>
      <c r="M15" s="2406"/>
      <c r="N15" s="857"/>
      <c r="O15" s="858">
        <f t="shared" si="0"/>
        <v>0</v>
      </c>
      <c r="P15" s="868"/>
      <c r="Q15" s="859">
        <f t="shared" si="1"/>
        <v>0</v>
      </c>
      <c r="R15" s="860"/>
      <c r="S15" s="926">
        <f t="shared" si="2"/>
        <v>0</v>
      </c>
      <c r="T15" s="928">
        <f t="shared" si="3"/>
        <v>0</v>
      </c>
      <c r="U15" s="861"/>
      <c r="V15" s="861"/>
      <c r="W15" s="861"/>
      <c r="X15" s="862"/>
      <c r="Y15" s="864"/>
      <c r="Z15" s="298"/>
    </row>
    <row r="16" spans="1:26" ht="15.75" x14ac:dyDescent="0.25">
      <c r="A16" s="848"/>
      <c r="B16" s="2401" t="s">
        <v>418</v>
      </c>
      <c r="C16" s="2402"/>
      <c r="D16" s="2402"/>
      <c r="E16" s="2402"/>
      <c r="F16" s="2402"/>
      <c r="G16" s="2402"/>
      <c r="H16" s="2402"/>
      <c r="I16" s="2402"/>
      <c r="J16" s="2402"/>
      <c r="K16" s="2402"/>
      <c r="L16" s="2402"/>
      <c r="M16" s="2403"/>
      <c r="N16" s="857"/>
      <c r="O16" s="858">
        <f t="shared" si="0"/>
        <v>0</v>
      </c>
      <c r="P16" s="868"/>
      <c r="Q16" s="859">
        <f t="shared" si="1"/>
        <v>0</v>
      </c>
      <c r="R16" s="860"/>
      <c r="S16" s="926">
        <f t="shared" si="2"/>
        <v>0</v>
      </c>
      <c r="T16" s="928">
        <f t="shared" si="3"/>
        <v>0</v>
      </c>
      <c r="U16" s="861"/>
      <c r="V16" s="861"/>
      <c r="W16" s="861"/>
      <c r="X16" s="862"/>
      <c r="Y16" s="864"/>
      <c r="Z16" s="298"/>
    </row>
    <row r="17" spans="1:26" ht="12" customHeight="1" x14ac:dyDescent="0.25">
      <c r="A17" s="848"/>
      <c r="B17" s="2404" t="s">
        <v>419</v>
      </c>
      <c r="C17" s="2405"/>
      <c r="D17" s="2405"/>
      <c r="E17" s="2405"/>
      <c r="F17" s="2405"/>
      <c r="G17" s="2405"/>
      <c r="H17" s="2405"/>
      <c r="I17" s="2405"/>
      <c r="J17" s="2405"/>
      <c r="K17" s="2405"/>
      <c r="L17" s="2405"/>
      <c r="M17" s="2405"/>
      <c r="N17" s="2405"/>
      <c r="O17" s="2405"/>
      <c r="P17" s="2406"/>
      <c r="Q17" s="859">
        <f t="shared" si="1"/>
        <v>0</v>
      </c>
      <c r="R17" s="860"/>
      <c r="S17" s="926">
        <f t="shared" si="2"/>
        <v>0</v>
      </c>
      <c r="T17" s="928">
        <f t="shared" si="3"/>
        <v>0</v>
      </c>
      <c r="U17" s="861"/>
      <c r="V17" s="861"/>
      <c r="W17" s="861"/>
      <c r="X17" s="862"/>
      <c r="Y17" s="864"/>
      <c r="Z17" s="300"/>
    </row>
    <row r="18" spans="1:26" ht="15.75" x14ac:dyDescent="0.25">
      <c r="A18" s="848"/>
      <c r="B18" s="848"/>
      <c r="C18" s="849"/>
      <c r="D18" s="988"/>
      <c r="E18" s="989"/>
      <c r="F18" s="962"/>
      <c r="G18" s="962"/>
      <c r="H18" s="962"/>
      <c r="I18" s="990"/>
      <c r="J18" s="854"/>
      <c r="K18" s="855"/>
      <c r="L18" s="856"/>
      <c r="M18" s="857"/>
      <c r="N18" s="857"/>
      <c r="O18" s="858">
        <f t="shared" si="0"/>
        <v>0</v>
      </c>
      <c r="P18" s="868"/>
      <c r="Q18" s="859">
        <f t="shared" si="1"/>
        <v>0</v>
      </c>
      <c r="R18" s="860"/>
      <c r="S18" s="926">
        <f t="shared" si="2"/>
        <v>0</v>
      </c>
      <c r="T18" s="928">
        <f t="shared" si="3"/>
        <v>0</v>
      </c>
      <c r="U18" s="861"/>
      <c r="V18" s="861"/>
      <c r="W18" s="861"/>
      <c r="X18" s="862"/>
      <c r="Y18" s="864"/>
      <c r="Z18" s="300"/>
    </row>
    <row r="19" spans="1:26" ht="15.75" x14ac:dyDescent="0.25">
      <c r="A19" s="848"/>
      <c r="B19" s="848"/>
      <c r="C19" s="849"/>
      <c r="D19" s="850"/>
      <c r="E19" s="851"/>
      <c r="F19" s="851"/>
      <c r="G19" s="851"/>
      <c r="H19" s="852"/>
      <c r="I19" s="853"/>
      <c r="J19" s="854"/>
      <c r="K19" s="855"/>
      <c r="L19" s="856"/>
      <c r="M19" s="857"/>
      <c r="N19" s="857"/>
      <c r="O19" s="858">
        <f t="shared" si="0"/>
        <v>0</v>
      </c>
      <c r="P19" s="868"/>
      <c r="Q19" s="859">
        <f t="shared" si="1"/>
        <v>0</v>
      </c>
      <c r="R19" s="860"/>
      <c r="S19" s="926">
        <f t="shared" si="2"/>
        <v>0</v>
      </c>
      <c r="T19" s="928">
        <f t="shared" si="3"/>
        <v>0</v>
      </c>
      <c r="U19" s="861"/>
      <c r="V19" s="861"/>
      <c r="W19" s="861"/>
      <c r="X19" s="862"/>
      <c r="Y19" s="864"/>
      <c r="Z19" s="300"/>
    </row>
    <row r="20" spans="1:26" ht="15.75" x14ac:dyDescent="0.25">
      <c r="A20" s="848"/>
      <c r="B20" s="848"/>
      <c r="C20" s="849"/>
      <c r="D20" s="850"/>
      <c r="E20" s="851"/>
      <c r="F20" s="851"/>
      <c r="G20" s="851"/>
      <c r="H20" s="852"/>
      <c r="I20" s="853"/>
      <c r="J20" s="854"/>
      <c r="K20" s="855"/>
      <c r="L20" s="856"/>
      <c r="M20" s="857"/>
      <c r="N20" s="857"/>
      <c r="O20" s="858">
        <f t="shared" si="0"/>
        <v>0</v>
      </c>
      <c r="P20" s="868"/>
      <c r="Q20" s="859">
        <f t="shared" si="1"/>
        <v>0</v>
      </c>
      <c r="R20" s="860"/>
      <c r="S20" s="926">
        <f t="shared" si="2"/>
        <v>0</v>
      </c>
      <c r="T20" s="928">
        <f t="shared" si="3"/>
        <v>0</v>
      </c>
      <c r="U20" s="861"/>
      <c r="V20" s="861"/>
      <c r="W20" s="861"/>
      <c r="X20" s="862"/>
      <c r="Y20" s="864"/>
      <c r="Z20" s="300"/>
    </row>
    <row r="21" spans="1:26" ht="15.75" x14ac:dyDescent="0.25">
      <c r="A21" s="848"/>
      <c r="B21" s="848"/>
      <c r="C21" s="849"/>
      <c r="D21" s="850"/>
      <c r="E21" s="851"/>
      <c r="F21" s="851"/>
      <c r="G21" s="851"/>
      <c r="H21" s="852"/>
      <c r="I21" s="853"/>
      <c r="J21" s="854"/>
      <c r="K21" s="855"/>
      <c r="L21" s="856"/>
      <c r="M21" s="857"/>
      <c r="N21" s="857"/>
      <c r="O21" s="858">
        <f t="shared" si="0"/>
        <v>0</v>
      </c>
      <c r="P21" s="868"/>
      <c r="Q21" s="859">
        <f t="shared" si="1"/>
        <v>0</v>
      </c>
      <c r="R21" s="860"/>
      <c r="S21" s="926">
        <f t="shared" si="2"/>
        <v>0</v>
      </c>
      <c r="T21" s="928">
        <f t="shared" si="3"/>
        <v>0</v>
      </c>
      <c r="U21" s="861"/>
      <c r="V21" s="861"/>
      <c r="W21" s="861"/>
      <c r="X21" s="862"/>
      <c r="Y21" s="864"/>
      <c r="Z21" s="300"/>
    </row>
    <row r="22" spans="1:26" ht="15.75" x14ac:dyDescent="0.25">
      <c r="A22" s="848"/>
      <c r="B22" s="848"/>
      <c r="C22" s="849"/>
      <c r="D22" s="850"/>
      <c r="E22" s="851"/>
      <c r="F22" s="851"/>
      <c r="G22" s="851"/>
      <c r="H22" s="852"/>
      <c r="I22" s="853"/>
      <c r="J22" s="854"/>
      <c r="K22" s="855"/>
      <c r="L22" s="856"/>
      <c r="M22" s="857"/>
      <c r="N22" s="857"/>
      <c r="O22" s="865">
        <f t="shared" si="0"/>
        <v>0</v>
      </c>
      <c r="P22" s="931"/>
      <c r="Q22" s="866">
        <f t="shared" si="1"/>
        <v>0</v>
      </c>
      <c r="R22" s="860"/>
      <c r="S22" s="927">
        <f t="shared" si="2"/>
        <v>0</v>
      </c>
      <c r="T22" s="929">
        <f t="shared" si="3"/>
        <v>0</v>
      </c>
      <c r="U22" s="861"/>
      <c r="V22" s="861"/>
      <c r="W22" s="861"/>
      <c r="X22" s="862"/>
      <c r="Y22" s="867"/>
      <c r="Z22" s="300"/>
    </row>
    <row r="23" spans="1:26" ht="15.75" x14ac:dyDescent="0.25">
      <c r="A23" s="2397"/>
      <c r="B23" s="2397"/>
      <c r="C23" s="2397"/>
      <c r="D23" s="2397"/>
      <c r="E23" s="2397"/>
      <c r="F23" s="2397"/>
      <c r="G23" s="2397"/>
      <c r="H23" s="2397"/>
      <c r="I23" s="2397"/>
      <c r="J23" s="2397"/>
      <c r="K23" s="2397"/>
      <c r="L23" s="2397"/>
      <c r="M23" s="2397"/>
      <c r="N23" s="2397"/>
      <c r="O23" s="2397"/>
      <c r="P23" s="2397"/>
      <c r="Q23" s="2397"/>
      <c r="R23" s="934" t="s">
        <v>47</v>
      </c>
      <c r="S23" s="847">
        <f>SUM(S11:S22)</f>
        <v>0</v>
      </c>
      <c r="T23" s="847">
        <f>SUM(T11:T22)</f>
        <v>0</v>
      </c>
      <c r="U23" s="2398"/>
      <c r="V23" s="2399"/>
      <c r="W23" s="2399"/>
      <c r="X23" s="2399"/>
      <c r="Y23" s="2400"/>
      <c r="Z23" s="302"/>
    </row>
    <row r="24" spans="1:26" x14ac:dyDescent="0.25">
      <c r="A24" s="170"/>
      <c r="B24" s="283"/>
      <c r="C24" s="284"/>
      <c r="D24" s="284"/>
      <c r="E24" s="285"/>
      <c r="F24" s="284"/>
      <c r="G24" s="284"/>
      <c r="H24" s="284"/>
      <c r="I24" s="284"/>
      <c r="J24" s="284"/>
      <c r="K24" s="284"/>
      <c r="L24" s="284"/>
      <c r="M24" s="284"/>
      <c r="N24" s="284"/>
      <c r="O24" s="284"/>
      <c r="P24" s="284"/>
      <c r="Q24" s="286"/>
      <c r="R24" s="284"/>
      <c r="S24" s="284"/>
      <c r="T24" s="284"/>
      <c r="U24" s="284"/>
      <c r="V24" s="284"/>
      <c r="W24" s="284"/>
      <c r="X24" s="283"/>
      <c r="Y24" s="244" t="s">
        <v>191</v>
      </c>
      <c r="Z24" s="173"/>
    </row>
    <row r="25" spans="1:26" ht="15.75" x14ac:dyDescent="0.25">
      <c r="A25" s="838"/>
      <c r="B25" s="969"/>
      <c r="C25" s="969"/>
      <c r="D25" s="833"/>
      <c r="E25" s="839"/>
      <c r="F25" s="2394" t="s">
        <v>420</v>
      </c>
      <c r="G25" s="2394"/>
      <c r="H25" s="991"/>
      <c r="I25" s="991"/>
      <c r="J25" s="992"/>
      <c r="K25" s="992"/>
      <c r="L25" s="991"/>
      <c r="M25" s="2394" t="s">
        <v>412</v>
      </c>
      <c r="N25" s="2394"/>
      <c r="O25" s="969"/>
      <c r="P25" s="969"/>
      <c r="Q25" s="399"/>
      <c r="R25" s="399"/>
      <c r="S25" s="2396" t="s">
        <v>422</v>
      </c>
      <c r="T25" s="2396"/>
      <c r="U25" s="840"/>
      <c r="V25" s="840"/>
      <c r="W25" s="840"/>
      <c r="X25" s="840"/>
      <c r="Y25" s="840"/>
      <c r="Z25" s="841"/>
    </row>
    <row r="26" spans="1:26" ht="15.75" x14ac:dyDescent="0.25">
      <c r="A26" s="400"/>
      <c r="B26" s="322"/>
      <c r="C26" s="322"/>
      <c r="D26" s="402"/>
      <c r="E26" s="831"/>
      <c r="F26" s="2395" t="s">
        <v>421</v>
      </c>
      <c r="G26" s="2395"/>
      <c r="H26" s="291"/>
      <c r="I26" s="291"/>
      <c r="J26" s="993"/>
      <c r="K26" s="993"/>
      <c r="L26" s="291"/>
      <c r="M26" s="2395" t="s">
        <v>6</v>
      </c>
      <c r="N26" s="2395"/>
      <c r="O26" s="320"/>
      <c r="P26" s="320"/>
      <c r="Q26" s="833"/>
      <c r="R26" s="402"/>
      <c r="S26" s="2395" t="s">
        <v>202</v>
      </c>
      <c r="T26" s="2395"/>
      <c r="U26" s="320"/>
      <c r="V26" s="320"/>
      <c r="W26" s="320"/>
      <c r="X26" s="320"/>
      <c r="Y26" s="320"/>
      <c r="Z26" s="321"/>
    </row>
    <row r="27" spans="1:26" ht="15.75" x14ac:dyDescent="0.25">
      <c r="A27" s="843"/>
      <c r="B27" s="969"/>
      <c r="C27" s="969"/>
      <c r="D27" s="842"/>
      <c r="E27" s="842"/>
      <c r="F27" s="2394" t="s">
        <v>413</v>
      </c>
      <c r="G27" s="2394"/>
      <c r="H27" s="994"/>
      <c r="I27" s="994"/>
      <c r="J27" s="995"/>
      <c r="K27" s="995"/>
      <c r="L27" s="994"/>
      <c r="M27" s="2394" t="s">
        <v>414</v>
      </c>
      <c r="N27" s="2394"/>
      <c r="O27" s="970"/>
      <c r="P27" s="970"/>
      <c r="Q27" s="842"/>
      <c r="R27" s="842"/>
      <c r="S27" s="2394" t="s">
        <v>423</v>
      </c>
      <c r="T27" s="2394"/>
      <c r="U27" s="844"/>
      <c r="V27" s="970"/>
      <c r="W27" s="970"/>
      <c r="X27" s="970"/>
      <c r="Y27" s="969"/>
      <c r="Z27" s="845"/>
    </row>
    <row r="28" spans="1:26" ht="15.75" x14ac:dyDescent="0.25">
      <c r="A28" s="835"/>
      <c r="B28" s="322"/>
      <c r="C28" s="322"/>
      <c r="D28" s="832"/>
      <c r="E28" s="832"/>
      <c r="F28" s="2395"/>
      <c r="G28" s="2395"/>
      <c r="H28" s="832"/>
      <c r="I28" s="832"/>
      <c r="J28" s="402"/>
      <c r="K28" s="402"/>
      <c r="L28" s="832"/>
      <c r="M28" s="2395" t="str">
        <f>'[1]Datos Generales'!C16</f>
        <v>Preparado por</v>
      </c>
      <c r="N28" s="2395"/>
      <c r="O28" s="778"/>
      <c r="P28" s="778"/>
      <c r="Q28" s="832"/>
      <c r="R28" s="832"/>
      <c r="S28" s="2395" t="str">
        <f>'[1]Datos Generales'!D16</f>
        <v>Revisado por</v>
      </c>
      <c r="T28" s="2395"/>
      <c r="U28" s="320"/>
      <c r="V28" s="778"/>
      <c r="W28" s="778"/>
      <c r="X28" s="778"/>
      <c r="Y28" s="322"/>
      <c r="Z28" s="836"/>
    </row>
    <row r="29" spans="1:26" ht="15.75" x14ac:dyDescent="0.25">
      <c r="A29" s="838"/>
      <c r="B29" s="969"/>
      <c r="C29" s="969"/>
      <c r="D29" s="833"/>
      <c r="E29" s="839"/>
      <c r="F29" s="2392">
        <v>45474</v>
      </c>
      <c r="G29" s="2392"/>
      <c r="H29" s="833"/>
      <c r="I29" s="833"/>
      <c r="J29" s="833"/>
      <c r="K29" s="833"/>
      <c r="L29" s="833"/>
      <c r="M29" s="2392">
        <v>45474</v>
      </c>
      <c r="N29" s="2392"/>
      <c r="O29" s="970"/>
      <c r="P29" s="970"/>
      <c r="Q29" s="833"/>
      <c r="R29" s="833"/>
      <c r="S29" s="2392">
        <v>45481</v>
      </c>
      <c r="T29" s="2392"/>
      <c r="U29" s="844"/>
      <c r="V29" s="970"/>
      <c r="W29" s="970"/>
      <c r="X29" s="970"/>
      <c r="Y29" s="969"/>
      <c r="Z29" s="846"/>
    </row>
    <row r="30" spans="1:26" ht="15.75" x14ac:dyDescent="0.25">
      <c r="A30" s="400"/>
      <c r="B30" s="322"/>
      <c r="C30" s="322"/>
      <c r="D30" s="402"/>
      <c r="E30" s="831"/>
      <c r="F30" s="2393" t="s">
        <v>203</v>
      </c>
      <c r="G30" s="2393"/>
      <c r="H30" s="402"/>
      <c r="I30" s="402"/>
      <c r="J30" s="402"/>
      <c r="K30" s="402"/>
      <c r="L30" s="402"/>
      <c r="M30" s="2393" t="s">
        <v>204</v>
      </c>
      <c r="N30" s="2393"/>
      <c r="O30" s="837"/>
      <c r="P30" s="837"/>
      <c r="Q30" s="833"/>
      <c r="R30" s="402"/>
      <c r="S30" s="2393" t="s">
        <v>211</v>
      </c>
      <c r="T30" s="2393"/>
      <c r="U30" s="320"/>
      <c r="V30" s="837"/>
      <c r="W30" s="837"/>
      <c r="X30" s="837"/>
      <c r="Y30" s="322"/>
      <c r="Z30" s="321"/>
    </row>
    <row r="31" spans="1:26" ht="1.5" customHeight="1" x14ac:dyDescent="0.25">
      <c r="A31" s="170"/>
      <c r="B31" s="411"/>
      <c r="C31" s="411"/>
      <c r="D31" s="396"/>
      <c r="E31" s="396"/>
      <c r="F31" s="396"/>
      <c r="G31" s="396"/>
      <c r="H31" s="396"/>
      <c r="I31" s="974"/>
      <c r="J31" s="403"/>
      <c r="K31" s="403"/>
      <c r="L31" s="117"/>
      <c r="M31" s="117"/>
      <c r="N31" s="413"/>
      <c r="O31" s="535"/>
      <c r="P31" s="535"/>
      <c r="Q31" s="535"/>
      <c r="R31" s="392"/>
      <c r="S31" s="392"/>
      <c r="T31" s="392"/>
      <c r="U31" s="392"/>
      <c r="V31" s="535"/>
      <c r="W31" s="535"/>
      <c r="X31" s="535"/>
      <c r="Y31" s="411"/>
      <c r="Z31" s="135"/>
    </row>
    <row r="32" spans="1:26" hidden="1" x14ac:dyDescent="0.25">
      <c r="A32" s="544"/>
      <c r="B32" s="305"/>
      <c r="C32" s="306"/>
      <c r="D32" s="306"/>
      <c r="E32" s="307"/>
      <c r="F32" s="306"/>
      <c r="G32" s="306"/>
      <c r="H32" s="306"/>
      <c r="I32" s="306"/>
      <c r="J32" s="306"/>
      <c r="K32" s="306"/>
      <c r="L32" s="306"/>
      <c r="M32" s="307"/>
      <c r="N32" s="306"/>
      <c r="O32" s="29"/>
      <c r="P32" s="29"/>
      <c r="Q32" s="29"/>
      <c r="R32" s="29"/>
      <c r="S32" s="29"/>
      <c r="T32" s="29"/>
      <c r="U32" s="29"/>
      <c r="V32" s="29"/>
      <c r="W32" s="29"/>
      <c r="X32" s="308"/>
      <c r="Y32" s="308"/>
      <c r="Z32" s="122"/>
    </row>
  </sheetData>
  <sheetProtection formatColumns="0" insertColumns="0" insertRows="0"/>
  <mergeCells count="33">
    <mergeCell ref="A23:Q23"/>
    <mergeCell ref="U23:Y23"/>
    <mergeCell ref="B16:M16"/>
    <mergeCell ref="B17:P17"/>
    <mergeCell ref="G4:O4"/>
    <mergeCell ref="A6:Z6"/>
    <mergeCell ref="I7:K7"/>
    <mergeCell ref="A9:K9"/>
    <mergeCell ref="L9:T9"/>
    <mergeCell ref="U9:U10"/>
    <mergeCell ref="V9:V10"/>
    <mergeCell ref="W9:W10"/>
    <mergeCell ref="X9:X10"/>
    <mergeCell ref="Y9:Y10"/>
    <mergeCell ref="D15:M15"/>
    <mergeCell ref="F25:G25"/>
    <mergeCell ref="M25:N25"/>
    <mergeCell ref="S25:T25"/>
    <mergeCell ref="F26:G26"/>
    <mergeCell ref="M26:N26"/>
    <mergeCell ref="S26:T26"/>
    <mergeCell ref="F27:G27"/>
    <mergeCell ref="M27:N27"/>
    <mergeCell ref="S27:T27"/>
    <mergeCell ref="F28:G28"/>
    <mergeCell ref="M28:N28"/>
    <mergeCell ref="S28:T28"/>
    <mergeCell ref="F29:G29"/>
    <mergeCell ref="M29:N29"/>
    <mergeCell ref="S29:T29"/>
    <mergeCell ref="F30:G30"/>
    <mergeCell ref="M30:N30"/>
    <mergeCell ref="S30:T30"/>
  </mergeCells>
  <printOptions horizontalCentered="1"/>
  <pageMargins left="0" right="0" top="0.82677165354330717" bottom="0.19685039370078741" header="0.55118110236220474" footer="0.31496062992125984"/>
  <pageSetup paperSize="5" scale="65" orientation="landscape" r:id="rId1"/>
  <headerFooter>
    <oddFooter>&amp;R&amp;P/&amp;N  &amp;D  &amp;T</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1"/>
  <sheetViews>
    <sheetView showGridLines="0" topLeftCell="E13" zoomScaleNormal="100" zoomScaleSheetLayoutView="90" workbookViewId="0">
      <selection activeCell="L31" sqref="L31"/>
    </sheetView>
  </sheetViews>
  <sheetFormatPr baseColWidth="10" defaultColWidth="11.42578125" defaultRowHeight="12" x14ac:dyDescent="0.2"/>
  <cols>
    <col min="1" max="1" width="1.42578125" style="165" customWidth="1"/>
    <col min="2" max="2" width="3.42578125" style="282" customWidth="1"/>
    <col min="3" max="3" width="11.42578125" style="287" customWidth="1"/>
    <col min="4" max="4" width="15" style="165" customWidth="1"/>
    <col min="5" max="5" width="11.85546875" style="165" customWidth="1"/>
    <col min="6" max="6" width="16.7109375" style="288" customWidth="1"/>
    <col min="7" max="7" width="11.42578125" style="165" customWidth="1"/>
    <col min="8" max="8" width="14.85546875" style="165" customWidth="1"/>
    <col min="9" max="9" width="11.7109375" style="165" customWidth="1"/>
    <col min="10" max="10" width="14.5703125" style="165" customWidth="1"/>
    <col min="11" max="11" width="15.85546875" style="165" customWidth="1"/>
    <col min="12" max="12" width="11.140625" style="165" customWidth="1"/>
    <col min="13" max="13" width="11.28515625" style="165" customWidth="1"/>
    <col min="14" max="14" width="14.5703125" style="165" customWidth="1"/>
    <col min="15" max="15" width="14.5703125" style="287" customWidth="1"/>
    <col min="16" max="16" width="16.85546875" style="287" customWidth="1"/>
    <col min="17" max="16384" width="11.42578125" style="165"/>
  </cols>
  <sheetData>
    <row r="2" spans="2:19" ht="12.75" customHeight="1" x14ac:dyDescent="0.2">
      <c r="B2" s="429"/>
      <c r="C2" s="292"/>
      <c r="D2" s="293"/>
      <c r="E2" s="293"/>
      <c r="F2" s="294"/>
      <c r="G2" s="293"/>
      <c r="H2" s="293"/>
      <c r="I2" s="293"/>
      <c r="J2" s="293"/>
      <c r="K2" s="293"/>
      <c r="L2" s="293"/>
      <c r="M2" s="293"/>
      <c r="N2" s="293"/>
      <c r="O2" s="292"/>
      <c r="P2" s="292"/>
    </row>
    <row r="3" spans="2:19" ht="12.75" customHeight="1" x14ac:dyDescent="0.2">
      <c r="B3" s="425"/>
      <c r="C3" s="283"/>
      <c r="D3" s="284"/>
      <c r="E3" s="284"/>
      <c r="F3" s="285"/>
      <c r="G3" s="284"/>
      <c r="H3" s="284"/>
      <c r="I3" s="284"/>
      <c r="J3" s="297"/>
      <c r="K3" s="284"/>
      <c r="L3" s="284"/>
      <c r="M3" s="284"/>
      <c r="N3" s="284"/>
      <c r="O3" s="283"/>
      <c r="P3" s="283"/>
    </row>
    <row r="4" spans="2:19" ht="12.75" customHeight="1" x14ac:dyDescent="0.2">
      <c r="B4" s="425"/>
      <c r="C4" s="283"/>
      <c r="D4" s="284"/>
      <c r="E4" s="284"/>
      <c r="F4" s="285"/>
      <c r="G4" s="284"/>
      <c r="H4" s="284"/>
      <c r="I4" s="284"/>
      <c r="J4" s="297"/>
      <c r="K4" s="284"/>
      <c r="L4" s="284"/>
      <c r="M4" s="284"/>
      <c r="N4" s="284"/>
      <c r="O4" s="283"/>
      <c r="P4" s="283"/>
    </row>
    <row r="5" spans="2:19" ht="5.25" customHeight="1" x14ac:dyDescent="0.2">
      <c r="B5" s="425"/>
      <c r="C5" s="283"/>
      <c r="D5" s="284"/>
      <c r="E5" s="284"/>
      <c r="F5" s="285"/>
      <c r="G5" s="284"/>
      <c r="H5" s="284"/>
      <c r="I5" s="284"/>
      <c r="J5" s="297"/>
      <c r="K5" s="284"/>
      <c r="L5" s="284"/>
      <c r="M5" s="284"/>
      <c r="N5" s="284"/>
      <c r="O5" s="283"/>
      <c r="P5" s="283"/>
    </row>
    <row r="6" spans="2:19" ht="18" customHeight="1" x14ac:dyDescent="0.2">
      <c r="B6" s="425"/>
      <c r="C6" s="283"/>
      <c r="D6" s="284"/>
      <c r="E6" s="284"/>
      <c r="F6" s="285"/>
      <c r="G6" s="284"/>
      <c r="H6" s="284"/>
      <c r="I6" s="284"/>
      <c r="J6" s="297"/>
      <c r="K6" s="284"/>
      <c r="L6" s="284"/>
      <c r="M6" s="284"/>
      <c r="N6" s="284"/>
      <c r="O6" s="283"/>
      <c r="P6" s="283"/>
    </row>
    <row r="7" spans="2:19" ht="18.75" x14ac:dyDescent="0.3">
      <c r="B7" s="2131" t="s">
        <v>20</v>
      </c>
      <c r="C7" s="2425"/>
      <c r="D7" s="2425"/>
      <c r="E7" s="2425"/>
      <c r="F7" s="2425"/>
      <c r="G7" s="2425"/>
      <c r="H7" s="2425"/>
      <c r="I7" s="2425"/>
      <c r="J7" s="2425"/>
      <c r="K7" s="2425"/>
      <c r="L7" s="2425"/>
      <c r="M7" s="2425"/>
      <c r="N7" s="2425"/>
      <c r="O7" s="2425"/>
      <c r="P7" s="2425"/>
    </row>
    <row r="8" spans="2:19" ht="20.25" customHeight="1" x14ac:dyDescent="0.25">
      <c r="B8" s="2429" t="s">
        <v>215</v>
      </c>
      <c r="C8" s="2430"/>
      <c r="D8" s="2430"/>
      <c r="E8" s="2430"/>
      <c r="F8" s="2430"/>
      <c r="G8" s="2430"/>
      <c r="H8" s="2430"/>
      <c r="I8" s="2430"/>
      <c r="J8" s="2430"/>
      <c r="K8" s="2430"/>
      <c r="L8" s="2430"/>
      <c r="M8" s="2430"/>
      <c r="N8" s="2430"/>
      <c r="O8" s="2430"/>
      <c r="P8" s="2430"/>
    </row>
    <row r="9" spans="2:19" ht="15.75" x14ac:dyDescent="0.25">
      <c r="B9" s="2431" t="s">
        <v>122</v>
      </c>
      <c r="C9" s="2432"/>
      <c r="D9" s="2432"/>
      <c r="E9" s="2432"/>
      <c r="F9" s="2432"/>
      <c r="G9" s="2432"/>
      <c r="H9" s="2432"/>
      <c r="I9" s="2432"/>
      <c r="J9" s="2432"/>
      <c r="K9" s="2432"/>
      <c r="L9" s="2432"/>
      <c r="M9" s="2432"/>
      <c r="N9" s="2432"/>
      <c r="O9" s="2432"/>
      <c r="P9" s="2432"/>
    </row>
    <row r="10" spans="2:19" ht="16.5" customHeight="1" x14ac:dyDescent="0.25">
      <c r="B10" s="425"/>
      <c r="C10" s="541" t="s">
        <v>177</v>
      </c>
      <c r="D10" s="825">
        <v>45473</v>
      </c>
      <c r="E10" s="541" t="s">
        <v>25</v>
      </c>
      <c r="F10" s="2433" t="str">
        <f>'[1]Datos Generales'!C7</f>
        <v>DIGESETT</v>
      </c>
      <c r="G10" s="2434"/>
      <c r="H10" s="541" t="s">
        <v>15</v>
      </c>
      <c r="I10" s="560" t="str">
        <f>'[1]Datos Generales'!C8</f>
        <v>0202</v>
      </c>
      <c r="J10" s="541" t="s">
        <v>214</v>
      </c>
      <c r="K10" s="877" t="str">
        <f>'[1]Datos Generales'!C9</f>
        <v>02</v>
      </c>
      <c r="L10" s="541" t="s">
        <v>16</v>
      </c>
      <c r="M10" s="560" t="str">
        <f>'[1]Datos Generales'!C10</f>
        <v>01</v>
      </c>
      <c r="N10" s="541" t="s">
        <v>17</v>
      </c>
      <c r="O10" s="560" t="str">
        <f>'[1]Datos Generales'!C11</f>
        <v>0005</v>
      </c>
      <c r="P10" s="173"/>
      <c r="Q10" s="270"/>
      <c r="R10" s="270"/>
      <c r="S10" s="270"/>
    </row>
    <row r="11" spans="2:19" ht="22.5" customHeight="1" x14ac:dyDescent="0.3">
      <c r="B11" s="425"/>
      <c r="C11" s="508"/>
      <c r="D11" s="508"/>
      <c r="E11" s="508"/>
      <c r="F11" s="14"/>
      <c r="G11" s="14"/>
      <c r="H11" s="14"/>
      <c r="I11" s="450"/>
      <c r="J11" s="450"/>
      <c r="K11" s="450"/>
      <c r="L11" s="410"/>
      <c r="M11" s="410"/>
      <c r="N11" s="410"/>
      <c r="O11" s="410"/>
      <c r="P11" s="1255"/>
    </row>
    <row r="12" spans="2:19" ht="15.75" customHeight="1" x14ac:dyDescent="0.2">
      <c r="B12" s="426"/>
      <c r="C12" s="2435" t="s">
        <v>216</v>
      </c>
      <c r="D12" s="2436"/>
      <c r="E12" s="2436"/>
      <c r="F12" s="2437"/>
      <c r="G12" s="2438" t="s">
        <v>348</v>
      </c>
      <c r="H12" s="2438" t="s">
        <v>213</v>
      </c>
      <c r="I12" s="2438" t="s">
        <v>301</v>
      </c>
      <c r="J12" s="2438" t="s">
        <v>306</v>
      </c>
      <c r="K12" s="2414" t="s">
        <v>247</v>
      </c>
      <c r="L12" s="2414" t="s">
        <v>188</v>
      </c>
      <c r="M12" s="2416" t="s">
        <v>53</v>
      </c>
      <c r="N12" s="2416" t="s">
        <v>165</v>
      </c>
      <c r="O12" s="2416" t="s">
        <v>307</v>
      </c>
      <c r="P12" s="2423" t="s">
        <v>57</v>
      </c>
    </row>
    <row r="13" spans="2:19" ht="86.25" customHeight="1" x14ac:dyDescent="0.2">
      <c r="B13" s="426"/>
      <c r="C13" s="1118" t="s">
        <v>22</v>
      </c>
      <c r="D13" s="1118" t="s">
        <v>146</v>
      </c>
      <c r="E13" s="1118" t="s">
        <v>217</v>
      </c>
      <c r="F13" s="546" t="s">
        <v>212</v>
      </c>
      <c r="G13" s="2439"/>
      <c r="H13" s="2439"/>
      <c r="I13" s="2439"/>
      <c r="J13" s="2439"/>
      <c r="K13" s="2421"/>
      <c r="L13" s="2421"/>
      <c r="M13" s="2422"/>
      <c r="N13" s="2422"/>
      <c r="O13" s="2422"/>
      <c r="P13" s="2424"/>
    </row>
    <row r="14" spans="2:19" ht="17.25" customHeight="1" x14ac:dyDescent="0.25">
      <c r="B14" s="545">
        <v>1</v>
      </c>
      <c r="C14" s="876"/>
      <c r="D14" s="870"/>
      <c r="E14" s="850"/>
      <c r="F14" s="851"/>
      <c r="G14" s="871"/>
      <c r="H14" s="855"/>
      <c r="I14" s="855"/>
      <c r="J14" s="855"/>
      <c r="K14" s="855">
        <f t="shared" ref="K14:K19" si="0">H14-I14-J14</f>
        <v>0</v>
      </c>
      <c r="L14" s="872"/>
      <c r="M14" s="872"/>
      <c r="N14" s="872"/>
      <c r="O14" s="873"/>
      <c r="P14" s="874"/>
    </row>
    <row r="15" spans="2:19" ht="75" customHeight="1" x14ac:dyDescent="0.25">
      <c r="B15" s="545">
        <v>2</v>
      </c>
      <c r="C15" s="876">
        <v>45315</v>
      </c>
      <c r="D15" s="870" t="s">
        <v>1033</v>
      </c>
      <c r="E15" s="848">
        <v>101874503</v>
      </c>
      <c r="F15" s="851" t="s">
        <v>400</v>
      </c>
      <c r="G15" s="871" t="s">
        <v>1032</v>
      </c>
      <c r="H15" s="855">
        <v>25994907.620000001</v>
      </c>
      <c r="I15" s="855">
        <v>0</v>
      </c>
      <c r="J15" s="855">
        <v>12370491.6</v>
      </c>
      <c r="K15" s="855">
        <f t="shared" si="0"/>
        <v>13624416.020000001</v>
      </c>
      <c r="L15" s="872" t="s">
        <v>402</v>
      </c>
      <c r="M15" s="872" t="s">
        <v>394</v>
      </c>
      <c r="N15" s="1252" t="s">
        <v>448</v>
      </c>
      <c r="O15" s="873" t="s">
        <v>1042</v>
      </c>
      <c r="P15" s="874" t="s">
        <v>1041</v>
      </c>
    </row>
    <row r="16" spans="2:19" ht="15.75" x14ac:dyDescent="0.25">
      <c r="B16" s="545">
        <v>3</v>
      </c>
      <c r="C16" s="876"/>
      <c r="D16" s="870"/>
      <c r="E16" s="850"/>
      <c r="F16" s="851"/>
      <c r="G16" s="871"/>
      <c r="H16" s="855"/>
      <c r="I16" s="855"/>
      <c r="J16" s="855"/>
      <c r="K16" s="855">
        <f t="shared" si="0"/>
        <v>0</v>
      </c>
      <c r="L16" s="872"/>
      <c r="M16" s="872"/>
      <c r="N16" s="872"/>
      <c r="O16" s="873"/>
      <c r="P16" s="874"/>
    </row>
    <row r="17" spans="2:17" ht="15.75" x14ac:dyDescent="0.25">
      <c r="B17" s="545">
        <v>4</v>
      </c>
      <c r="C17" s="876"/>
      <c r="D17" s="870"/>
      <c r="E17" s="850"/>
      <c r="F17" s="851"/>
      <c r="G17" s="871"/>
      <c r="H17" s="855"/>
      <c r="I17" s="855"/>
      <c r="J17" s="855"/>
      <c r="K17" s="855">
        <f t="shared" si="0"/>
        <v>0</v>
      </c>
      <c r="L17" s="872"/>
      <c r="M17" s="872"/>
      <c r="N17" s="872"/>
      <c r="O17" s="873"/>
      <c r="P17" s="874"/>
    </row>
    <row r="18" spans="2:17" ht="15.75" x14ac:dyDescent="0.25">
      <c r="B18" s="545">
        <v>5</v>
      </c>
      <c r="C18" s="876"/>
      <c r="D18" s="870"/>
      <c r="E18" s="850"/>
      <c r="F18" s="851"/>
      <c r="G18" s="871"/>
      <c r="H18" s="855"/>
      <c r="I18" s="855"/>
      <c r="J18" s="855"/>
      <c r="K18" s="855">
        <f t="shared" si="0"/>
        <v>0</v>
      </c>
      <c r="L18" s="872"/>
      <c r="M18" s="872"/>
      <c r="N18" s="872"/>
      <c r="O18" s="873"/>
      <c r="P18" s="874"/>
    </row>
    <row r="19" spans="2:17" ht="15.75" x14ac:dyDescent="0.25">
      <c r="B19" s="545">
        <v>6</v>
      </c>
      <c r="C19" s="876"/>
      <c r="D19" s="870"/>
      <c r="E19" s="850"/>
      <c r="F19" s="851"/>
      <c r="G19" s="871"/>
      <c r="H19" s="855"/>
      <c r="I19" s="855"/>
      <c r="J19" s="855"/>
      <c r="K19" s="855">
        <f t="shared" si="0"/>
        <v>0</v>
      </c>
      <c r="L19" s="872"/>
      <c r="M19" s="872"/>
      <c r="N19" s="872"/>
      <c r="O19" s="873"/>
      <c r="P19" s="874"/>
    </row>
    <row r="20" spans="2:17" ht="16.5" customHeight="1" x14ac:dyDescent="0.25">
      <c r="B20" s="545"/>
      <c r="C20" s="1049"/>
      <c r="D20" s="1050"/>
      <c r="E20" s="1051"/>
      <c r="F20" s="1116"/>
      <c r="G20" s="1116"/>
      <c r="H20" s="1116"/>
      <c r="I20" s="1117"/>
      <c r="J20" s="855"/>
      <c r="K20" s="855"/>
      <c r="L20" s="1052"/>
      <c r="M20" s="1053"/>
      <c r="N20" s="1053"/>
      <c r="O20" s="1054"/>
      <c r="P20" s="1055"/>
    </row>
    <row r="21" spans="2:17" s="270" customFormat="1" ht="15.75" x14ac:dyDescent="0.25">
      <c r="B21" s="427"/>
      <c r="C21" s="1056"/>
      <c r="D21" s="1057"/>
      <c r="E21" s="1057"/>
      <c r="F21" s="1057"/>
      <c r="G21" s="1057"/>
      <c r="H21" s="1249">
        <f>+H15</f>
        <v>25994907.620000001</v>
      </c>
      <c r="I21" s="875">
        <v>0</v>
      </c>
      <c r="J21" s="964">
        <f>SUM(J14:J19)</f>
        <v>12370491.6</v>
      </c>
      <c r="K21" s="875">
        <f>SUM(K14:K19)</f>
        <v>13624416.020000001</v>
      </c>
      <c r="L21" s="2398"/>
      <c r="M21" s="2399"/>
      <c r="N21" s="2399"/>
      <c r="O21" s="2399"/>
      <c r="P21" s="2400"/>
    </row>
    <row r="22" spans="2:17" ht="30.75" customHeight="1" x14ac:dyDescent="0.3">
      <c r="B22" s="427"/>
      <c r="C22" s="170"/>
      <c r="D22" s="170"/>
      <c r="E22" s="2427" t="s">
        <v>425</v>
      </c>
      <c r="F22" s="2427"/>
      <c r="G22" s="170"/>
      <c r="H22" s="170"/>
      <c r="I22" s="2428" t="s">
        <v>412</v>
      </c>
      <c r="J22" s="2428"/>
      <c r="K22" s="170"/>
      <c r="L22" s="170"/>
      <c r="M22" s="2426" t="s">
        <v>422</v>
      </c>
      <c r="N22" s="2426"/>
      <c r="O22" s="273"/>
      <c r="P22" s="1256" t="s">
        <v>189</v>
      </c>
    </row>
    <row r="23" spans="2:17" ht="20.25" x14ac:dyDescent="0.3">
      <c r="B23" s="427"/>
      <c r="C23" s="396"/>
      <c r="D23" s="396"/>
      <c r="E23" s="2395" t="str">
        <f>'[1]Datos Generales'!C16</f>
        <v>Preparado por</v>
      </c>
      <c r="F23" s="2395"/>
      <c r="G23" s="399"/>
      <c r="H23" s="399"/>
      <c r="I23" s="2395" t="str">
        <f>'[1]Datos Generales'!D16</f>
        <v>Revisado por</v>
      </c>
      <c r="J23" s="2395"/>
      <c r="K23" s="399"/>
      <c r="L23" s="399"/>
      <c r="M23" s="2395" t="str">
        <f>'[1]Datos Generales'!E16</f>
        <v>Autorizado por</v>
      </c>
      <c r="N23" s="2395"/>
      <c r="O23" s="274"/>
      <c r="P23" s="1257"/>
    </row>
    <row r="24" spans="2:17" ht="20.25" x14ac:dyDescent="0.3">
      <c r="B24" s="427"/>
      <c r="C24" s="397"/>
      <c r="D24" s="407"/>
      <c r="E24" s="2394" t="s">
        <v>413</v>
      </c>
      <c r="F24" s="2394"/>
      <c r="G24" s="399"/>
      <c r="H24" s="399"/>
      <c r="I24" s="2394" t="s">
        <v>414</v>
      </c>
      <c r="J24" s="2394"/>
      <c r="K24" s="400"/>
      <c r="L24" s="400"/>
      <c r="M24" s="2394" t="s">
        <v>426</v>
      </c>
      <c r="N24" s="2394"/>
      <c r="O24" s="273"/>
      <c r="P24" s="1258"/>
    </row>
    <row r="25" spans="2:17" ht="20.25" x14ac:dyDescent="0.3">
      <c r="B25" s="427"/>
      <c r="C25" s="273"/>
      <c r="D25" s="273"/>
      <c r="E25" s="2419" t="str">
        <f>'[1]Datos Generales'!C17</f>
        <v>Puesto que ocupa</v>
      </c>
      <c r="F25" s="2419"/>
      <c r="G25" s="399"/>
      <c r="H25" s="399"/>
      <c r="I25" s="2419" t="str">
        <f>'[1]Datos Generales'!D17</f>
        <v>Puesto que ocupa</v>
      </c>
      <c r="J25" s="2419"/>
      <c r="K25" s="400"/>
      <c r="L25" s="170"/>
      <c r="M25" s="2419" t="str">
        <f>'[1]Datos Generales'!E17</f>
        <v>Puesto que ocupa</v>
      </c>
      <c r="N25" s="2419"/>
      <c r="O25" s="274"/>
      <c r="P25" s="1257"/>
      <c r="Q25" s="109"/>
    </row>
    <row r="26" spans="2:17" ht="20.25" x14ac:dyDescent="0.3">
      <c r="B26" s="427"/>
      <c r="C26" s="397"/>
      <c r="D26" s="407"/>
      <c r="E26" s="2222">
        <v>45474</v>
      </c>
      <c r="F26" s="2222"/>
      <c r="G26" s="401"/>
      <c r="H26" s="401"/>
      <c r="I26" s="2222">
        <v>45474</v>
      </c>
      <c r="J26" s="2222"/>
      <c r="K26" s="402"/>
      <c r="L26" s="400"/>
      <c r="M26" s="2222">
        <v>45481</v>
      </c>
      <c r="N26" s="2222"/>
      <c r="O26" s="273"/>
      <c r="P26" s="1258"/>
      <c r="Q26" s="109"/>
    </row>
    <row r="27" spans="2:17" ht="20.25" x14ac:dyDescent="0.3">
      <c r="B27" s="427"/>
      <c r="C27" s="273"/>
      <c r="D27" s="273"/>
      <c r="E27" s="2419" t="s">
        <v>203</v>
      </c>
      <c r="F27" s="2419"/>
      <c r="G27" s="401"/>
      <c r="H27" s="401"/>
      <c r="I27" s="2419" t="s">
        <v>204</v>
      </c>
      <c r="J27" s="2419"/>
      <c r="K27" s="402"/>
      <c r="L27" s="400"/>
      <c r="M27" s="2419" t="s">
        <v>211</v>
      </c>
      <c r="N27" s="2419"/>
      <c r="O27" s="274"/>
      <c r="P27" s="1257"/>
      <c r="Q27" s="109"/>
    </row>
    <row r="28" spans="2:17" ht="9" customHeight="1" x14ac:dyDescent="0.3">
      <c r="B28" s="427"/>
      <c r="C28" s="397"/>
      <c r="D28" s="407"/>
      <c r="F28" s="165"/>
      <c r="G28" s="401"/>
      <c r="H28" s="401"/>
      <c r="K28" s="402"/>
      <c r="L28" s="400"/>
      <c r="M28" s="170"/>
      <c r="N28" s="170"/>
      <c r="O28" s="273"/>
      <c r="P28" s="1258"/>
      <c r="Q28" s="109"/>
    </row>
    <row r="29" spans="2:17" ht="18.75" hidden="1" x14ac:dyDescent="0.3">
      <c r="B29" s="428"/>
      <c r="C29" s="408"/>
      <c r="D29" s="408"/>
      <c r="E29" s="408"/>
      <c r="F29" s="408"/>
      <c r="G29" s="409"/>
      <c r="H29" s="409"/>
      <c r="I29" s="409"/>
      <c r="J29" s="409"/>
      <c r="K29" s="121"/>
      <c r="L29" s="121"/>
      <c r="M29" s="121"/>
      <c r="N29" s="121"/>
      <c r="O29" s="163"/>
      <c r="P29" s="1259"/>
      <c r="Q29" s="109"/>
    </row>
    <row r="30" spans="2:17" ht="15.75" x14ac:dyDescent="0.25">
      <c r="C30" s="404"/>
      <c r="D30" s="405"/>
      <c r="E30" s="405"/>
      <c r="F30" s="405"/>
      <c r="G30" s="405"/>
      <c r="H30" s="507"/>
      <c r="I30" s="404"/>
      <c r="J30" s="404"/>
      <c r="K30" s="109"/>
      <c r="L30" s="109"/>
      <c r="M30" s="109"/>
      <c r="N30" s="109"/>
      <c r="O30" s="150"/>
      <c r="P30" s="150"/>
      <c r="Q30" s="109"/>
    </row>
    <row r="31" spans="2:17" ht="18.75" x14ac:dyDescent="0.3">
      <c r="C31" s="2420"/>
      <c r="D31" s="2420"/>
      <c r="E31" s="2420"/>
      <c r="F31" s="2420"/>
      <c r="G31" s="406"/>
      <c r="H31" s="1115"/>
      <c r="I31" s="1115"/>
      <c r="J31" s="1115"/>
      <c r="K31" s="109"/>
      <c r="L31" s="109"/>
      <c r="M31" s="109"/>
      <c r="N31" s="109"/>
      <c r="O31" s="150"/>
      <c r="P31" s="150"/>
      <c r="Q31" s="109"/>
    </row>
  </sheetData>
  <sheetProtection formatColumns="0" insertColumns="0" insertRows="0"/>
  <mergeCells count="35">
    <mergeCell ref="B7:P7"/>
    <mergeCell ref="M22:N22"/>
    <mergeCell ref="E23:F23"/>
    <mergeCell ref="I23:J23"/>
    <mergeCell ref="M23:N23"/>
    <mergeCell ref="E22:F22"/>
    <mergeCell ref="I22:J22"/>
    <mergeCell ref="B8:P8"/>
    <mergeCell ref="B9:P9"/>
    <mergeCell ref="F10:G10"/>
    <mergeCell ref="C12:F12"/>
    <mergeCell ref="G12:G13"/>
    <mergeCell ref="H12:H13"/>
    <mergeCell ref="I12:I13"/>
    <mergeCell ref="J12:J13"/>
    <mergeCell ref="K12:K13"/>
    <mergeCell ref="L12:L13"/>
    <mergeCell ref="M12:M13"/>
    <mergeCell ref="N12:N13"/>
    <mergeCell ref="O12:O13"/>
    <mergeCell ref="P12:P13"/>
    <mergeCell ref="L21:P21"/>
    <mergeCell ref="E25:F25"/>
    <mergeCell ref="I25:J25"/>
    <mergeCell ref="M25:N25"/>
    <mergeCell ref="E24:F24"/>
    <mergeCell ref="I24:J24"/>
    <mergeCell ref="M24:N24"/>
    <mergeCell ref="M26:N26"/>
    <mergeCell ref="E27:F27"/>
    <mergeCell ref="I27:J27"/>
    <mergeCell ref="M27:N27"/>
    <mergeCell ref="C31:F31"/>
    <mergeCell ref="E26:F26"/>
    <mergeCell ref="I26:J26"/>
  </mergeCells>
  <printOptions horizontalCentered="1"/>
  <pageMargins left="0" right="0" top="0.47244094488188981" bottom="0.59055118110236227" header="0.31496062992125984" footer="0.43307086614173229"/>
  <pageSetup paperSize="5" scale="80" orientation="landscape" r:id="rId1"/>
  <headerFooter>
    <oddFooter>&amp;R&amp;P/&amp;N  &amp;D  &amp;T</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3"/>
  <sheetViews>
    <sheetView showGridLines="0" topLeftCell="N4" zoomScale="91" zoomScaleNormal="91" workbookViewId="0">
      <selection activeCell="W20" sqref="W20"/>
    </sheetView>
  </sheetViews>
  <sheetFormatPr baseColWidth="10" defaultColWidth="11.42578125" defaultRowHeight="38.25" customHeight="1" x14ac:dyDescent="0.2"/>
  <cols>
    <col min="1" max="1" width="3.42578125" style="165" customWidth="1"/>
    <col min="2" max="2" width="11.140625" style="165" customWidth="1"/>
    <col min="3" max="3" width="10.42578125" style="287" customWidth="1"/>
    <col min="4" max="4" width="14.140625" style="165" customWidth="1"/>
    <col min="5" max="5" width="13" style="165" customWidth="1"/>
    <col min="6" max="6" width="15.42578125" style="288" customWidth="1"/>
    <col min="7" max="7" width="16.28515625" style="165" customWidth="1"/>
    <col min="8" max="8" width="11.5703125" style="165" customWidth="1"/>
    <col min="9" max="9" width="16.7109375" style="165" customWidth="1"/>
    <col min="10" max="10" width="12.42578125" style="165" customWidth="1"/>
    <col min="11" max="11" width="8.42578125" style="165" customWidth="1"/>
    <col min="12" max="12" width="13.28515625" style="165" customWidth="1"/>
    <col min="13" max="13" width="12" style="165" customWidth="1"/>
    <col min="14" max="14" width="13.5703125" style="165" customWidth="1"/>
    <col min="15" max="15" width="11.85546875" style="165" customWidth="1"/>
    <col min="16" max="16" width="7.42578125" style="165" customWidth="1"/>
    <col min="17" max="17" width="11.5703125" style="165" customWidth="1"/>
    <col min="18" max="18" width="6.85546875" style="282" customWidth="1"/>
    <col min="19" max="19" width="11.85546875" style="165" customWidth="1"/>
    <col min="20" max="20" width="15" style="165" customWidth="1"/>
    <col min="21" max="21" width="15.42578125" style="165" customWidth="1"/>
    <col min="22" max="22" width="9.7109375" style="165" customWidth="1"/>
    <col min="23" max="23" width="11.85546875" style="165" customWidth="1"/>
    <col min="24" max="24" width="16.28515625" style="165" customWidth="1"/>
    <col min="25" max="25" width="17.140625" style="287" customWidth="1"/>
    <col min="26" max="26" width="16.140625" style="287" customWidth="1"/>
    <col min="27" max="27" width="3.28515625" style="165" customWidth="1"/>
    <col min="28" max="16384" width="11.42578125" style="165"/>
  </cols>
  <sheetData>
    <row r="2" spans="1:31" ht="38.25" customHeight="1" x14ac:dyDescent="0.2">
      <c r="A2" s="169"/>
      <c r="B2" s="170"/>
      <c r="C2" s="283"/>
      <c r="D2" s="284"/>
      <c r="E2" s="284"/>
      <c r="F2" s="285"/>
      <c r="G2" s="284"/>
      <c r="H2" s="284"/>
      <c r="I2" s="284"/>
      <c r="J2" s="284"/>
      <c r="K2" s="297"/>
      <c r="L2" s="297"/>
      <c r="M2" s="284"/>
      <c r="N2" s="284"/>
      <c r="O2" s="284"/>
      <c r="P2" s="284"/>
      <c r="Q2" s="284"/>
      <c r="R2" s="286"/>
      <c r="S2" s="284"/>
      <c r="T2" s="284"/>
      <c r="U2" s="284"/>
      <c r="V2" s="284"/>
      <c r="W2" s="284"/>
      <c r="X2" s="284"/>
      <c r="Y2" s="283"/>
      <c r="Z2" s="283"/>
      <c r="AA2" s="173"/>
      <c r="AC2" s="270"/>
      <c r="AD2" s="270"/>
      <c r="AE2" s="270"/>
    </row>
    <row r="3" spans="1:31" ht="29.25" customHeight="1" x14ac:dyDescent="0.2">
      <c r="A3" s="2445" t="s">
        <v>20</v>
      </c>
      <c r="B3" s="2408"/>
      <c r="C3" s="2408"/>
      <c r="D3" s="2408"/>
      <c r="E3" s="2408"/>
      <c r="F3" s="2408"/>
      <c r="G3" s="2408"/>
      <c r="H3" s="2408"/>
      <c r="I3" s="2408"/>
      <c r="J3" s="2408"/>
      <c r="K3" s="2408"/>
      <c r="L3" s="2408"/>
      <c r="M3" s="2408"/>
      <c r="N3" s="2408"/>
      <c r="O3" s="2408"/>
      <c r="P3" s="2408"/>
      <c r="Q3" s="2408"/>
      <c r="R3" s="2408"/>
      <c r="S3" s="2408"/>
      <c r="T3" s="2408"/>
      <c r="U3" s="2408"/>
      <c r="V3" s="2408"/>
      <c r="W3" s="2408"/>
      <c r="X3" s="2408"/>
      <c r="Y3" s="2408"/>
      <c r="Z3" s="2408"/>
      <c r="AA3" s="2409"/>
      <c r="AC3" s="270"/>
      <c r="AD3" s="270"/>
      <c r="AE3" s="270"/>
    </row>
    <row r="4" spans="1:31" ht="30" customHeight="1" x14ac:dyDescent="0.2">
      <c r="A4" s="2446" t="s">
        <v>246</v>
      </c>
      <c r="B4" s="2447"/>
      <c r="C4" s="2447"/>
      <c r="D4" s="2447"/>
      <c r="E4" s="2447"/>
      <c r="F4" s="2447"/>
      <c r="G4" s="2447"/>
      <c r="H4" s="2447"/>
      <c r="I4" s="2447"/>
      <c r="J4" s="2447"/>
      <c r="K4" s="2447"/>
      <c r="L4" s="2447"/>
      <c r="M4" s="2447"/>
      <c r="N4" s="2447"/>
      <c r="O4" s="2447"/>
      <c r="P4" s="2447"/>
      <c r="Q4" s="2447"/>
      <c r="R4" s="2447"/>
      <c r="S4" s="2447"/>
      <c r="T4" s="2447"/>
      <c r="U4" s="2447"/>
      <c r="V4" s="2447"/>
      <c r="W4" s="2447"/>
      <c r="X4" s="2447"/>
      <c r="Y4" s="2447"/>
      <c r="Z4" s="2447"/>
      <c r="AA4" s="2448"/>
    </row>
    <row r="5" spans="1:31" ht="28.5" customHeight="1" x14ac:dyDescent="0.2">
      <c r="A5" s="2449" t="s">
        <v>122</v>
      </c>
      <c r="B5" s="2450"/>
      <c r="C5" s="2450"/>
      <c r="D5" s="2450"/>
      <c r="E5" s="2450"/>
      <c r="F5" s="2450"/>
      <c r="G5" s="2450"/>
      <c r="H5" s="2450"/>
      <c r="I5" s="2450"/>
      <c r="J5" s="2450"/>
      <c r="K5" s="2450"/>
      <c r="L5" s="2450"/>
      <c r="M5" s="2450"/>
      <c r="N5" s="2450"/>
      <c r="O5" s="2450"/>
      <c r="P5" s="2450"/>
      <c r="Q5" s="2450"/>
      <c r="R5" s="2450"/>
      <c r="S5" s="2450"/>
      <c r="T5" s="2450"/>
      <c r="U5" s="2450"/>
      <c r="V5" s="2450"/>
      <c r="W5" s="2450"/>
      <c r="X5" s="2450"/>
      <c r="Y5" s="2450"/>
      <c r="Z5" s="2450"/>
      <c r="AA5" s="2451"/>
    </row>
    <row r="6" spans="1:31" ht="18" customHeight="1" x14ac:dyDescent="0.2">
      <c r="A6" s="169"/>
      <c r="B6" s="170"/>
      <c r="C6" s="202"/>
      <c r="D6" s="202"/>
      <c r="E6" s="202"/>
      <c r="F6" s="202"/>
      <c r="G6" s="202"/>
      <c r="H6" s="202"/>
      <c r="I6" s="202"/>
      <c r="J6" s="202"/>
      <c r="K6" s="202"/>
      <c r="L6" s="202"/>
      <c r="M6" s="202"/>
      <c r="N6" s="202"/>
      <c r="O6" s="202"/>
      <c r="P6" s="202"/>
      <c r="Q6" s="202"/>
      <c r="R6" s="202"/>
      <c r="S6" s="202"/>
      <c r="T6" s="202"/>
      <c r="U6" s="202"/>
      <c r="V6" s="202"/>
      <c r="W6" s="202"/>
      <c r="X6" s="202"/>
      <c r="Y6" s="202"/>
      <c r="Z6" s="202"/>
      <c r="AA6" s="173"/>
    </row>
    <row r="7" spans="1:31" s="880" customFormat="1" ht="38.25" customHeight="1" x14ac:dyDescent="0.25">
      <c r="A7" s="878"/>
      <c r="B7" s="879"/>
      <c r="E7" s="542" t="s">
        <v>177</v>
      </c>
      <c r="F7" s="2454">
        <f>'Datos Generales'!C6</f>
        <v>45473</v>
      </c>
      <c r="G7" s="2455"/>
      <c r="I7" s="95" t="s">
        <v>25</v>
      </c>
      <c r="J7" s="2456" t="str">
        <f>'Datos Generales'!C7</f>
        <v>DIGESETT</v>
      </c>
      <c r="K7" s="2457"/>
      <c r="L7" s="2458"/>
      <c r="N7" s="826" t="s">
        <v>15</v>
      </c>
      <c r="O7" s="828" t="str">
        <f>'Datos Generales'!C8</f>
        <v>0202</v>
      </c>
      <c r="Q7" s="542" t="s">
        <v>190</v>
      </c>
      <c r="R7" s="829" t="str">
        <f>'Datos Generales'!C9</f>
        <v>02</v>
      </c>
      <c r="T7" s="826" t="s">
        <v>185</v>
      </c>
      <c r="U7" s="828" t="str">
        <f>'Datos Generales'!C10</f>
        <v>01</v>
      </c>
      <c r="V7" s="542" t="s">
        <v>17</v>
      </c>
      <c r="W7" s="829" t="str">
        <f>'Datos Generales'!C11</f>
        <v>0005</v>
      </c>
      <c r="X7" s="740"/>
      <c r="Y7" s="740"/>
      <c r="Z7" s="740"/>
      <c r="AA7" s="881"/>
    </row>
    <row r="8" spans="1:31" ht="15.75" customHeight="1" x14ac:dyDescent="0.2">
      <c r="A8" s="169"/>
      <c r="B8" s="170"/>
      <c r="C8" s="202"/>
      <c r="D8" s="202"/>
      <c r="E8" s="202"/>
      <c r="F8" s="202"/>
      <c r="G8" s="202"/>
      <c r="H8" s="202"/>
      <c r="I8" s="202"/>
      <c r="J8" s="202"/>
      <c r="K8" s="202"/>
      <c r="L8" s="202"/>
      <c r="M8" s="202"/>
      <c r="N8" s="202"/>
      <c r="O8" s="202"/>
      <c r="P8" s="202"/>
      <c r="Q8" s="202"/>
      <c r="R8" s="202"/>
      <c r="S8" s="202"/>
      <c r="T8" s="202"/>
      <c r="U8" s="202"/>
      <c r="V8" s="202"/>
      <c r="W8" s="202"/>
      <c r="X8" s="202"/>
      <c r="Y8" s="202"/>
      <c r="Z8" s="202"/>
      <c r="AA8" s="173"/>
    </row>
    <row r="9" spans="1:31" ht="38.25" customHeight="1" x14ac:dyDescent="0.25">
      <c r="A9" s="830"/>
      <c r="B9" s="2453" t="s">
        <v>95</v>
      </c>
      <c r="C9" s="2453"/>
      <c r="D9" s="2453"/>
      <c r="E9" s="2453"/>
      <c r="F9" s="2453"/>
      <c r="G9" s="2453"/>
      <c r="H9" s="2453"/>
      <c r="I9" s="2453"/>
      <c r="J9" s="2453"/>
      <c r="K9" s="2453"/>
      <c r="L9" s="2453"/>
      <c r="M9" s="2453" t="s">
        <v>291</v>
      </c>
      <c r="N9" s="2453"/>
      <c r="O9" s="2453"/>
      <c r="P9" s="2453"/>
      <c r="Q9" s="2453"/>
      <c r="R9" s="2453"/>
      <c r="S9" s="2453"/>
      <c r="T9" s="2453"/>
      <c r="U9" s="2453"/>
      <c r="V9" s="2413" t="s">
        <v>188</v>
      </c>
      <c r="W9" s="2452" t="s">
        <v>224</v>
      </c>
      <c r="X9" s="2452" t="s">
        <v>101</v>
      </c>
      <c r="Y9" s="2452" t="s">
        <v>268</v>
      </c>
      <c r="Z9" s="2452" t="s">
        <v>57</v>
      </c>
      <c r="AA9" s="135"/>
      <c r="AB9" s="109"/>
    </row>
    <row r="10" spans="1:31" s="414" customFormat="1" ht="99" customHeight="1" x14ac:dyDescent="0.25">
      <c r="A10" s="878"/>
      <c r="B10" s="742" t="s">
        <v>217</v>
      </c>
      <c r="C10" s="742" t="s">
        <v>96</v>
      </c>
      <c r="D10" s="742" t="s">
        <v>269</v>
      </c>
      <c r="E10" s="742" t="s">
        <v>308</v>
      </c>
      <c r="F10" s="742" t="s">
        <v>270</v>
      </c>
      <c r="G10" s="742" t="s">
        <v>296</v>
      </c>
      <c r="H10" s="742" t="s">
        <v>297</v>
      </c>
      <c r="I10" s="742" t="s">
        <v>271</v>
      </c>
      <c r="J10" s="742" t="s">
        <v>272</v>
      </c>
      <c r="K10" s="742" t="s">
        <v>273</v>
      </c>
      <c r="L10" s="742" t="s">
        <v>226</v>
      </c>
      <c r="M10" s="742" t="s">
        <v>309</v>
      </c>
      <c r="N10" s="741" t="s">
        <v>299</v>
      </c>
      <c r="O10" s="741" t="s">
        <v>97</v>
      </c>
      <c r="P10" s="741" t="s">
        <v>98</v>
      </c>
      <c r="Q10" s="741" t="s">
        <v>99</v>
      </c>
      <c r="R10" s="961" t="s">
        <v>310</v>
      </c>
      <c r="S10" s="741" t="s">
        <v>301</v>
      </c>
      <c r="T10" s="741" t="s">
        <v>305</v>
      </c>
      <c r="U10" s="742" t="s">
        <v>302</v>
      </c>
      <c r="V10" s="2413"/>
      <c r="W10" s="2452"/>
      <c r="X10" s="2452"/>
      <c r="Y10" s="2452"/>
      <c r="Z10" s="2452"/>
      <c r="AA10" s="159"/>
      <c r="AB10" s="155"/>
    </row>
    <row r="11" spans="1:31" s="290" customFormat="1" ht="69" customHeight="1" x14ac:dyDescent="0.25">
      <c r="A11" s="834"/>
      <c r="B11" s="1060" t="s">
        <v>404</v>
      </c>
      <c r="C11" s="1061" t="s">
        <v>400</v>
      </c>
      <c r="D11" s="1062" t="s">
        <v>1034</v>
      </c>
      <c r="E11" s="1063" t="s">
        <v>401</v>
      </c>
      <c r="F11" s="1224">
        <v>26000253.899999999</v>
      </c>
      <c r="G11" s="1224">
        <v>25994907.620000001</v>
      </c>
      <c r="H11" s="1224">
        <v>5346.28</v>
      </c>
      <c r="I11" s="1250" t="s">
        <v>1036</v>
      </c>
      <c r="J11" s="966" t="s">
        <v>1035</v>
      </c>
      <c r="K11" s="854" t="s">
        <v>1037</v>
      </c>
      <c r="L11" s="855">
        <v>25994907.620000001</v>
      </c>
      <c r="M11" s="856">
        <v>45306</v>
      </c>
      <c r="N11" s="857">
        <v>45657</v>
      </c>
      <c r="O11" s="957">
        <v>45473</v>
      </c>
      <c r="P11" s="858">
        <v>351</v>
      </c>
      <c r="Q11" s="956">
        <v>74059.570000000007</v>
      </c>
      <c r="R11" s="859">
        <v>167</v>
      </c>
      <c r="S11" s="965"/>
      <c r="T11" s="956">
        <f>+Q11*R11</f>
        <v>12367948.190000001</v>
      </c>
      <c r="U11" s="1058">
        <f>+L11-T11</f>
        <v>13626959.43</v>
      </c>
      <c r="V11" s="1064" t="s">
        <v>402</v>
      </c>
      <c r="W11" s="1064" t="s">
        <v>394</v>
      </c>
      <c r="X11" s="1065" t="s">
        <v>448</v>
      </c>
      <c r="Y11" s="862" t="s">
        <v>449</v>
      </c>
      <c r="Z11" s="958"/>
      <c r="AA11" s="298"/>
    </row>
    <row r="12" spans="1:31" s="290" customFormat="1" ht="45.75" customHeight="1" x14ac:dyDescent="0.25">
      <c r="A12" s="834"/>
      <c r="B12" s="1060"/>
      <c r="C12" s="1061"/>
      <c r="D12" s="1062"/>
      <c r="E12" s="1063"/>
      <c r="F12" s="1224"/>
      <c r="G12" s="1224"/>
      <c r="H12" s="1224"/>
      <c r="I12" s="1250"/>
      <c r="J12" s="966"/>
      <c r="K12" s="861"/>
      <c r="L12" s="855"/>
      <c r="M12" s="856"/>
      <c r="N12" s="856"/>
      <c r="O12" s="957"/>
      <c r="P12" s="858"/>
      <c r="Q12" s="956"/>
      <c r="R12" s="858"/>
      <c r="S12" s="965"/>
      <c r="T12" s="956"/>
      <c r="U12" s="1251"/>
      <c r="V12" s="1064"/>
      <c r="W12" s="1064"/>
      <c r="X12" s="1065"/>
      <c r="Y12" s="960"/>
      <c r="Z12" s="958"/>
      <c r="AA12" s="298"/>
    </row>
    <row r="13" spans="1:31" s="832" customFormat="1" ht="38.25" customHeight="1" x14ac:dyDescent="0.25">
      <c r="A13" s="834"/>
      <c r="B13" s="932"/>
      <c r="C13" s="933"/>
      <c r="D13" s="933"/>
      <c r="E13" s="933"/>
      <c r="F13" s="1225">
        <f>SUM(F11:F11)</f>
        <v>26000253.899999999</v>
      </c>
      <c r="G13" s="1225">
        <f>SUM(G11:G11)</f>
        <v>25994907.620000001</v>
      </c>
      <c r="H13" s="1225">
        <f>SUM(H11:H11)</f>
        <v>5346.28</v>
      </c>
      <c r="I13" s="933"/>
      <c r="J13" s="933"/>
      <c r="K13" s="933"/>
      <c r="L13" s="959">
        <f>SUM(L11:L11)</f>
        <v>25994907.620000001</v>
      </c>
      <c r="M13" s="933"/>
      <c r="N13" s="933"/>
      <c r="O13" s="933"/>
      <c r="P13" s="933"/>
      <c r="Q13" s="959"/>
      <c r="R13" s="963" t="s">
        <v>47</v>
      </c>
      <c r="S13" s="964">
        <f>SUM(S11:S11)</f>
        <v>0</v>
      </c>
      <c r="T13" s="964">
        <f>+T11+T12</f>
        <v>12367948.190000001</v>
      </c>
      <c r="U13" s="964">
        <f>+U11+U12</f>
        <v>13626959.43</v>
      </c>
      <c r="V13" s="2442"/>
      <c r="W13" s="2443"/>
      <c r="X13" s="2443"/>
      <c r="Y13" s="2443"/>
      <c r="Z13" s="2444"/>
      <c r="AA13" s="882"/>
    </row>
    <row r="14" spans="1:31" ht="15.75" customHeight="1" x14ac:dyDescent="0.2">
      <c r="A14" s="169"/>
      <c r="B14" s="170"/>
      <c r="C14" s="283"/>
      <c r="D14" s="284"/>
      <c r="E14" s="284"/>
      <c r="F14" s="285"/>
      <c r="G14" s="284"/>
      <c r="H14" s="284"/>
      <c r="I14" s="284"/>
      <c r="J14" s="284"/>
      <c r="K14" s="284"/>
      <c r="L14" s="284"/>
      <c r="M14" s="284"/>
      <c r="N14" s="284"/>
      <c r="O14" s="284"/>
      <c r="P14" s="284"/>
      <c r="Q14" s="284"/>
      <c r="R14" s="286"/>
      <c r="S14" s="284"/>
      <c r="T14" s="284"/>
      <c r="U14" s="1059"/>
      <c r="V14" s="284"/>
      <c r="W14" s="284"/>
      <c r="X14" s="284"/>
      <c r="Y14" s="283"/>
      <c r="Z14" s="244" t="s">
        <v>191</v>
      </c>
      <c r="AA14" s="173"/>
    </row>
    <row r="15" spans="1:31" ht="20.25" customHeight="1" x14ac:dyDescent="0.25">
      <c r="A15" s="169"/>
      <c r="B15" s="170"/>
      <c r="C15" s="411"/>
      <c r="D15" s="411"/>
      <c r="G15" s="2440" t="s">
        <v>384</v>
      </c>
      <c r="H15" s="2440"/>
      <c r="I15" s="402"/>
      <c r="J15" s="402"/>
      <c r="K15" s="743"/>
      <c r="L15" s="743"/>
      <c r="M15" s="402"/>
      <c r="N15" s="2440" t="s">
        <v>395</v>
      </c>
      <c r="O15" s="2440"/>
      <c r="P15" s="322"/>
      <c r="Q15" s="322"/>
      <c r="R15" s="743"/>
      <c r="S15" s="743"/>
      <c r="T15" s="2441" t="s">
        <v>390</v>
      </c>
      <c r="U15" s="2441"/>
      <c r="V15" s="412"/>
      <c r="W15" s="412"/>
      <c r="X15" s="412"/>
      <c r="Y15" s="412"/>
      <c r="Z15" s="412"/>
      <c r="AA15" s="303"/>
    </row>
    <row r="16" spans="1:31" ht="21.75" customHeight="1" x14ac:dyDescent="0.25">
      <c r="A16" s="169"/>
      <c r="B16" s="170"/>
      <c r="C16" s="411"/>
      <c r="D16" s="411"/>
      <c r="G16" s="2419" t="str">
        <f>'Datos Generales'!C16</f>
        <v>Preparado por</v>
      </c>
      <c r="H16" s="2419"/>
      <c r="K16" s="400"/>
      <c r="L16" s="400"/>
      <c r="N16" s="2419" t="str">
        <f>'Datos Generales'!D16</f>
        <v>Revisado por</v>
      </c>
      <c r="O16" s="2419"/>
      <c r="P16" s="392"/>
      <c r="Q16" s="1253"/>
      <c r="T16" s="2419" t="str">
        <f>'Datos Generales'!E16</f>
        <v>Autorizado por</v>
      </c>
      <c r="U16" s="2419"/>
      <c r="V16" s="392"/>
      <c r="W16" s="392"/>
      <c r="X16" s="392"/>
      <c r="Y16" s="392"/>
      <c r="Z16" s="392"/>
      <c r="AA16" s="135"/>
      <c r="AB16" s="109"/>
    </row>
    <row r="17" spans="1:28" s="270" customFormat="1" ht="31.5" customHeight="1" x14ac:dyDescent="0.25">
      <c r="A17" s="301"/>
      <c r="B17" s="543"/>
      <c r="C17" s="411"/>
      <c r="D17" s="411"/>
      <c r="G17" s="2440" t="s">
        <v>385</v>
      </c>
      <c r="H17" s="2440"/>
      <c r="I17" s="832"/>
      <c r="J17" s="832"/>
      <c r="K17" s="400"/>
      <c r="L17" s="400"/>
      <c r="M17" s="832"/>
      <c r="N17" s="2440" t="s">
        <v>378</v>
      </c>
      <c r="O17" s="2440"/>
      <c r="P17" s="320"/>
      <c r="Q17" s="320"/>
      <c r="R17" s="832"/>
      <c r="S17" s="832"/>
      <c r="T17" s="2440" t="s">
        <v>1083</v>
      </c>
      <c r="U17" s="2440"/>
      <c r="V17" s="392"/>
      <c r="W17" s="1254"/>
      <c r="X17" s="289"/>
      <c r="Y17" s="289"/>
      <c r="Z17" s="411"/>
      <c r="AA17" s="161"/>
      <c r="AB17" s="69"/>
    </row>
    <row r="18" spans="1:28" s="270" customFormat="1" ht="24" customHeight="1" x14ac:dyDescent="0.25">
      <c r="A18" s="301"/>
      <c r="B18" s="543"/>
      <c r="C18" s="411"/>
      <c r="D18" s="411"/>
      <c r="G18" s="2419" t="str">
        <f>'Datos Generales'!C17</f>
        <v>Puesto que ocupa</v>
      </c>
      <c r="H18" s="2419"/>
      <c r="K18" s="402"/>
      <c r="L18" s="402"/>
      <c r="N18" s="2419" t="str">
        <f>'Datos Generales'!D17</f>
        <v>Puesto que ocupa</v>
      </c>
      <c r="O18" s="2419"/>
      <c r="P18" s="289"/>
      <c r="Q18" s="289"/>
      <c r="T18" s="2419" t="str">
        <f>'Datos Generales'!E17</f>
        <v>Puesto que ocupa</v>
      </c>
      <c r="U18" s="2419"/>
      <c r="V18" s="392"/>
      <c r="W18" s="289"/>
      <c r="X18" s="289"/>
      <c r="Y18" s="289"/>
      <c r="Z18" s="411"/>
      <c r="AA18" s="161"/>
      <c r="AB18" s="69"/>
    </row>
    <row r="19" spans="1:28" ht="24" customHeight="1" x14ac:dyDescent="0.25">
      <c r="A19" s="169"/>
      <c r="B19" s="170"/>
      <c r="C19" s="411"/>
      <c r="D19" s="411"/>
      <c r="G19" s="2222">
        <v>45474</v>
      </c>
      <c r="H19" s="2222"/>
      <c r="I19" s="402"/>
      <c r="J19" s="402"/>
      <c r="K19" s="402"/>
      <c r="L19" s="402"/>
      <c r="M19" s="402"/>
      <c r="N19" s="2222">
        <v>45478</v>
      </c>
      <c r="O19" s="2222"/>
      <c r="P19" s="320"/>
      <c r="Q19" s="320"/>
      <c r="R19" s="833"/>
      <c r="S19" s="402"/>
      <c r="T19" s="2222">
        <v>45481</v>
      </c>
      <c r="U19" s="2222"/>
      <c r="V19" s="392"/>
      <c r="W19" s="289"/>
      <c r="X19" s="289"/>
      <c r="Y19" s="289"/>
      <c r="Z19" s="411"/>
      <c r="AA19" s="135"/>
      <c r="AB19" s="109"/>
    </row>
    <row r="20" spans="1:28" ht="21" customHeight="1" x14ac:dyDescent="0.25">
      <c r="A20" s="169"/>
      <c r="B20" s="170"/>
      <c r="C20" s="411"/>
      <c r="D20" s="411"/>
      <c r="G20" s="2419" t="s">
        <v>203</v>
      </c>
      <c r="H20" s="2419"/>
      <c r="K20" s="402"/>
      <c r="L20" s="402"/>
      <c r="N20" s="2419" t="s">
        <v>204</v>
      </c>
      <c r="O20" s="2419"/>
      <c r="P20" s="281"/>
      <c r="Q20" s="281"/>
      <c r="T20" s="2419" t="s">
        <v>211</v>
      </c>
      <c r="U20" s="2419"/>
      <c r="V20" s="392"/>
      <c r="W20" s="281"/>
      <c r="X20" s="281"/>
      <c r="Y20" s="281"/>
      <c r="Z20" s="411"/>
      <c r="AA20" s="135"/>
      <c r="AB20" s="109"/>
    </row>
    <row r="21" spans="1:28" ht="38.25" customHeight="1" x14ac:dyDescent="0.25">
      <c r="A21" s="169"/>
      <c r="B21" s="170"/>
      <c r="C21" s="411"/>
      <c r="D21" s="411"/>
      <c r="E21" s="396"/>
      <c r="F21" s="396"/>
      <c r="G21" s="396"/>
      <c r="H21" s="396"/>
      <c r="I21" s="396"/>
      <c r="J21" s="509"/>
      <c r="K21" s="403"/>
      <c r="L21" s="403"/>
      <c r="M21" s="117"/>
      <c r="N21" s="117"/>
      <c r="O21" s="413"/>
      <c r="P21" s="535"/>
      <c r="Q21" s="535"/>
      <c r="R21" s="535"/>
      <c r="S21" s="392"/>
      <c r="T21" s="392"/>
      <c r="U21" s="392"/>
      <c r="V21" s="392"/>
      <c r="W21" s="535"/>
      <c r="X21" s="535"/>
      <c r="Y21" s="535"/>
      <c r="Z21" s="411"/>
      <c r="AA21" s="135"/>
      <c r="AB21" s="109"/>
    </row>
    <row r="22" spans="1:28" ht="38.25" customHeight="1" x14ac:dyDescent="0.25">
      <c r="A22" s="304"/>
      <c r="B22" s="544"/>
      <c r="C22" s="305"/>
      <c r="D22" s="306"/>
      <c r="E22" s="306"/>
      <c r="F22" s="307"/>
      <c r="G22" s="306"/>
      <c r="H22" s="306"/>
      <c r="I22" s="306"/>
      <c r="J22" s="306"/>
      <c r="K22" s="306"/>
      <c r="L22" s="306"/>
      <c r="M22" s="306"/>
      <c r="N22" s="307"/>
      <c r="O22" s="306"/>
      <c r="P22" s="29"/>
      <c r="Q22" s="29"/>
      <c r="R22" s="29"/>
      <c r="S22" s="29"/>
      <c r="T22" s="29"/>
      <c r="U22" s="29"/>
      <c r="V22" s="29"/>
      <c r="W22" s="29"/>
      <c r="X22" s="29"/>
      <c r="Y22" s="308"/>
      <c r="Z22" s="308"/>
      <c r="AA22" s="122"/>
      <c r="AB22" s="109"/>
    </row>
    <row r="23" spans="1:28" ht="38.25" customHeight="1" x14ac:dyDescent="0.25">
      <c r="P23" s="109"/>
      <c r="Q23" s="109"/>
      <c r="R23" s="109"/>
      <c r="S23" s="109"/>
      <c r="T23" s="109"/>
      <c r="U23" s="109"/>
      <c r="V23" s="109"/>
      <c r="W23" s="109"/>
      <c r="X23" s="109"/>
      <c r="Y23" s="150"/>
      <c r="Z23" s="150"/>
      <c r="AA23" s="109"/>
      <c r="AB23" s="109"/>
    </row>
  </sheetData>
  <sheetProtection formatColumns="0" insertColumns="0" insertRows="0"/>
  <mergeCells count="31">
    <mergeCell ref="V13:Z13"/>
    <mergeCell ref="G15:H15"/>
    <mergeCell ref="A3:AA3"/>
    <mergeCell ref="A4:AA4"/>
    <mergeCell ref="A5:AA5"/>
    <mergeCell ref="Z9:Z10"/>
    <mergeCell ref="V9:V10"/>
    <mergeCell ref="W9:W10"/>
    <mergeCell ref="X9:X10"/>
    <mergeCell ref="B9:L9"/>
    <mergeCell ref="M9:U9"/>
    <mergeCell ref="Y9:Y10"/>
    <mergeCell ref="F7:G7"/>
    <mergeCell ref="J7:L7"/>
    <mergeCell ref="T18:U18"/>
    <mergeCell ref="G20:H20"/>
    <mergeCell ref="T20:U20"/>
    <mergeCell ref="N18:O18"/>
    <mergeCell ref="N20:O20"/>
    <mergeCell ref="G19:H19"/>
    <mergeCell ref="N19:O19"/>
    <mergeCell ref="T19:U19"/>
    <mergeCell ref="G18:H18"/>
    <mergeCell ref="G17:H17"/>
    <mergeCell ref="N15:O15"/>
    <mergeCell ref="N17:O17"/>
    <mergeCell ref="T15:U15"/>
    <mergeCell ref="T17:U17"/>
    <mergeCell ref="G16:H16"/>
    <mergeCell ref="N16:O16"/>
    <mergeCell ref="T16:U16"/>
  </mergeCells>
  <printOptions horizontalCentered="1"/>
  <pageMargins left="0" right="0" top="0.98425196850393704" bottom="0.19685039370078741" header="0.31496062992125984" footer="0.31496062992125984"/>
  <pageSetup paperSize="5" scale="50" orientation="landscape" r:id="rId1"/>
  <headerFooter>
    <oddFooter>&amp;R&amp;P/&amp;N  &amp;D  &amp;T</oddFooter>
  </headerFooter>
  <ignoredErrors>
    <ignoredError sqref="B13:E13 M13:O13 I13:K13" evalError="1"/>
    <ignoredError sqref="R13:S13 P13" evalError="1" unlockedFormula="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topLeftCell="A4" workbookViewId="0">
      <selection activeCell="G33" sqref="G33"/>
    </sheetView>
  </sheetViews>
  <sheetFormatPr baseColWidth="10" defaultColWidth="17.28515625" defaultRowHeight="15" x14ac:dyDescent="0.25"/>
  <cols>
    <col min="1" max="1" width="1.28515625" style="109" customWidth="1"/>
    <col min="2" max="2" width="2.42578125" style="109" customWidth="1"/>
    <col min="3" max="3" width="3.28515625" style="114" bestFit="1" customWidth="1"/>
    <col min="4" max="4" width="20.140625" style="109" customWidth="1"/>
    <col min="5" max="5" width="17.28515625" style="109" bestFit="1" customWidth="1"/>
    <col min="6" max="6" width="17.7109375" style="109" customWidth="1"/>
    <col min="7" max="7" width="34.42578125" style="150" customWidth="1"/>
    <col min="8" max="8" width="16.140625" style="109" customWidth="1"/>
    <col min="9" max="9" width="15.5703125" style="109" customWidth="1"/>
    <col min="10" max="10" width="16" style="109" customWidth="1"/>
    <col min="11" max="11" width="22.5703125" style="150" customWidth="1"/>
    <col min="12" max="12" width="2.7109375" style="109" customWidth="1"/>
    <col min="13" max="16384" width="17.28515625" style="109"/>
  </cols>
  <sheetData>
    <row r="2" spans="2:12" x14ac:dyDescent="0.25">
      <c r="B2" s="253"/>
      <c r="C2" s="551"/>
      <c r="D2" s="243"/>
      <c r="E2" s="243"/>
      <c r="F2" s="243"/>
      <c r="G2" s="254"/>
      <c r="H2" s="243"/>
      <c r="I2" s="243"/>
      <c r="J2" s="243"/>
      <c r="K2" s="254"/>
      <c r="L2" s="255"/>
    </row>
    <row r="3" spans="2:12" s="34" customFormat="1" ht="12.75" x14ac:dyDescent="0.2">
      <c r="B3" s="101"/>
      <c r="C3" s="390"/>
      <c r="D3" s="31"/>
      <c r="E3" s="31"/>
      <c r="F3" s="229"/>
      <c r="G3" s="256"/>
      <c r="H3" s="31"/>
      <c r="I3" s="31"/>
      <c r="J3" s="31"/>
      <c r="K3" s="70"/>
      <c r="L3" s="200"/>
    </row>
    <row r="4" spans="2:12" s="34" customFormat="1" ht="12.75" customHeight="1" x14ac:dyDescent="0.3">
      <c r="B4" s="2357"/>
      <c r="C4" s="2358"/>
      <c r="D4" s="2358"/>
      <c r="E4" s="2358"/>
      <c r="F4" s="2358"/>
      <c r="G4" s="2358"/>
      <c r="H4" s="2358"/>
      <c r="I4" s="2358"/>
      <c r="J4" s="2358"/>
      <c r="K4" s="2358"/>
      <c r="L4" s="2359"/>
    </row>
    <row r="5" spans="2:12" s="34" customFormat="1" ht="18.75" x14ac:dyDescent="0.3">
      <c r="B5" s="2360" t="s">
        <v>20</v>
      </c>
      <c r="C5" s="1975"/>
      <c r="D5" s="1975"/>
      <c r="E5" s="1975"/>
      <c r="F5" s="1975"/>
      <c r="G5" s="1975"/>
      <c r="H5" s="1975"/>
      <c r="I5" s="1975"/>
      <c r="J5" s="1975"/>
      <c r="K5" s="1975"/>
      <c r="L5" s="2361"/>
    </row>
    <row r="6" spans="2:12" s="34" customFormat="1" ht="15.75" x14ac:dyDescent="0.25">
      <c r="B6" s="2365" t="s">
        <v>288</v>
      </c>
      <c r="C6" s="2366"/>
      <c r="D6" s="2366"/>
      <c r="E6" s="2366"/>
      <c r="F6" s="2366"/>
      <c r="G6" s="2366"/>
      <c r="H6" s="2366"/>
      <c r="I6" s="2366"/>
      <c r="J6" s="2366"/>
      <c r="K6" s="2366"/>
      <c r="L6" s="2367"/>
    </row>
    <row r="7" spans="2:12" s="34" customFormat="1" ht="15.75" x14ac:dyDescent="0.25">
      <c r="B7" s="2362" t="s">
        <v>122</v>
      </c>
      <c r="C7" s="2363"/>
      <c r="D7" s="2363"/>
      <c r="E7" s="2363"/>
      <c r="F7" s="2363"/>
      <c r="G7" s="2363"/>
      <c r="H7" s="2363"/>
      <c r="I7" s="2363"/>
      <c r="J7" s="2363"/>
      <c r="K7" s="2363"/>
      <c r="L7" s="2364"/>
    </row>
    <row r="8" spans="2:12" s="34" customFormat="1" ht="15.75" x14ac:dyDescent="0.25">
      <c r="B8" s="2319"/>
      <c r="C8" s="2320"/>
      <c r="D8" s="2320"/>
      <c r="E8" s="2320"/>
      <c r="F8" s="2320"/>
      <c r="G8" s="2320"/>
      <c r="H8" s="2320"/>
      <c r="I8" s="2320"/>
      <c r="J8" s="2320"/>
      <c r="K8" s="2320"/>
      <c r="L8" s="2321"/>
    </row>
    <row r="9" spans="2:12" s="34" customFormat="1" ht="14.25" customHeight="1" x14ac:dyDescent="0.3">
      <c r="B9" s="101"/>
      <c r="C9" s="809"/>
      <c r="D9" s="20"/>
      <c r="E9" s="36" t="s">
        <v>25</v>
      </c>
      <c r="F9" s="2322" t="str">
        <f>'Datos Generales'!C7</f>
        <v>DIGESETT</v>
      </c>
      <c r="G9" s="2322"/>
      <c r="H9" s="36" t="s">
        <v>177</v>
      </c>
      <c r="I9" s="536">
        <f>'Datos Generales'!C6</f>
        <v>45473</v>
      </c>
      <c r="J9" s="137"/>
      <c r="K9" s="521"/>
      <c r="L9" s="200"/>
    </row>
    <row r="10" spans="2:12" s="34" customFormat="1" ht="4.5" customHeight="1" x14ac:dyDescent="0.3">
      <c r="B10" s="101"/>
      <c r="C10" s="809"/>
      <c r="D10" s="20"/>
      <c r="E10" s="36"/>
      <c r="F10" s="526"/>
      <c r="G10" s="526"/>
      <c r="H10" s="36"/>
      <c r="I10" s="527"/>
      <c r="J10" s="137"/>
      <c r="K10" s="521"/>
      <c r="L10" s="200"/>
    </row>
    <row r="11" spans="2:12" s="34" customFormat="1" ht="15" customHeight="1" x14ac:dyDescent="0.3">
      <c r="B11" s="101"/>
      <c r="C11" s="809"/>
      <c r="D11" s="36" t="s">
        <v>15</v>
      </c>
      <c r="E11" s="813" t="str">
        <f>'Datos Generales'!C8</f>
        <v>0202</v>
      </c>
      <c r="F11" s="36" t="s">
        <v>21</v>
      </c>
      <c r="G11" s="813" t="str">
        <f>'Datos Generales'!C9</f>
        <v>02</v>
      </c>
      <c r="H11" s="36" t="s">
        <v>16</v>
      </c>
      <c r="I11" s="813" t="str">
        <f>'Datos Generales'!C10</f>
        <v>01</v>
      </c>
      <c r="J11" s="36" t="s">
        <v>17</v>
      </c>
      <c r="K11" s="813" t="str">
        <f>'Datos Generales'!C11</f>
        <v>0005</v>
      </c>
      <c r="L11" s="200"/>
    </row>
    <row r="12" spans="2:12" s="34" customFormat="1" ht="4.5" customHeight="1" x14ac:dyDescent="0.3">
      <c r="B12" s="101"/>
      <c r="C12" s="809"/>
      <c r="D12" s="20"/>
      <c r="E12" s="20"/>
      <c r="F12" s="20"/>
      <c r="G12" s="93"/>
      <c r="H12" s="20"/>
      <c r="I12" s="20"/>
      <c r="J12" s="14"/>
      <c r="K12" s="522"/>
      <c r="L12" s="200"/>
    </row>
    <row r="13" spans="2:12" s="34" customFormat="1" ht="18.75" x14ac:dyDescent="0.3">
      <c r="B13" s="101"/>
      <c r="C13" s="809"/>
      <c r="D13" s="525" t="s">
        <v>187</v>
      </c>
      <c r="E13" s="2323"/>
      <c r="F13" s="2323"/>
      <c r="G13" s="2324" t="s">
        <v>289</v>
      </c>
      <c r="H13" s="2325"/>
      <c r="I13" s="534" t="s">
        <v>1029</v>
      </c>
      <c r="J13" s="14"/>
      <c r="K13" s="522"/>
      <c r="L13" s="200"/>
    </row>
    <row r="14" spans="2:12" s="34" customFormat="1" ht="7.5" customHeight="1" x14ac:dyDescent="0.3">
      <c r="B14" s="101"/>
      <c r="C14" s="809"/>
      <c r="G14" s="93"/>
      <c r="J14" s="14"/>
      <c r="K14" s="522"/>
      <c r="L14" s="200"/>
    </row>
    <row r="15" spans="2:12" s="252" customFormat="1" ht="28.5" x14ac:dyDescent="0.25">
      <c r="B15" s="257"/>
      <c r="C15" s="703" t="s">
        <v>70</v>
      </c>
      <c r="D15" s="704" t="s">
        <v>224</v>
      </c>
      <c r="E15" s="705" t="s">
        <v>188</v>
      </c>
      <c r="F15" s="704" t="s">
        <v>165</v>
      </c>
      <c r="G15" s="706" t="s">
        <v>290</v>
      </c>
      <c r="H15" s="707" t="s">
        <v>116</v>
      </c>
      <c r="I15" s="707" t="s">
        <v>117</v>
      </c>
      <c r="J15" s="708" t="s">
        <v>225</v>
      </c>
      <c r="K15" s="709" t="s">
        <v>57</v>
      </c>
      <c r="L15" s="258"/>
    </row>
    <row r="16" spans="2:12" s="34" customFormat="1" x14ac:dyDescent="0.25">
      <c r="B16" s="101"/>
      <c r="C16" s="816">
        <v>1</v>
      </c>
      <c r="D16" s="817" t="s">
        <v>394</v>
      </c>
      <c r="E16" s="818" t="s">
        <v>402</v>
      </c>
      <c r="F16" s="819" t="s">
        <v>408</v>
      </c>
      <c r="G16" s="820" t="s">
        <v>403</v>
      </c>
      <c r="H16" s="821">
        <v>12370491.6</v>
      </c>
      <c r="I16" s="821"/>
      <c r="J16" s="821" t="s">
        <v>409</v>
      </c>
      <c r="K16" s="822"/>
      <c r="L16" s="200"/>
    </row>
    <row r="17" spans="2:14" s="34" customFormat="1" ht="30" x14ac:dyDescent="0.25">
      <c r="B17" s="101"/>
      <c r="C17" s="816">
        <v>2</v>
      </c>
      <c r="D17" s="817" t="s">
        <v>394</v>
      </c>
      <c r="E17" s="818" t="s">
        <v>402</v>
      </c>
      <c r="F17" s="819" t="s">
        <v>450</v>
      </c>
      <c r="G17" s="820" t="s">
        <v>1043</v>
      </c>
      <c r="H17" s="821"/>
      <c r="I17" s="821">
        <f>+H16</f>
        <v>12370491.6</v>
      </c>
      <c r="J17" s="821"/>
      <c r="K17" s="822"/>
      <c r="L17" s="200"/>
      <c r="N17" s="530"/>
    </row>
    <row r="18" spans="2:14" s="34" customFormat="1" ht="8.25" customHeight="1" x14ac:dyDescent="0.25">
      <c r="B18" s="101"/>
      <c r="C18" s="816">
        <v>4</v>
      </c>
      <c r="D18" s="817"/>
      <c r="E18" s="818"/>
      <c r="F18" s="819"/>
      <c r="G18" s="820"/>
      <c r="H18" s="821"/>
      <c r="I18" s="821"/>
      <c r="J18" s="821"/>
      <c r="K18" s="822"/>
      <c r="L18" s="200"/>
    </row>
    <row r="19" spans="2:14" s="34" customFormat="1" ht="153.75" customHeight="1" x14ac:dyDescent="0.25">
      <c r="B19" s="101"/>
      <c r="C19" s="816"/>
      <c r="D19" s="823"/>
      <c r="E19" s="824"/>
      <c r="F19" s="815" t="s">
        <v>1087</v>
      </c>
      <c r="G19" s="815" t="s">
        <v>1045</v>
      </c>
      <c r="H19" s="821"/>
      <c r="I19" s="821"/>
      <c r="J19" s="821"/>
      <c r="K19" s="822"/>
      <c r="L19" s="200"/>
    </row>
    <row r="20" spans="2:14" s="34" customFormat="1" ht="6.75" customHeight="1" x14ac:dyDescent="0.25">
      <c r="B20" s="101"/>
      <c r="C20" s="810"/>
      <c r="D20" s="259"/>
      <c r="E20" s="260"/>
      <c r="F20" s="528"/>
      <c r="G20" s="529"/>
      <c r="H20" s="531"/>
      <c r="I20" s="531"/>
      <c r="J20" s="532"/>
      <c r="K20" s="533"/>
      <c r="L20" s="200"/>
    </row>
    <row r="21" spans="2:14" s="34" customFormat="1" x14ac:dyDescent="0.25">
      <c r="B21" s="101"/>
      <c r="C21" s="935"/>
      <c r="D21" s="936"/>
      <c r="E21" s="936"/>
      <c r="F21" s="936"/>
      <c r="G21" s="952" t="s">
        <v>49</v>
      </c>
      <c r="H21" s="953">
        <f>SUM(H16:H18)</f>
        <v>12370491.6</v>
      </c>
      <c r="I21" s="953">
        <f>SUM(I16:I18)</f>
        <v>12370491.6</v>
      </c>
      <c r="J21" s="814"/>
      <c r="K21" s="937"/>
      <c r="L21" s="200"/>
    </row>
    <row r="22" spans="2:14" s="34" customFormat="1" x14ac:dyDescent="0.25">
      <c r="B22" s="101"/>
      <c r="C22" s="811"/>
      <c r="D22" s="36"/>
      <c r="E22" s="36"/>
      <c r="F22" s="36"/>
      <c r="G22" s="93"/>
      <c r="H22" s="74"/>
      <c r="I22" s="74"/>
      <c r="J22" s="74"/>
      <c r="K22" s="261" t="s">
        <v>123</v>
      </c>
      <c r="L22" s="200"/>
    </row>
    <row r="23" spans="2:14" s="34" customFormat="1" ht="14.25" customHeight="1" x14ac:dyDescent="0.25">
      <c r="B23" s="101"/>
      <c r="C23" s="390"/>
      <c r="D23" s="2305" t="s">
        <v>392</v>
      </c>
      <c r="E23" s="2305"/>
      <c r="F23" s="38"/>
      <c r="G23" s="2306" t="s">
        <v>395</v>
      </c>
      <c r="H23" s="2306"/>
      <c r="I23" s="392"/>
      <c r="J23" s="2305" t="s">
        <v>390</v>
      </c>
      <c r="K23" s="2305"/>
      <c r="L23" s="200"/>
    </row>
    <row r="24" spans="2:14" s="34" customFormat="1" ht="15" customHeight="1" x14ac:dyDescent="0.25">
      <c r="B24" s="101"/>
      <c r="C24" s="390"/>
      <c r="D24" s="2302" t="str">
        <f>'Datos Generales'!C16</f>
        <v>Preparado por</v>
      </c>
      <c r="E24" s="2302"/>
      <c r="F24" s="38"/>
      <c r="G24" s="2303" t="str">
        <f>'Datos Generales'!D16</f>
        <v>Revisado por</v>
      </c>
      <c r="H24" s="2303"/>
      <c r="I24" s="201"/>
      <c r="J24" s="2304" t="str">
        <f>'Datos Generales'!E16</f>
        <v>Autorizado por</v>
      </c>
      <c r="K24" s="2304"/>
      <c r="L24" s="200"/>
    </row>
    <row r="25" spans="2:14" s="34" customFormat="1" ht="15.75" customHeight="1" x14ac:dyDescent="0.25">
      <c r="B25" s="101"/>
      <c r="C25" s="390"/>
      <c r="D25" s="2305" t="s">
        <v>385</v>
      </c>
      <c r="E25" s="2305"/>
      <c r="F25" s="38"/>
      <c r="G25" s="2306" t="s">
        <v>378</v>
      </c>
      <c r="H25" s="2306"/>
      <c r="I25" s="392"/>
      <c r="J25" s="2305" t="s">
        <v>1044</v>
      </c>
      <c r="K25" s="2305"/>
      <c r="L25" s="200"/>
    </row>
    <row r="26" spans="2:14" s="34" customFormat="1" ht="15" customHeight="1" x14ac:dyDescent="0.25">
      <c r="B26" s="101"/>
      <c r="C26" s="390"/>
      <c r="D26" s="2302" t="str">
        <f>'Datos Generales'!C17</f>
        <v>Puesto que ocupa</v>
      </c>
      <c r="E26" s="2302"/>
      <c r="F26" s="38"/>
      <c r="G26" s="2303" t="str">
        <f>'Datos Generales'!D17</f>
        <v>Puesto que ocupa</v>
      </c>
      <c r="H26" s="2303"/>
      <c r="J26" s="2304" t="str">
        <f>'Datos Generales'!E17</f>
        <v>Puesto que ocupa</v>
      </c>
      <c r="K26" s="2304"/>
      <c r="L26" s="200"/>
    </row>
    <row r="27" spans="2:14" s="34" customFormat="1" ht="15" customHeight="1" x14ac:dyDescent="0.25">
      <c r="B27" s="101"/>
      <c r="C27" s="390"/>
      <c r="D27" s="2301">
        <v>45481</v>
      </c>
      <c r="E27" s="2301"/>
      <c r="F27" s="38"/>
      <c r="G27" s="2301">
        <v>45481</v>
      </c>
      <c r="H27" s="2301"/>
      <c r="I27" s="289"/>
      <c r="J27" s="2301">
        <v>45482</v>
      </c>
      <c r="K27" s="2301"/>
      <c r="L27" s="200"/>
    </row>
    <row r="28" spans="2:14" s="34" customFormat="1" ht="15" customHeight="1" x14ac:dyDescent="0.25">
      <c r="B28" s="101"/>
      <c r="C28" s="390"/>
      <c r="D28" s="2302" t="s">
        <v>203</v>
      </c>
      <c r="E28" s="2302"/>
      <c r="F28" s="38"/>
      <c r="G28" s="2303" t="s">
        <v>204</v>
      </c>
      <c r="H28" s="2303"/>
      <c r="J28" s="2304" t="s">
        <v>211</v>
      </c>
      <c r="K28" s="2304"/>
      <c r="L28" s="200"/>
    </row>
    <row r="29" spans="2:14" x14ac:dyDescent="0.25">
      <c r="B29" s="120"/>
      <c r="C29" s="432"/>
      <c r="D29" s="262"/>
      <c r="E29" s="29"/>
      <c r="F29" s="262"/>
      <c r="G29" s="263"/>
      <c r="H29" s="262"/>
      <c r="I29" s="262"/>
      <c r="J29" s="262"/>
      <c r="K29" s="263"/>
      <c r="L29" s="122"/>
    </row>
    <row r="30" spans="2:14" x14ac:dyDescent="0.25">
      <c r="C30" s="2"/>
      <c r="D30" s="34"/>
      <c r="E30" s="34"/>
      <c r="F30" s="34"/>
      <c r="G30" s="44"/>
      <c r="H30" s="34"/>
      <c r="I30" s="34"/>
      <c r="J30" s="34"/>
      <c r="K30" s="44"/>
    </row>
    <row r="33" spans="3:6" customFormat="1" x14ac:dyDescent="0.25">
      <c r="C33" s="812"/>
    </row>
    <row r="34" spans="3:6" customFormat="1" x14ac:dyDescent="0.25">
      <c r="C34" s="812"/>
    </row>
    <row r="35" spans="3:6" customFormat="1" x14ac:dyDescent="0.25">
      <c r="C35" s="812"/>
    </row>
    <row r="36" spans="3:6" customFormat="1" x14ac:dyDescent="0.25">
      <c r="C36" s="812"/>
    </row>
    <row r="37" spans="3:6" customFormat="1" x14ac:dyDescent="0.25">
      <c r="C37" s="812"/>
    </row>
    <row r="38" spans="3:6" customFormat="1" x14ac:dyDescent="0.25">
      <c r="C38" s="812"/>
    </row>
    <row r="39" spans="3:6" customFormat="1" x14ac:dyDescent="0.25">
      <c r="C39" s="812"/>
    </row>
    <row r="40" spans="3:6" customFormat="1" x14ac:dyDescent="0.25">
      <c r="C40" s="812"/>
    </row>
    <row r="41" spans="3:6" customFormat="1" x14ac:dyDescent="0.25">
      <c r="C41" s="812"/>
    </row>
    <row r="42" spans="3:6" customFormat="1" x14ac:dyDescent="0.25">
      <c r="C42" s="812"/>
    </row>
    <row r="43" spans="3:6" customFormat="1" x14ac:dyDescent="0.25">
      <c r="C43" s="812"/>
    </row>
    <row r="44" spans="3:6" customFormat="1" x14ac:dyDescent="0.25">
      <c r="C44" s="812"/>
    </row>
    <row r="45" spans="3:6" customFormat="1" x14ac:dyDescent="0.25">
      <c r="C45" s="812"/>
    </row>
    <row r="46" spans="3:6" customFormat="1" x14ac:dyDescent="0.25">
      <c r="C46" s="812"/>
    </row>
    <row r="47" spans="3:6" customFormat="1" x14ac:dyDescent="0.25">
      <c r="C47" s="812"/>
    </row>
    <row r="48" spans="3:6" x14ac:dyDescent="0.25">
      <c r="C48" s="424"/>
      <c r="D48" s="165"/>
      <c r="E48"/>
      <c r="F48"/>
    </row>
    <row r="49" spans="3:6" x14ac:dyDescent="0.25">
      <c r="C49" s="424"/>
      <c r="D49" s="165"/>
      <c r="E49"/>
      <c r="F49"/>
    </row>
    <row r="50" spans="3:6" x14ac:dyDescent="0.25">
      <c r="C50" s="424"/>
      <c r="D50" s="165"/>
      <c r="E50"/>
      <c r="F50"/>
    </row>
    <row r="51" spans="3:6" x14ac:dyDescent="0.25">
      <c r="C51" s="424"/>
      <c r="D51" s="165"/>
      <c r="E51"/>
      <c r="F51"/>
    </row>
    <row r="52" spans="3:6" x14ac:dyDescent="0.25">
      <c r="C52" s="424"/>
      <c r="D52" s="165"/>
      <c r="E52"/>
      <c r="F52"/>
    </row>
    <row r="53" spans="3:6" x14ac:dyDescent="0.25">
      <c r="C53" s="424"/>
      <c r="D53" s="165"/>
      <c r="E53"/>
      <c r="F53"/>
    </row>
  </sheetData>
  <mergeCells count="26">
    <mergeCell ref="D27:E27"/>
    <mergeCell ref="G27:H27"/>
    <mergeCell ref="J27:K27"/>
    <mergeCell ref="D28:E28"/>
    <mergeCell ref="G28:H28"/>
    <mergeCell ref="J28:K28"/>
    <mergeCell ref="D25:E25"/>
    <mergeCell ref="G25:H25"/>
    <mergeCell ref="J25:K25"/>
    <mergeCell ref="D26:E26"/>
    <mergeCell ref="G26:H26"/>
    <mergeCell ref="J26:K26"/>
    <mergeCell ref="D24:E24"/>
    <mergeCell ref="G24:H24"/>
    <mergeCell ref="J24:K24"/>
    <mergeCell ref="B4:L4"/>
    <mergeCell ref="B5:L5"/>
    <mergeCell ref="B6:L6"/>
    <mergeCell ref="B7:L7"/>
    <mergeCell ref="B8:L8"/>
    <mergeCell ref="F9:G9"/>
    <mergeCell ref="E13:F13"/>
    <mergeCell ref="G13:H13"/>
    <mergeCell ref="D23:E23"/>
    <mergeCell ref="G23:H23"/>
    <mergeCell ref="J23:K23"/>
  </mergeCells>
  <pageMargins left="0.22" right="0.2" top="0.46" bottom="0.42" header="0.3" footer="0.3"/>
  <pageSetup paperSize="5"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10"/>
  <sheetViews>
    <sheetView workbookViewId="0">
      <selection activeCell="L33" sqref="L33"/>
    </sheetView>
  </sheetViews>
  <sheetFormatPr baseColWidth="10" defaultRowHeight="15" x14ac:dyDescent="0.25"/>
  <cols>
    <col min="8" max="8" width="5.85546875" customWidth="1"/>
  </cols>
  <sheetData>
    <row r="7" spans="2:8" x14ac:dyDescent="0.25">
      <c r="B7" s="1232" t="s">
        <v>407</v>
      </c>
      <c r="C7" s="1232"/>
      <c r="D7" s="1232"/>
      <c r="E7" s="1232"/>
      <c r="F7" s="1232"/>
      <c r="G7" s="1232"/>
      <c r="H7" s="1232"/>
    </row>
    <row r="8" spans="2:8" x14ac:dyDescent="0.25">
      <c r="B8" s="1232"/>
      <c r="C8" s="1232"/>
      <c r="D8" s="1232"/>
      <c r="E8" s="1232"/>
      <c r="F8" s="1232"/>
      <c r="G8" s="1232"/>
      <c r="H8" s="1232"/>
    </row>
    <row r="9" spans="2:8" x14ac:dyDescent="0.25">
      <c r="B9" s="1232" t="s">
        <v>1011</v>
      </c>
      <c r="C9" s="1232"/>
      <c r="D9" s="1232"/>
      <c r="E9" s="1232"/>
      <c r="F9" s="1232"/>
      <c r="G9" s="1232"/>
      <c r="H9" s="1232"/>
    </row>
    <row r="10" spans="2:8" x14ac:dyDescent="0.25">
      <c r="B10" s="1233"/>
      <c r="C10" s="1233"/>
      <c r="D10" s="1233"/>
      <c r="E10" s="1233"/>
      <c r="F10" s="1233"/>
      <c r="G10" s="1233"/>
      <c r="H10" s="12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topLeftCell="A7" zoomScaleNormal="100" zoomScaleSheetLayoutView="100" workbookViewId="0">
      <selection activeCell="P7" sqref="P7"/>
    </sheetView>
  </sheetViews>
  <sheetFormatPr baseColWidth="10" defaultRowHeight="12.75" x14ac:dyDescent="0.2"/>
  <cols>
    <col min="1" max="1" width="2.7109375" style="17" customWidth="1"/>
    <col min="2" max="2" width="1.42578125" style="17" customWidth="1"/>
    <col min="3" max="3" width="12" style="17" customWidth="1"/>
    <col min="4" max="4" width="24.140625" style="17" customWidth="1"/>
    <col min="5" max="5" width="2.28515625" style="17" customWidth="1"/>
    <col min="6" max="6" width="9.7109375" style="17" customWidth="1"/>
    <col min="7" max="7" width="20.85546875" style="17" customWidth="1"/>
    <col min="8" max="8" width="5.5703125" style="17" customWidth="1"/>
    <col min="9" max="9" width="4" style="17" customWidth="1"/>
    <col min="10" max="10" width="7" style="17" customWidth="1"/>
    <col min="11" max="11" width="15.5703125" style="17" customWidth="1"/>
    <col min="12" max="12" width="2" style="17" customWidth="1"/>
    <col min="13" max="253" width="11.42578125" style="17"/>
    <col min="254" max="254" width="3.7109375" style="17" customWidth="1"/>
    <col min="255" max="255" width="0" style="17" hidden="1" customWidth="1"/>
    <col min="256" max="256" width="9.5703125" style="17" customWidth="1"/>
    <col min="257" max="257" width="13" style="17" customWidth="1"/>
    <col min="258" max="258" width="10.42578125" style="17" customWidth="1"/>
    <col min="259" max="259" width="13.28515625" style="17" customWidth="1"/>
    <col min="260" max="260" width="12.7109375" style="17" customWidth="1"/>
    <col min="261" max="261" width="7.42578125" style="17" customWidth="1"/>
    <col min="262" max="262" width="5.28515625" style="17" customWidth="1"/>
    <col min="263" max="263" width="6.140625" style="17" customWidth="1"/>
    <col min="264" max="264" width="10.85546875" style="17" customWidth="1"/>
    <col min="265" max="265" width="4.85546875" style="17" customWidth="1"/>
    <col min="266" max="266" width="3.140625" style="17" customWidth="1"/>
    <col min="267" max="267" width="1.140625" style="17" customWidth="1"/>
    <col min="268" max="509" width="11.42578125" style="17"/>
    <col min="510" max="510" width="3.7109375" style="17" customWidth="1"/>
    <col min="511" max="511" width="0" style="17" hidden="1" customWidth="1"/>
    <col min="512" max="512" width="9.5703125" style="17" customWidth="1"/>
    <col min="513" max="513" width="13" style="17" customWidth="1"/>
    <col min="514" max="514" width="10.42578125" style="17" customWidth="1"/>
    <col min="515" max="515" width="13.28515625" style="17" customWidth="1"/>
    <col min="516" max="516" width="12.7109375" style="17" customWidth="1"/>
    <col min="517" max="517" width="7.42578125" style="17" customWidth="1"/>
    <col min="518" max="518" width="5.28515625" style="17" customWidth="1"/>
    <col min="519" max="519" width="6.140625" style="17" customWidth="1"/>
    <col min="520" max="520" width="10.85546875" style="17" customWidth="1"/>
    <col min="521" max="521" width="4.85546875" style="17" customWidth="1"/>
    <col min="522" max="522" width="3.140625" style="17" customWidth="1"/>
    <col min="523" max="523" width="1.140625" style="17" customWidth="1"/>
    <col min="524" max="765" width="11.42578125" style="17"/>
    <col min="766" max="766" width="3.7109375" style="17" customWidth="1"/>
    <col min="767" max="767" width="0" style="17" hidden="1" customWidth="1"/>
    <col min="768" max="768" width="9.5703125" style="17" customWidth="1"/>
    <col min="769" max="769" width="13" style="17" customWidth="1"/>
    <col min="770" max="770" width="10.42578125" style="17" customWidth="1"/>
    <col min="771" max="771" width="13.28515625" style="17" customWidth="1"/>
    <col min="772" max="772" width="12.7109375" style="17" customWidth="1"/>
    <col min="773" max="773" width="7.42578125" style="17" customWidth="1"/>
    <col min="774" max="774" width="5.28515625" style="17" customWidth="1"/>
    <col min="775" max="775" width="6.140625" style="17" customWidth="1"/>
    <col min="776" max="776" width="10.85546875" style="17" customWidth="1"/>
    <col min="777" max="777" width="4.85546875" style="17" customWidth="1"/>
    <col min="778" max="778" width="3.140625" style="17" customWidth="1"/>
    <col min="779" max="779" width="1.140625" style="17" customWidth="1"/>
    <col min="780" max="1021" width="11.42578125" style="17"/>
    <col min="1022" max="1022" width="3.7109375" style="17" customWidth="1"/>
    <col min="1023" max="1023" width="0" style="17" hidden="1" customWidth="1"/>
    <col min="1024" max="1024" width="9.5703125" style="17" customWidth="1"/>
    <col min="1025" max="1025" width="13" style="17" customWidth="1"/>
    <col min="1026" max="1026" width="10.42578125" style="17" customWidth="1"/>
    <col min="1027" max="1027" width="13.28515625" style="17" customWidth="1"/>
    <col min="1028" max="1028" width="12.7109375" style="17" customWidth="1"/>
    <col min="1029" max="1029" width="7.42578125" style="17" customWidth="1"/>
    <col min="1030" max="1030" width="5.28515625" style="17" customWidth="1"/>
    <col min="1031" max="1031" width="6.140625" style="17" customWidth="1"/>
    <col min="1032" max="1032" width="10.85546875" style="17" customWidth="1"/>
    <col min="1033" max="1033" width="4.85546875" style="17" customWidth="1"/>
    <col min="1034" max="1034" width="3.140625" style="17" customWidth="1"/>
    <col min="1035" max="1035" width="1.140625" style="17" customWidth="1"/>
    <col min="1036" max="1277" width="11.42578125" style="17"/>
    <col min="1278" max="1278" width="3.7109375" style="17" customWidth="1"/>
    <col min="1279" max="1279" width="0" style="17" hidden="1" customWidth="1"/>
    <col min="1280" max="1280" width="9.5703125" style="17" customWidth="1"/>
    <col min="1281" max="1281" width="13" style="17" customWidth="1"/>
    <col min="1282" max="1282" width="10.42578125" style="17" customWidth="1"/>
    <col min="1283" max="1283" width="13.28515625" style="17" customWidth="1"/>
    <col min="1284" max="1284" width="12.7109375" style="17" customWidth="1"/>
    <col min="1285" max="1285" width="7.42578125" style="17" customWidth="1"/>
    <col min="1286" max="1286" width="5.28515625" style="17" customWidth="1"/>
    <col min="1287" max="1287" width="6.140625" style="17" customWidth="1"/>
    <col min="1288" max="1288" width="10.85546875" style="17" customWidth="1"/>
    <col min="1289" max="1289" width="4.85546875" style="17" customWidth="1"/>
    <col min="1290" max="1290" width="3.140625" style="17" customWidth="1"/>
    <col min="1291" max="1291" width="1.140625" style="17" customWidth="1"/>
    <col min="1292" max="1533" width="11.42578125" style="17"/>
    <col min="1534" max="1534" width="3.7109375" style="17" customWidth="1"/>
    <col min="1535" max="1535" width="0" style="17" hidden="1" customWidth="1"/>
    <col min="1536" max="1536" width="9.5703125" style="17" customWidth="1"/>
    <col min="1537" max="1537" width="13" style="17" customWidth="1"/>
    <col min="1538" max="1538" width="10.42578125" style="17" customWidth="1"/>
    <col min="1539" max="1539" width="13.28515625" style="17" customWidth="1"/>
    <col min="1540" max="1540" width="12.7109375" style="17" customWidth="1"/>
    <col min="1541" max="1541" width="7.42578125" style="17" customWidth="1"/>
    <col min="1542" max="1542" width="5.28515625" style="17" customWidth="1"/>
    <col min="1543" max="1543" width="6.140625" style="17" customWidth="1"/>
    <col min="1544" max="1544" width="10.85546875" style="17" customWidth="1"/>
    <col min="1545" max="1545" width="4.85546875" style="17" customWidth="1"/>
    <col min="1546" max="1546" width="3.140625" style="17" customWidth="1"/>
    <col min="1547" max="1547" width="1.140625" style="17" customWidth="1"/>
    <col min="1548" max="1789" width="11.42578125" style="17"/>
    <col min="1790" max="1790" width="3.7109375" style="17" customWidth="1"/>
    <col min="1791" max="1791" width="0" style="17" hidden="1" customWidth="1"/>
    <col min="1792" max="1792" width="9.5703125" style="17" customWidth="1"/>
    <col min="1793" max="1793" width="13" style="17" customWidth="1"/>
    <col min="1794" max="1794" width="10.42578125" style="17" customWidth="1"/>
    <col min="1795" max="1795" width="13.28515625" style="17" customWidth="1"/>
    <col min="1796" max="1796" width="12.7109375" style="17" customWidth="1"/>
    <col min="1797" max="1797" width="7.42578125" style="17" customWidth="1"/>
    <col min="1798" max="1798" width="5.28515625" style="17" customWidth="1"/>
    <col min="1799" max="1799" width="6.140625" style="17" customWidth="1"/>
    <col min="1800" max="1800" width="10.85546875" style="17" customWidth="1"/>
    <col min="1801" max="1801" width="4.85546875" style="17" customWidth="1"/>
    <col min="1802" max="1802" width="3.140625" style="17" customWidth="1"/>
    <col min="1803" max="1803" width="1.140625" style="17" customWidth="1"/>
    <col min="1804" max="2045" width="11.42578125" style="17"/>
    <col min="2046" max="2046" width="3.7109375" style="17" customWidth="1"/>
    <col min="2047" max="2047" width="0" style="17" hidden="1" customWidth="1"/>
    <col min="2048" max="2048" width="9.5703125" style="17" customWidth="1"/>
    <col min="2049" max="2049" width="13" style="17" customWidth="1"/>
    <col min="2050" max="2050" width="10.42578125" style="17" customWidth="1"/>
    <col min="2051" max="2051" width="13.28515625" style="17" customWidth="1"/>
    <col min="2052" max="2052" width="12.7109375" style="17" customWidth="1"/>
    <col min="2053" max="2053" width="7.42578125" style="17" customWidth="1"/>
    <col min="2054" max="2054" width="5.28515625" style="17" customWidth="1"/>
    <col min="2055" max="2055" width="6.140625" style="17" customWidth="1"/>
    <col min="2056" max="2056" width="10.85546875" style="17" customWidth="1"/>
    <col min="2057" max="2057" width="4.85546875" style="17" customWidth="1"/>
    <col min="2058" max="2058" width="3.140625" style="17" customWidth="1"/>
    <col min="2059" max="2059" width="1.140625" style="17" customWidth="1"/>
    <col min="2060" max="2301" width="11.42578125" style="17"/>
    <col min="2302" max="2302" width="3.7109375" style="17" customWidth="1"/>
    <col min="2303" max="2303" width="0" style="17" hidden="1" customWidth="1"/>
    <col min="2304" max="2304" width="9.5703125" style="17" customWidth="1"/>
    <col min="2305" max="2305" width="13" style="17" customWidth="1"/>
    <col min="2306" max="2306" width="10.42578125" style="17" customWidth="1"/>
    <col min="2307" max="2307" width="13.28515625" style="17" customWidth="1"/>
    <col min="2308" max="2308" width="12.7109375" style="17" customWidth="1"/>
    <col min="2309" max="2309" width="7.42578125" style="17" customWidth="1"/>
    <col min="2310" max="2310" width="5.28515625" style="17" customWidth="1"/>
    <col min="2311" max="2311" width="6.140625" style="17" customWidth="1"/>
    <col min="2312" max="2312" width="10.85546875" style="17" customWidth="1"/>
    <col min="2313" max="2313" width="4.85546875" style="17" customWidth="1"/>
    <col min="2314" max="2314" width="3.140625" style="17" customWidth="1"/>
    <col min="2315" max="2315" width="1.140625" style="17" customWidth="1"/>
    <col min="2316" max="2557" width="11.42578125" style="17"/>
    <col min="2558" max="2558" width="3.7109375" style="17" customWidth="1"/>
    <col min="2559" max="2559" width="0" style="17" hidden="1" customWidth="1"/>
    <col min="2560" max="2560" width="9.5703125" style="17" customWidth="1"/>
    <col min="2561" max="2561" width="13" style="17" customWidth="1"/>
    <col min="2562" max="2562" width="10.42578125" style="17" customWidth="1"/>
    <col min="2563" max="2563" width="13.28515625" style="17" customWidth="1"/>
    <col min="2564" max="2564" width="12.7109375" style="17" customWidth="1"/>
    <col min="2565" max="2565" width="7.42578125" style="17" customWidth="1"/>
    <col min="2566" max="2566" width="5.28515625" style="17" customWidth="1"/>
    <col min="2567" max="2567" width="6.140625" style="17" customWidth="1"/>
    <col min="2568" max="2568" width="10.85546875" style="17" customWidth="1"/>
    <col min="2569" max="2569" width="4.85546875" style="17" customWidth="1"/>
    <col min="2570" max="2570" width="3.140625" style="17" customWidth="1"/>
    <col min="2571" max="2571" width="1.140625" style="17" customWidth="1"/>
    <col min="2572" max="2813" width="11.42578125" style="17"/>
    <col min="2814" max="2814" width="3.7109375" style="17" customWidth="1"/>
    <col min="2815" max="2815" width="0" style="17" hidden="1" customWidth="1"/>
    <col min="2816" max="2816" width="9.5703125" style="17" customWidth="1"/>
    <col min="2817" max="2817" width="13" style="17" customWidth="1"/>
    <col min="2818" max="2818" width="10.42578125" style="17" customWidth="1"/>
    <col min="2819" max="2819" width="13.28515625" style="17" customWidth="1"/>
    <col min="2820" max="2820" width="12.7109375" style="17" customWidth="1"/>
    <col min="2821" max="2821" width="7.42578125" style="17" customWidth="1"/>
    <col min="2822" max="2822" width="5.28515625" style="17" customWidth="1"/>
    <col min="2823" max="2823" width="6.140625" style="17" customWidth="1"/>
    <col min="2824" max="2824" width="10.85546875" style="17" customWidth="1"/>
    <col min="2825" max="2825" width="4.85546875" style="17" customWidth="1"/>
    <col min="2826" max="2826" width="3.140625" style="17" customWidth="1"/>
    <col min="2827" max="2827" width="1.140625" style="17" customWidth="1"/>
    <col min="2828" max="3069" width="11.42578125" style="17"/>
    <col min="3070" max="3070" width="3.7109375" style="17" customWidth="1"/>
    <col min="3071" max="3071" width="0" style="17" hidden="1" customWidth="1"/>
    <col min="3072" max="3072" width="9.5703125" style="17" customWidth="1"/>
    <col min="3073" max="3073" width="13" style="17" customWidth="1"/>
    <col min="3074" max="3074" width="10.42578125" style="17" customWidth="1"/>
    <col min="3075" max="3075" width="13.28515625" style="17" customWidth="1"/>
    <col min="3076" max="3076" width="12.7109375" style="17" customWidth="1"/>
    <col min="3077" max="3077" width="7.42578125" style="17" customWidth="1"/>
    <col min="3078" max="3078" width="5.28515625" style="17" customWidth="1"/>
    <col min="3079" max="3079" width="6.140625" style="17" customWidth="1"/>
    <col min="3080" max="3080" width="10.85546875" style="17" customWidth="1"/>
    <col min="3081" max="3081" width="4.85546875" style="17" customWidth="1"/>
    <col min="3082" max="3082" width="3.140625" style="17" customWidth="1"/>
    <col min="3083" max="3083" width="1.140625" style="17" customWidth="1"/>
    <col min="3084" max="3325" width="11.42578125" style="17"/>
    <col min="3326" max="3326" width="3.7109375" style="17" customWidth="1"/>
    <col min="3327" max="3327" width="0" style="17" hidden="1" customWidth="1"/>
    <col min="3328" max="3328" width="9.5703125" style="17" customWidth="1"/>
    <col min="3329" max="3329" width="13" style="17" customWidth="1"/>
    <col min="3330" max="3330" width="10.42578125" style="17" customWidth="1"/>
    <col min="3331" max="3331" width="13.28515625" style="17" customWidth="1"/>
    <col min="3332" max="3332" width="12.7109375" style="17" customWidth="1"/>
    <col min="3333" max="3333" width="7.42578125" style="17" customWidth="1"/>
    <col min="3334" max="3334" width="5.28515625" style="17" customWidth="1"/>
    <col min="3335" max="3335" width="6.140625" style="17" customWidth="1"/>
    <col min="3336" max="3336" width="10.85546875" style="17" customWidth="1"/>
    <col min="3337" max="3337" width="4.85546875" style="17" customWidth="1"/>
    <col min="3338" max="3338" width="3.140625" style="17" customWidth="1"/>
    <col min="3339" max="3339" width="1.140625" style="17" customWidth="1"/>
    <col min="3340" max="3581" width="11.42578125" style="17"/>
    <col min="3582" max="3582" width="3.7109375" style="17" customWidth="1"/>
    <col min="3583" max="3583" width="0" style="17" hidden="1" customWidth="1"/>
    <col min="3584" max="3584" width="9.5703125" style="17" customWidth="1"/>
    <col min="3585" max="3585" width="13" style="17" customWidth="1"/>
    <col min="3586" max="3586" width="10.42578125" style="17" customWidth="1"/>
    <col min="3587" max="3587" width="13.28515625" style="17" customWidth="1"/>
    <col min="3588" max="3588" width="12.7109375" style="17" customWidth="1"/>
    <col min="3589" max="3589" width="7.42578125" style="17" customWidth="1"/>
    <col min="3590" max="3590" width="5.28515625" style="17" customWidth="1"/>
    <col min="3591" max="3591" width="6.140625" style="17" customWidth="1"/>
    <col min="3592" max="3592" width="10.85546875" style="17" customWidth="1"/>
    <col min="3593" max="3593" width="4.85546875" style="17" customWidth="1"/>
    <col min="3594" max="3594" width="3.140625" style="17" customWidth="1"/>
    <col min="3595" max="3595" width="1.140625" style="17" customWidth="1"/>
    <col min="3596" max="3837" width="11.42578125" style="17"/>
    <col min="3838" max="3838" width="3.7109375" style="17" customWidth="1"/>
    <col min="3839" max="3839" width="0" style="17" hidden="1" customWidth="1"/>
    <col min="3840" max="3840" width="9.5703125" style="17" customWidth="1"/>
    <col min="3841" max="3841" width="13" style="17" customWidth="1"/>
    <col min="3842" max="3842" width="10.42578125" style="17" customWidth="1"/>
    <col min="3843" max="3843" width="13.28515625" style="17" customWidth="1"/>
    <col min="3844" max="3844" width="12.7109375" style="17" customWidth="1"/>
    <col min="3845" max="3845" width="7.42578125" style="17" customWidth="1"/>
    <col min="3846" max="3846" width="5.28515625" style="17" customWidth="1"/>
    <col min="3847" max="3847" width="6.140625" style="17" customWidth="1"/>
    <col min="3848" max="3848" width="10.85546875" style="17" customWidth="1"/>
    <col min="3849" max="3849" width="4.85546875" style="17" customWidth="1"/>
    <col min="3850" max="3850" width="3.140625" style="17" customWidth="1"/>
    <col min="3851" max="3851" width="1.140625" style="17" customWidth="1"/>
    <col min="3852" max="4093" width="11.42578125" style="17"/>
    <col min="4094" max="4094" width="3.7109375" style="17" customWidth="1"/>
    <col min="4095" max="4095" width="0" style="17" hidden="1" customWidth="1"/>
    <col min="4096" max="4096" width="9.5703125" style="17" customWidth="1"/>
    <col min="4097" max="4097" width="13" style="17" customWidth="1"/>
    <col min="4098" max="4098" width="10.42578125" style="17" customWidth="1"/>
    <col min="4099" max="4099" width="13.28515625" style="17" customWidth="1"/>
    <col min="4100" max="4100" width="12.7109375" style="17" customWidth="1"/>
    <col min="4101" max="4101" width="7.42578125" style="17" customWidth="1"/>
    <col min="4102" max="4102" width="5.28515625" style="17" customWidth="1"/>
    <col min="4103" max="4103" width="6.140625" style="17" customWidth="1"/>
    <col min="4104" max="4104" width="10.85546875" style="17" customWidth="1"/>
    <col min="4105" max="4105" width="4.85546875" style="17" customWidth="1"/>
    <col min="4106" max="4106" width="3.140625" style="17" customWidth="1"/>
    <col min="4107" max="4107" width="1.140625" style="17" customWidth="1"/>
    <col min="4108" max="4349" width="11.42578125" style="17"/>
    <col min="4350" max="4350" width="3.7109375" style="17" customWidth="1"/>
    <col min="4351" max="4351" width="0" style="17" hidden="1" customWidth="1"/>
    <col min="4352" max="4352" width="9.5703125" style="17" customWidth="1"/>
    <col min="4353" max="4353" width="13" style="17" customWidth="1"/>
    <col min="4354" max="4354" width="10.42578125" style="17" customWidth="1"/>
    <col min="4355" max="4355" width="13.28515625" style="17" customWidth="1"/>
    <col min="4356" max="4356" width="12.7109375" style="17" customWidth="1"/>
    <col min="4357" max="4357" width="7.42578125" style="17" customWidth="1"/>
    <col min="4358" max="4358" width="5.28515625" style="17" customWidth="1"/>
    <col min="4359" max="4359" width="6.140625" style="17" customWidth="1"/>
    <col min="4360" max="4360" width="10.85546875" style="17" customWidth="1"/>
    <col min="4361" max="4361" width="4.85546875" style="17" customWidth="1"/>
    <col min="4362" max="4362" width="3.140625" style="17" customWidth="1"/>
    <col min="4363" max="4363" width="1.140625" style="17" customWidth="1"/>
    <col min="4364" max="4605" width="11.42578125" style="17"/>
    <col min="4606" max="4606" width="3.7109375" style="17" customWidth="1"/>
    <col min="4607" max="4607" width="0" style="17" hidden="1" customWidth="1"/>
    <col min="4608" max="4608" width="9.5703125" style="17" customWidth="1"/>
    <col min="4609" max="4609" width="13" style="17" customWidth="1"/>
    <col min="4610" max="4610" width="10.42578125" style="17" customWidth="1"/>
    <col min="4611" max="4611" width="13.28515625" style="17" customWidth="1"/>
    <col min="4612" max="4612" width="12.7109375" style="17" customWidth="1"/>
    <col min="4613" max="4613" width="7.42578125" style="17" customWidth="1"/>
    <col min="4614" max="4614" width="5.28515625" style="17" customWidth="1"/>
    <col min="4615" max="4615" width="6.140625" style="17" customWidth="1"/>
    <col min="4616" max="4616" width="10.85546875" style="17" customWidth="1"/>
    <col min="4617" max="4617" width="4.85546875" style="17" customWidth="1"/>
    <col min="4618" max="4618" width="3.140625" style="17" customWidth="1"/>
    <col min="4619" max="4619" width="1.140625" style="17" customWidth="1"/>
    <col min="4620" max="4861" width="11.42578125" style="17"/>
    <col min="4862" max="4862" width="3.7109375" style="17" customWidth="1"/>
    <col min="4863" max="4863" width="0" style="17" hidden="1" customWidth="1"/>
    <col min="4864" max="4864" width="9.5703125" style="17" customWidth="1"/>
    <col min="4865" max="4865" width="13" style="17" customWidth="1"/>
    <col min="4866" max="4866" width="10.42578125" style="17" customWidth="1"/>
    <col min="4867" max="4867" width="13.28515625" style="17" customWidth="1"/>
    <col min="4868" max="4868" width="12.7109375" style="17" customWidth="1"/>
    <col min="4869" max="4869" width="7.42578125" style="17" customWidth="1"/>
    <col min="4870" max="4870" width="5.28515625" style="17" customWidth="1"/>
    <col min="4871" max="4871" width="6.140625" style="17" customWidth="1"/>
    <col min="4872" max="4872" width="10.85546875" style="17" customWidth="1"/>
    <col min="4873" max="4873" width="4.85546875" style="17" customWidth="1"/>
    <col min="4874" max="4874" width="3.140625" style="17" customWidth="1"/>
    <col min="4875" max="4875" width="1.140625" style="17" customWidth="1"/>
    <col min="4876" max="5117" width="11.42578125" style="17"/>
    <col min="5118" max="5118" width="3.7109375" style="17" customWidth="1"/>
    <col min="5119" max="5119" width="0" style="17" hidden="1" customWidth="1"/>
    <col min="5120" max="5120" width="9.5703125" style="17" customWidth="1"/>
    <col min="5121" max="5121" width="13" style="17" customWidth="1"/>
    <col min="5122" max="5122" width="10.42578125" style="17" customWidth="1"/>
    <col min="5123" max="5123" width="13.28515625" style="17" customWidth="1"/>
    <col min="5124" max="5124" width="12.7109375" style="17" customWidth="1"/>
    <col min="5125" max="5125" width="7.42578125" style="17" customWidth="1"/>
    <col min="5126" max="5126" width="5.28515625" style="17" customWidth="1"/>
    <col min="5127" max="5127" width="6.140625" style="17" customWidth="1"/>
    <col min="5128" max="5128" width="10.85546875" style="17" customWidth="1"/>
    <col min="5129" max="5129" width="4.85546875" style="17" customWidth="1"/>
    <col min="5130" max="5130" width="3.140625" style="17" customWidth="1"/>
    <col min="5131" max="5131" width="1.140625" style="17" customWidth="1"/>
    <col min="5132" max="5373" width="11.42578125" style="17"/>
    <col min="5374" max="5374" width="3.7109375" style="17" customWidth="1"/>
    <col min="5375" max="5375" width="0" style="17" hidden="1" customWidth="1"/>
    <col min="5376" max="5376" width="9.5703125" style="17" customWidth="1"/>
    <col min="5377" max="5377" width="13" style="17" customWidth="1"/>
    <col min="5378" max="5378" width="10.42578125" style="17" customWidth="1"/>
    <col min="5379" max="5379" width="13.28515625" style="17" customWidth="1"/>
    <col min="5380" max="5380" width="12.7109375" style="17" customWidth="1"/>
    <col min="5381" max="5381" width="7.42578125" style="17" customWidth="1"/>
    <col min="5382" max="5382" width="5.28515625" style="17" customWidth="1"/>
    <col min="5383" max="5383" width="6.140625" style="17" customWidth="1"/>
    <col min="5384" max="5384" width="10.85546875" style="17" customWidth="1"/>
    <col min="5385" max="5385" width="4.85546875" style="17" customWidth="1"/>
    <col min="5386" max="5386" width="3.140625" style="17" customWidth="1"/>
    <col min="5387" max="5387" width="1.140625" style="17" customWidth="1"/>
    <col min="5388" max="5629" width="11.42578125" style="17"/>
    <col min="5630" max="5630" width="3.7109375" style="17" customWidth="1"/>
    <col min="5631" max="5631" width="0" style="17" hidden="1" customWidth="1"/>
    <col min="5632" max="5632" width="9.5703125" style="17" customWidth="1"/>
    <col min="5633" max="5633" width="13" style="17" customWidth="1"/>
    <col min="5634" max="5634" width="10.42578125" style="17" customWidth="1"/>
    <col min="5635" max="5635" width="13.28515625" style="17" customWidth="1"/>
    <col min="5636" max="5636" width="12.7109375" style="17" customWidth="1"/>
    <col min="5637" max="5637" width="7.42578125" style="17" customWidth="1"/>
    <col min="5638" max="5638" width="5.28515625" style="17" customWidth="1"/>
    <col min="5639" max="5639" width="6.140625" style="17" customWidth="1"/>
    <col min="5640" max="5640" width="10.85546875" style="17" customWidth="1"/>
    <col min="5641" max="5641" width="4.85546875" style="17" customWidth="1"/>
    <col min="5642" max="5642" width="3.140625" style="17" customWidth="1"/>
    <col min="5643" max="5643" width="1.140625" style="17" customWidth="1"/>
    <col min="5644" max="5885" width="11.42578125" style="17"/>
    <col min="5886" max="5886" width="3.7109375" style="17" customWidth="1"/>
    <col min="5887" max="5887" width="0" style="17" hidden="1" customWidth="1"/>
    <col min="5888" max="5888" width="9.5703125" style="17" customWidth="1"/>
    <col min="5889" max="5889" width="13" style="17" customWidth="1"/>
    <col min="5890" max="5890" width="10.42578125" style="17" customWidth="1"/>
    <col min="5891" max="5891" width="13.28515625" style="17" customWidth="1"/>
    <col min="5892" max="5892" width="12.7109375" style="17" customWidth="1"/>
    <col min="5893" max="5893" width="7.42578125" style="17" customWidth="1"/>
    <col min="5894" max="5894" width="5.28515625" style="17" customWidth="1"/>
    <col min="5895" max="5895" width="6.140625" style="17" customWidth="1"/>
    <col min="5896" max="5896" width="10.85546875" style="17" customWidth="1"/>
    <col min="5897" max="5897" width="4.85546875" style="17" customWidth="1"/>
    <col min="5898" max="5898" width="3.140625" style="17" customWidth="1"/>
    <col min="5899" max="5899" width="1.140625" style="17" customWidth="1"/>
    <col min="5900" max="6141" width="11.42578125" style="17"/>
    <col min="6142" max="6142" width="3.7109375" style="17" customWidth="1"/>
    <col min="6143" max="6143" width="0" style="17" hidden="1" customWidth="1"/>
    <col min="6144" max="6144" width="9.5703125" style="17" customWidth="1"/>
    <col min="6145" max="6145" width="13" style="17" customWidth="1"/>
    <col min="6146" max="6146" width="10.42578125" style="17" customWidth="1"/>
    <col min="6147" max="6147" width="13.28515625" style="17" customWidth="1"/>
    <col min="6148" max="6148" width="12.7109375" style="17" customWidth="1"/>
    <col min="6149" max="6149" width="7.42578125" style="17" customWidth="1"/>
    <col min="6150" max="6150" width="5.28515625" style="17" customWidth="1"/>
    <col min="6151" max="6151" width="6.140625" style="17" customWidth="1"/>
    <col min="6152" max="6152" width="10.85546875" style="17" customWidth="1"/>
    <col min="6153" max="6153" width="4.85546875" style="17" customWidth="1"/>
    <col min="6154" max="6154" width="3.140625" style="17" customWidth="1"/>
    <col min="6155" max="6155" width="1.140625" style="17" customWidth="1"/>
    <col min="6156" max="6397" width="11.42578125" style="17"/>
    <col min="6398" max="6398" width="3.7109375" style="17" customWidth="1"/>
    <col min="6399" max="6399" width="0" style="17" hidden="1" customWidth="1"/>
    <col min="6400" max="6400" width="9.5703125" style="17" customWidth="1"/>
    <col min="6401" max="6401" width="13" style="17" customWidth="1"/>
    <col min="6402" max="6402" width="10.42578125" style="17" customWidth="1"/>
    <col min="6403" max="6403" width="13.28515625" style="17" customWidth="1"/>
    <col min="6404" max="6404" width="12.7109375" style="17" customWidth="1"/>
    <col min="6405" max="6405" width="7.42578125" style="17" customWidth="1"/>
    <col min="6406" max="6406" width="5.28515625" style="17" customWidth="1"/>
    <col min="6407" max="6407" width="6.140625" style="17" customWidth="1"/>
    <col min="6408" max="6408" width="10.85546875" style="17" customWidth="1"/>
    <col min="6409" max="6409" width="4.85546875" style="17" customWidth="1"/>
    <col min="6410" max="6410" width="3.140625" style="17" customWidth="1"/>
    <col min="6411" max="6411" width="1.140625" style="17" customWidth="1"/>
    <col min="6412" max="6653" width="11.42578125" style="17"/>
    <col min="6654" max="6654" width="3.7109375" style="17" customWidth="1"/>
    <col min="6655" max="6655" width="0" style="17" hidden="1" customWidth="1"/>
    <col min="6656" max="6656" width="9.5703125" style="17" customWidth="1"/>
    <col min="6657" max="6657" width="13" style="17" customWidth="1"/>
    <col min="6658" max="6658" width="10.42578125" style="17" customWidth="1"/>
    <col min="6659" max="6659" width="13.28515625" style="17" customWidth="1"/>
    <col min="6660" max="6660" width="12.7109375" style="17" customWidth="1"/>
    <col min="6661" max="6661" width="7.42578125" style="17" customWidth="1"/>
    <col min="6662" max="6662" width="5.28515625" style="17" customWidth="1"/>
    <col min="6663" max="6663" width="6.140625" style="17" customWidth="1"/>
    <col min="6664" max="6664" width="10.85546875" style="17" customWidth="1"/>
    <col min="6665" max="6665" width="4.85546875" style="17" customWidth="1"/>
    <col min="6666" max="6666" width="3.140625" style="17" customWidth="1"/>
    <col min="6667" max="6667" width="1.140625" style="17" customWidth="1"/>
    <col min="6668" max="6909" width="11.42578125" style="17"/>
    <col min="6910" max="6910" width="3.7109375" style="17" customWidth="1"/>
    <col min="6911" max="6911" width="0" style="17" hidden="1" customWidth="1"/>
    <col min="6912" max="6912" width="9.5703125" style="17" customWidth="1"/>
    <col min="6913" max="6913" width="13" style="17" customWidth="1"/>
    <col min="6914" max="6914" width="10.42578125" style="17" customWidth="1"/>
    <col min="6915" max="6915" width="13.28515625" style="17" customWidth="1"/>
    <col min="6916" max="6916" width="12.7109375" style="17" customWidth="1"/>
    <col min="6917" max="6917" width="7.42578125" style="17" customWidth="1"/>
    <col min="6918" max="6918" width="5.28515625" style="17" customWidth="1"/>
    <col min="6919" max="6919" width="6.140625" style="17" customWidth="1"/>
    <col min="6920" max="6920" width="10.85546875" style="17" customWidth="1"/>
    <col min="6921" max="6921" width="4.85546875" style="17" customWidth="1"/>
    <col min="6922" max="6922" width="3.140625" style="17" customWidth="1"/>
    <col min="6923" max="6923" width="1.140625" style="17" customWidth="1"/>
    <col min="6924" max="7165" width="11.42578125" style="17"/>
    <col min="7166" max="7166" width="3.7109375" style="17" customWidth="1"/>
    <col min="7167" max="7167" width="0" style="17" hidden="1" customWidth="1"/>
    <col min="7168" max="7168" width="9.5703125" style="17" customWidth="1"/>
    <col min="7169" max="7169" width="13" style="17" customWidth="1"/>
    <col min="7170" max="7170" width="10.42578125" style="17" customWidth="1"/>
    <col min="7171" max="7171" width="13.28515625" style="17" customWidth="1"/>
    <col min="7172" max="7172" width="12.7109375" style="17" customWidth="1"/>
    <col min="7173" max="7173" width="7.42578125" style="17" customWidth="1"/>
    <col min="7174" max="7174" width="5.28515625" style="17" customWidth="1"/>
    <col min="7175" max="7175" width="6.140625" style="17" customWidth="1"/>
    <col min="7176" max="7176" width="10.85546875" style="17" customWidth="1"/>
    <col min="7177" max="7177" width="4.85546875" style="17" customWidth="1"/>
    <col min="7178" max="7178" width="3.140625" style="17" customWidth="1"/>
    <col min="7179" max="7179" width="1.140625" style="17" customWidth="1"/>
    <col min="7180" max="7421" width="11.42578125" style="17"/>
    <col min="7422" max="7422" width="3.7109375" style="17" customWidth="1"/>
    <col min="7423" max="7423" width="0" style="17" hidden="1" customWidth="1"/>
    <col min="7424" max="7424" width="9.5703125" style="17" customWidth="1"/>
    <col min="7425" max="7425" width="13" style="17" customWidth="1"/>
    <col min="7426" max="7426" width="10.42578125" style="17" customWidth="1"/>
    <col min="7427" max="7427" width="13.28515625" style="17" customWidth="1"/>
    <col min="7428" max="7428" width="12.7109375" style="17" customWidth="1"/>
    <col min="7429" max="7429" width="7.42578125" style="17" customWidth="1"/>
    <col min="7430" max="7430" width="5.28515625" style="17" customWidth="1"/>
    <col min="7431" max="7431" width="6.140625" style="17" customWidth="1"/>
    <col min="7432" max="7432" width="10.85546875" style="17" customWidth="1"/>
    <col min="7433" max="7433" width="4.85546875" style="17" customWidth="1"/>
    <col min="7434" max="7434" width="3.140625" style="17" customWidth="1"/>
    <col min="7435" max="7435" width="1.140625" style="17" customWidth="1"/>
    <col min="7436" max="7677" width="11.42578125" style="17"/>
    <col min="7678" max="7678" width="3.7109375" style="17" customWidth="1"/>
    <col min="7679" max="7679" width="0" style="17" hidden="1" customWidth="1"/>
    <col min="7680" max="7680" width="9.5703125" style="17" customWidth="1"/>
    <col min="7681" max="7681" width="13" style="17" customWidth="1"/>
    <col min="7682" max="7682" width="10.42578125" style="17" customWidth="1"/>
    <col min="7683" max="7683" width="13.28515625" style="17" customWidth="1"/>
    <col min="7684" max="7684" width="12.7109375" style="17" customWidth="1"/>
    <col min="7685" max="7685" width="7.42578125" style="17" customWidth="1"/>
    <col min="7686" max="7686" width="5.28515625" style="17" customWidth="1"/>
    <col min="7687" max="7687" width="6.140625" style="17" customWidth="1"/>
    <col min="7688" max="7688" width="10.85546875" style="17" customWidth="1"/>
    <col min="7689" max="7689" width="4.85546875" style="17" customWidth="1"/>
    <col min="7690" max="7690" width="3.140625" style="17" customWidth="1"/>
    <col min="7691" max="7691" width="1.140625" style="17" customWidth="1"/>
    <col min="7692" max="7933" width="11.42578125" style="17"/>
    <col min="7934" max="7934" width="3.7109375" style="17" customWidth="1"/>
    <col min="7935" max="7935" width="0" style="17" hidden="1" customWidth="1"/>
    <col min="7936" max="7936" width="9.5703125" style="17" customWidth="1"/>
    <col min="7937" max="7937" width="13" style="17" customWidth="1"/>
    <col min="7938" max="7938" width="10.42578125" style="17" customWidth="1"/>
    <col min="7939" max="7939" width="13.28515625" style="17" customWidth="1"/>
    <col min="7940" max="7940" width="12.7109375" style="17" customWidth="1"/>
    <col min="7941" max="7941" width="7.42578125" style="17" customWidth="1"/>
    <col min="7942" max="7942" width="5.28515625" style="17" customWidth="1"/>
    <col min="7943" max="7943" width="6.140625" style="17" customWidth="1"/>
    <col min="7944" max="7944" width="10.85546875" style="17" customWidth="1"/>
    <col min="7945" max="7945" width="4.85546875" style="17" customWidth="1"/>
    <col min="7946" max="7946" width="3.140625" style="17" customWidth="1"/>
    <col min="7947" max="7947" width="1.140625" style="17" customWidth="1"/>
    <col min="7948" max="8189" width="11.42578125" style="17"/>
    <col min="8190" max="8190" width="3.7109375" style="17" customWidth="1"/>
    <col min="8191" max="8191" width="0" style="17" hidden="1" customWidth="1"/>
    <col min="8192" max="8192" width="9.5703125" style="17" customWidth="1"/>
    <col min="8193" max="8193" width="13" style="17" customWidth="1"/>
    <col min="8194" max="8194" width="10.42578125" style="17" customWidth="1"/>
    <col min="8195" max="8195" width="13.28515625" style="17" customWidth="1"/>
    <col min="8196" max="8196" width="12.7109375" style="17" customWidth="1"/>
    <col min="8197" max="8197" width="7.42578125" style="17" customWidth="1"/>
    <col min="8198" max="8198" width="5.28515625" style="17" customWidth="1"/>
    <col min="8199" max="8199" width="6.140625" style="17" customWidth="1"/>
    <col min="8200" max="8200" width="10.85546875" style="17" customWidth="1"/>
    <col min="8201" max="8201" width="4.85546875" style="17" customWidth="1"/>
    <col min="8202" max="8202" width="3.140625" style="17" customWidth="1"/>
    <col min="8203" max="8203" width="1.140625" style="17" customWidth="1"/>
    <col min="8204" max="8445" width="11.42578125" style="17"/>
    <col min="8446" max="8446" width="3.7109375" style="17" customWidth="1"/>
    <col min="8447" max="8447" width="0" style="17" hidden="1" customWidth="1"/>
    <col min="8448" max="8448" width="9.5703125" style="17" customWidth="1"/>
    <col min="8449" max="8449" width="13" style="17" customWidth="1"/>
    <col min="8450" max="8450" width="10.42578125" style="17" customWidth="1"/>
    <col min="8451" max="8451" width="13.28515625" style="17" customWidth="1"/>
    <col min="8452" max="8452" width="12.7109375" style="17" customWidth="1"/>
    <col min="8453" max="8453" width="7.42578125" style="17" customWidth="1"/>
    <col min="8454" max="8454" width="5.28515625" style="17" customWidth="1"/>
    <col min="8455" max="8455" width="6.140625" style="17" customWidth="1"/>
    <col min="8456" max="8456" width="10.85546875" style="17" customWidth="1"/>
    <col min="8457" max="8457" width="4.85546875" style="17" customWidth="1"/>
    <col min="8458" max="8458" width="3.140625" style="17" customWidth="1"/>
    <col min="8459" max="8459" width="1.140625" style="17" customWidth="1"/>
    <col min="8460" max="8701" width="11.42578125" style="17"/>
    <col min="8702" max="8702" width="3.7109375" style="17" customWidth="1"/>
    <col min="8703" max="8703" width="0" style="17" hidden="1" customWidth="1"/>
    <col min="8704" max="8704" width="9.5703125" style="17" customWidth="1"/>
    <col min="8705" max="8705" width="13" style="17" customWidth="1"/>
    <col min="8706" max="8706" width="10.42578125" style="17" customWidth="1"/>
    <col min="8707" max="8707" width="13.28515625" style="17" customWidth="1"/>
    <col min="8708" max="8708" width="12.7109375" style="17" customWidth="1"/>
    <col min="8709" max="8709" width="7.42578125" style="17" customWidth="1"/>
    <col min="8710" max="8710" width="5.28515625" style="17" customWidth="1"/>
    <col min="8711" max="8711" width="6.140625" style="17" customWidth="1"/>
    <col min="8712" max="8712" width="10.85546875" style="17" customWidth="1"/>
    <col min="8713" max="8713" width="4.85546875" style="17" customWidth="1"/>
    <col min="8714" max="8714" width="3.140625" style="17" customWidth="1"/>
    <col min="8715" max="8715" width="1.140625" style="17" customWidth="1"/>
    <col min="8716" max="8957" width="11.42578125" style="17"/>
    <col min="8958" max="8958" width="3.7109375" style="17" customWidth="1"/>
    <col min="8959" max="8959" width="0" style="17" hidden="1" customWidth="1"/>
    <col min="8960" max="8960" width="9.5703125" style="17" customWidth="1"/>
    <col min="8961" max="8961" width="13" style="17" customWidth="1"/>
    <col min="8962" max="8962" width="10.42578125" style="17" customWidth="1"/>
    <col min="8963" max="8963" width="13.28515625" style="17" customWidth="1"/>
    <col min="8964" max="8964" width="12.7109375" style="17" customWidth="1"/>
    <col min="8965" max="8965" width="7.42578125" style="17" customWidth="1"/>
    <col min="8966" max="8966" width="5.28515625" style="17" customWidth="1"/>
    <col min="8967" max="8967" width="6.140625" style="17" customWidth="1"/>
    <col min="8968" max="8968" width="10.85546875" style="17" customWidth="1"/>
    <col min="8969" max="8969" width="4.85546875" style="17" customWidth="1"/>
    <col min="8970" max="8970" width="3.140625" style="17" customWidth="1"/>
    <col min="8971" max="8971" width="1.140625" style="17" customWidth="1"/>
    <col min="8972" max="9213" width="11.42578125" style="17"/>
    <col min="9214" max="9214" width="3.7109375" style="17" customWidth="1"/>
    <col min="9215" max="9215" width="0" style="17" hidden="1" customWidth="1"/>
    <col min="9216" max="9216" width="9.5703125" style="17" customWidth="1"/>
    <col min="9217" max="9217" width="13" style="17" customWidth="1"/>
    <col min="9218" max="9218" width="10.42578125" style="17" customWidth="1"/>
    <col min="9219" max="9219" width="13.28515625" style="17" customWidth="1"/>
    <col min="9220" max="9220" width="12.7109375" style="17" customWidth="1"/>
    <col min="9221" max="9221" width="7.42578125" style="17" customWidth="1"/>
    <col min="9222" max="9222" width="5.28515625" style="17" customWidth="1"/>
    <col min="9223" max="9223" width="6.140625" style="17" customWidth="1"/>
    <col min="9224" max="9224" width="10.85546875" style="17" customWidth="1"/>
    <col min="9225" max="9225" width="4.85546875" style="17" customWidth="1"/>
    <col min="9226" max="9226" width="3.140625" style="17" customWidth="1"/>
    <col min="9227" max="9227" width="1.140625" style="17" customWidth="1"/>
    <col min="9228" max="9469" width="11.42578125" style="17"/>
    <col min="9470" max="9470" width="3.7109375" style="17" customWidth="1"/>
    <col min="9471" max="9471" width="0" style="17" hidden="1" customWidth="1"/>
    <col min="9472" max="9472" width="9.5703125" style="17" customWidth="1"/>
    <col min="9473" max="9473" width="13" style="17" customWidth="1"/>
    <col min="9474" max="9474" width="10.42578125" style="17" customWidth="1"/>
    <col min="9475" max="9475" width="13.28515625" style="17" customWidth="1"/>
    <col min="9476" max="9476" width="12.7109375" style="17" customWidth="1"/>
    <col min="9477" max="9477" width="7.42578125" style="17" customWidth="1"/>
    <col min="9478" max="9478" width="5.28515625" style="17" customWidth="1"/>
    <col min="9479" max="9479" width="6.140625" style="17" customWidth="1"/>
    <col min="9480" max="9480" width="10.85546875" style="17" customWidth="1"/>
    <col min="9481" max="9481" width="4.85546875" style="17" customWidth="1"/>
    <col min="9482" max="9482" width="3.140625" style="17" customWidth="1"/>
    <col min="9483" max="9483" width="1.140625" style="17" customWidth="1"/>
    <col min="9484" max="9725" width="11.42578125" style="17"/>
    <col min="9726" max="9726" width="3.7109375" style="17" customWidth="1"/>
    <col min="9727" max="9727" width="0" style="17" hidden="1" customWidth="1"/>
    <col min="9728" max="9728" width="9.5703125" style="17" customWidth="1"/>
    <col min="9729" max="9729" width="13" style="17" customWidth="1"/>
    <col min="9730" max="9730" width="10.42578125" style="17" customWidth="1"/>
    <col min="9731" max="9731" width="13.28515625" style="17" customWidth="1"/>
    <col min="9732" max="9732" width="12.7109375" style="17" customWidth="1"/>
    <col min="9733" max="9733" width="7.42578125" style="17" customWidth="1"/>
    <col min="9734" max="9734" width="5.28515625" style="17" customWidth="1"/>
    <col min="9735" max="9735" width="6.140625" style="17" customWidth="1"/>
    <col min="9736" max="9736" width="10.85546875" style="17" customWidth="1"/>
    <col min="9737" max="9737" width="4.85546875" style="17" customWidth="1"/>
    <col min="9738" max="9738" width="3.140625" style="17" customWidth="1"/>
    <col min="9739" max="9739" width="1.140625" style="17" customWidth="1"/>
    <col min="9740" max="9981" width="11.42578125" style="17"/>
    <col min="9982" max="9982" width="3.7109375" style="17" customWidth="1"/>
    <col min="9983" max="9983" width="0" style="17" hidden="1" customWidth="1"/>
    <col min="9984" max="9984" width="9.5703125" style="17" customWidth="1"/>
    <col min="9985" max="9985" width="13" style="17" customWidth="1"/>
    <col min="9986" max="9986" width="10.42578125" style="17" customWidth="1"/>
    <col min="9987" max="9987" width="13.28515625" style="17" customWidth="1"/>
    <col min="9988" max="9988" width="12.7109375" style="17" customWidth="1"/>
    <col min="9989" max="9989" width="7.42578125" style="17" customWidth="1"/>
    <col min="9990" max="9990" width="5.28515625" style="17" customWidth="1"/>
    <col min="9991" max="9991" width="6.140625" style="17" customWidth="1"/>
    <col min="9992" max="9992" width="10.85546875" style="17" customWidth="1"/>
    <col min="9993" max="9993" width="4.85546875" style="17" customWidth="1"/>
    <col min="9994" max="9994" width="3.140625" style="17" customWidth="1"/>
    <col min="9995" max="9995" width="1.140625" style="17" customWidth="1"/>
    <col min="9996" max="10237" width="11.42578125" style="17"/>
    <col min="10238" max="10238" width="3.7109375" style="17" customWidth="1"/>
    <col min="10239" max="10239" width="0" style="17" hidden="1" customWidth="1"/>
    <col min="10240" max="10240" width="9.5703125" style="17" customWidth="1"/>
    <col min="10241" max="10241" width="13" style="17" customWidth="1"/>
    <col min="10242" max="10242" width="10.42578125" style="17" customWidth="1"/>
    <col min="10243" max="10243" width="13.28515625" style="17" customWidth="1"/>
    <col min="10244" max="10244" width="12.7109375" style="17" customWidth="1"/>
    <col min="10245" max="10245" width="7.42578125" style="17" customWidth="1"/>
    <col min="10246" max="10246" width="5.28515625" style="17" customWidth="1"/>
    <col min="10247" max="10247" width="6.140625" style="17" customWidth="1"/>
    <col min="10248" max="10248" width="10.85546875" style="17" customWidth="1"/>
    <col min="10249" max="10249" width="4.85546875" style="17" customWidth="1"/>
    <col min="10250" max="10250" width="3.140625" style="17" customWidth="1"/>
    <col min="10251" max="10251" width="1.140625" style="17" customWidth="1"/>
    <col min="10252" max="10493" width="11.42578125" style="17"/>
    <col min="10494" max="10494" width="3.7109375" style="17" customWidth="1"/>
    <col min="10495" max="10495" width="0" style="17" hidden="1" customWidth="1"/>
    <col min="10496" max="10496" width="9.5703125" style="17" customWidth="1"/>
    <col min="10497" max="10497" width="13" style="17" customWidth="1"/>
    <col min="10498" max="10498" width="10.42578125" style="17" customWidth="1"/>
    <col min="10499" max="10499" width="13.28515625" style="17" customWidth="1"/>
    <col min="10500" max="10500" width="12.7109375" style="17" customWidth="1"/>
    <col min="10501" max="10501" width="7.42578125" style="17" customWidth="1"/>
    <col min="10502" max="10502" width="5.28515625" style="17" customWidth="1"/>
    <col min="10503" max="10503" width="6.140625" style="17" customWidth="1"/>
    <col min="10504" max="10504" width="10.85546875" style="17" customWidth="1"/>
    <col min="10505" max="10505" width="4.85546875" style="17" customWidth="1"/>
    <col min="10506" max="10506" width="3.140625" style="17" customWidth="1"/>
    <col min="10507" max="10507" width="1.140625" style="17" customWidth="1"/>
    <col min="10508" max="10749" width="11.42578125" style="17"/>
    <col min="10750" max="10750" width="3.7109375" style="17" customWidth="1"/>
    <col min="10751" max="10751" width="0" style="17" hidden="1" customWidth="1"/>
    <col min="10752" max="10752" width="9.5703125" style="17" customWidth="1"/>
    <col min="10753" max="10753" width="13" style="17" customWidth="1"/>
    <col min="10754" max="10754" width="10.42578125" style="17" customWidth="1"/>
    <col min="10755" max="10755" width="13.28515625" style="17" customWidth="1"/>
    <col min="10756" max="10756" width="12.7109375" style="17" customWidth="1"/>
    <col min="10757" max="10757" width="7.42578125" style="17" customWidth="1"/>
    <col min="10758" max="10758" width="5.28515625" style="17" customWidth="1"/>
    <col min="10759" max="10759" width="6.140625" style="17" customWidth="1"/>
    <col min="10760" max="10760" width="10.85546875" style="17" customWidth="1"/>
    <col min="10761" max="10761" width="4.85546875" style="17" customWidth="1"/>
    <col min="10762" max="10762" width="3.140625" style="17" customWidth="1"/>
    <col min="10763" max="10763" width="1.140625" style="17" customWidth="1"/>
    <col min="10764" max="11005" width="11.42578125" style="17"/>
    <col min="11006" max="11006" width="3.7109375" style="17" customWidth="1"/>
    <col min="11007" max="11007" width="0" style="17" hidden="1" customWidth="1"/>
    <col min="11008" max="11008" width="9.5703125" style="17" customWidth="1"/>
    <col min="11009" max="11009" width="13" style="17" customWidth="1"/>
    <col min="11010" max="11010" width="10.42578125" style="17" customWidth="1"/>
    <col min="11011" max="11011" width="13.28515625" style="17" customWidth="1"/>
    <col min="11012" max="11012" width="12.7109375" style="17" customWidth="1"/>
    <col min="11013" max="11013" width="7.42578125" style="17" customWidth="1"/>
    <col min="11014" max="11014" width="5.28515625" style="17" customWidth="1"/>
    <col min="11015" max="11015" width="6.140625" style="17" customWidth="1"/>
    <col min="11016" max="11016" width="10.85546875" style="17" customWidth="1"/>
    <col min="11017" max="11017" width="4.85546875" style="17" customWidth="1"/>
    <col min="11018" max="11018" width="3.140625" style="17" customWidth="1"/>
    <col min="11019" max="11019" width="1.140625" style="17" customWidth="1"/>
    <col min="11020" max="11261" width="11.42578125" style="17"/>
    <col min="11262" max="11262" width="3.7109375" style="17" customWidth="1"/>
    <col min="11263" max="11263" width="0" style="17" hidden="1" customWidth="1"/>
    <col min="11264" max="11264" width="9.5703125" style="17" customWidth="1"/>
    <col min="11265" max="11265" width="13" style="17" customWidth="1"/>
    <col min="11266" max="11266" width="10.42578125" style="17" customWidth="1"/>
    <col min="11267" max="11267" width="13.28515625" style="17" customWidth="1"/>
    <col min="11268" max="11268" width="12.7109375" style="17" customWidth="1"/>
    <col min="11269" max="11269" width="7.42578125" style="17" customWidth="1"/>
    <col min="11270" max="11270" width="5.28515625" style="17" customWidth="1"/>
    <col min="11271" max="11271" width="6.140625" style="17" customWidth="1"/>
    <col min="11272" max="11272" width="10.85546875" style="17" customWidth="1"/>
    <col min="11273" max="11273" width="4.85546875" style="17" customWidth="1"/>
    <col min="11274" max="11274" width="3.140625" style="17" customWidth="1"/>
    <col min="11275" max="11275" width="1.140625" style="17" customWidth="1"/>
    <col min="11276" max="11517" width="11.42578125" style="17"/>
    <col min="11518" max="11518" width="3.7109375" style="17" customWidth="1"/>
    <col min="11519" max="11519" width="0" style="17" hidden="1" customWidth="1"/>
    <col min="11520" max="11520" width="9.5703125" style="17" customWidth="1"/>
    <col min="11521" max="11521" width="13" style="17" customWidth="1"/>
    <col min="11522" max="11522" width="10.42578125" style="17" customWidth="1"/>
    <col min="11523" max="11523" width="13.28515625" style="17" customWidth="1"/>
    <col min="11524" max="11524" width="12.7109375" style="17" customWidth="1"/>
    <col min="11525" max="11525" width="7.42578125" style="17" customWidth="1"/>
    <col min="11526" max="11526" width="5.28515625" style="17" customWidth="1"/>
    <col min="11527" max="11527" width="6.140625" style="17" customWidth="1"/>
    <col min="11528" max="11528" width="10.85546875" style="17" customWidth="1"/>
    <col min="11529" max="11529" width="4.85546875" style="17" customWidth="1"/>
    <col min="11530" max="11530" width="3.140625" style="17" customWidth="1"/>
    <col min="11531" max="11531" width="1.140625" style="17" customWidth="1"/>
    <col min="11532" max="11773" width="11.42578125" style="17"/>
    <col min="11774" max="11774" width="3.7109375" style="17" customWidth="1"/>
    <col min="11775" max="11775" width="0" style="17" hidden="1" customWidth="1"/>
    <col min="11776" max="11776" width="9.5703125" style="17" customWidth="1"/>
    <col min="11777" max="11777" width="13" style="17" customWidth="1"/>
    <col min="11778" max="11778" width="10.42578125" style="17" customWidth="1"/>
    <col min="11779" max="11779" width="13.28515625" style="17" customWidth="1"/>
    <col min="11780" max="11780" width="12.7109375" style="17" customWidth="1"/>
    <col min="11781" max="11781" width="7.42578125" style="17" customWidth="1"/>
    <col min="11782" max="11782" width="5.28515625" style="17" customWidth="1"/>
    <col min="11783" max="11783" width="6.140625" style="17" customWidth="1"/>
    <col min="11784" max="11784" width="10.85546875" style="17" customWidth="1"/>
    <col min="11785" max="11785" width="4.85546875" style="17" customWidth="1"/>
    <col min="11786" max="11786" width="3.140625" style="17" customWidth="1"/>
    <col min="11787" max="11787" width="1.140625" style="17" customWidth="1"/>
    <col min="11788" max="12029" width="11.42578125" style="17"/>
    <col min="12030" max="12030" width="3.7109375" style="17" customWidth="1"/>
    <col min="12031" max="12031" width="0" style="17" hidden="1" customWidth="1"/>
    <col min="12032" max="12032" width="9.5703125" style="17" customWidth="1"/>
    <col min="12033" max="12033" width="13" style="17" customWidth="1"/>
    <col min="12034" max="12034" width="10.42578125" style="17" customWidth="1"/>
    <col min="12035" max="12035" width="13.28515625" style="17" customWidth="1"/>
    <col min="12036" max="12036" width="12.7109375" style="17" customWidth="1"/>
    <col min="12037" max="12037" width="7.42578125" style="17" customWidth="1"/>
    <col min="12038" max="12038" width="5.28515625" style="17" customWidth="1"/>
    <col min="12039" max="12039" width="6.140625" style="17" customWidth="1"/>
    <col min="12040" max="12040" width="10.85546875" style="17" customWidth="1"/>
    <col min="12041" max="12041" width="4.85546875" style="17" customWidth="1"/>
    <col min="12042" max="12042" width="3.140625" style="17" customWidth="1"/>
    <col min="12043" max="12043" width="1.140625" style="17" customWidth="1"/>
    <col min="12044" max="12285" width="11.42578125" style="17"/>
    <col min="12286" max="12286" width="3.7109375" style="17" customWidth="1"/>
    <col min="12287" max="12287" width="0" style="17" hidden="1" customWidth="1"/>
    <col min="12288" max="12288" width="9.5703125" style="17" customWidth="1"/>
    <col min="12289" max="12289" width="13" style="17" customWidth="1"/>
    <col min="12290" max="12290" width="10.42578125" style="17" customWidth="1"/>
    <col min="12291" max="12291" width="13.28515625" style="17" customWidth="1"/>
    <col min="12292" max="12292" width="12.7109375" style="17" customWidth="1"/>
    <col min="12293" max="12293" width="7.42578125" style="17" customWidth="1"/>
    <col min="12294" max="12294" width="5.28515625" style="17" customWidth="1"/>
    <col min="12295" max="12295" width="6.140625" style="17" customWidth="1"/>
    <col min="12296" max="12296" width="10.85546875" style="17" customWidth="1"/>
    <col min="12297" max="12297" width="4.85546875" style="17" customWidth="1"/>
    <col min="12298" max="12298" width="3.140625" style="17" customWidth="1"/>
    <col min="12299" max="12299" width="1.140625" style="17" customWidth="1"/>
    <col min="12300" max="12541" width="11.42578125" style="17"/>
    <col min="12542" max="12542" width="3.7109375" style="17" customWidth="1"/>
    <col min="12543" max="12543" width="0" style="17" hidden="1" customWidth="1"/>
    <col min="12544" max="12544" width="9.5703125" style="17" customWidth="1"/>
    <col min="12545" max="12545" width="13" style="17" customWidth="1"/>
    <col min="12546" max="12546" width="10.42578125" style="17" customWidth="1"/>
    <col min="12547" max="12547" width="13.28515625" style="17" customWidth="1"/>
    <col min="12548" max="12548" width="12.7109375" style="17" customWidth="1"/>
    <col min="12549" max="12549" width="7.42578125" style="17" customWidth="1"/>
    <col min="12550" max="12550" width="5.28515625" style="17" customWidth="1"/>
    <col min="12551" max="12551" width="6.140625" style="17" customWidth="1"/>
    <col min="12552" max="12552" width="10.85546875" style="17" customWidth="1"/>
    <col min="12553" max="12553" width="4.85546875" style="17" customWidth="1"/>
    <col min="12554" max="12554" width="3.140625" style="17" customWidth="1"/>
    <col min="12555" max="12555" width="1.140625" style="17" customWidth="1"/>
    <col min="12556" max="12797" width="11.42578125" style="17"/>
    <col min="12798" max="12798" width="3.7109375" style="17" customWidth="1"/>
    <col min="12799" max="12799" width="0" style="17" hidden="1" customWidth="1"/>
    <col min="12800" max="12800" width="9.5703125" style="17" customWidth="1"/>
    <col min="12801" max="12801" width="13" style="17" customWidth="1"/>
    <col min="12802" max="12802" width="10.42578125" style="17" customWidth="1"/>
    <col min="12803" max="12803" width="13.28515625" style="17" customWidth="1"/>
    <col min="12804" max="12804" width="12.7109375" style="17" customWidth="1"/>
    <col min="12805" max="12805" width="7.42578125" style="17" customWidth="1"/>
    <col min="12806" max="12806" width="5.28515625" style="17" customWidth="1"/>
    <col min="12807" max="12807" width="6.140625" style="17" customWidth="1"/>
    <col min="12808" max="12808" width="10.85546875" style="17" customWidth="1"/>
    <col min="12809" max="12809" width="4.85546875" style="17" customWidth="1"/>
    <col min="12810" max="12810" width="3.140625" style="17" customWidth="1"/>
    <col min="12811" max="12811" width="1.140625" style="17" customWidth="1"/>
    <col min="12812" max="13053" width="11.42578125" style="17"/>
    <col min="13054" max="13054" width="3.7109375" style="17" customWidth="1"/>
    <col min="13055" max="13055" width="0" style="17" hidden="1" customWidth="1"/>
    <col min="13056" max="13056" width="9.5703125" style="17" customWidth="1"/>
    <col min="13057" max="13057" width="13" style="17" customWidth="1"/>
    <col min="13058" max="13058" width="10.42578125" style="17" customWidth="1"/>
    <col min="13059" max="13059" width="13.28515625" style="17" customWidth="1"/>
    <col min="13060" max="13060" width="12.7109375" style="17" customWidth="1"/>
    <col min="13061" max="13061" width="7.42578125" style="17" customWidth="1"/>
    <col min="13062" max="13062" width="5.28515625" style="17" customWidth="1"/>
    <col min="13063" max="13063" width="6.140625" style="17" customWidth="1"/>
    <col min="13064" max="13064" width="10.85546875" style="17" customWidth="1"/>
    <col min="13065" max="13065" width="4.85546875" style="17" customWidth="1"/>
    <col min="13066" max="13066" width="3.140625" style="17" customWidth="1"/>
    <col min="13067" max="13067" width="1.140625" style="17" customWidth="1"/>
    <col min="13068" max="13309" width="11.42578125" style="17"/>
    <col min="13310" max="13310" width="3.7109375" style="17" customWidth="1"/>
    <col min="13311" max="13311" width="0" style="17" hidden="1" customWidth="1"/>
    <col min="13312" max="13312" width="9.5703125" style="17" customWidth="1"/>
    <col min="13313" max="13313" width="13" style="17" customWidth="1"/>
    <col min="13314" max="13314" width="10.42578125" style="17" customWidth="1"/>
    <col min="13315" max="13315" width="13.28515625" style="17" customWidth="1"/>
    <col min="13316" max="13316" width="12.7109375" style="17" customWidth="1"/>
    <col min="13317" max="13317" width="7.42578125" style="17" customWidth="1"/>
    <col min="13318" max="13318" width="5.28515625" style="17" customWidth="1"/>
    <col min="13319" max="13319" width="6.140625" style="17" customWidth="1"/>
    <col min="13320" max="13320" width="10.85546875" style="17" customWidth="1"/>
    <col min="13321" max="13321" width="4.85546875" style="17" customWidth="1"/>
    <col min="13322" max="13322" width="3.140625" style="17" customWidth="1"/>
    <col min="13323" max="13323" width="1.140625" style="17" customWidth="1"/>
    <col min="13324" max="13565" width="11.42578125" style="17"/>
    <col min="13566" max="13566" width="3.7109375" style="17" customWidth="1"/>
    <col min="13567" max="13567" width="0" style="17" hidden="1" customWidth="1"/>
    <col min="13568" max="13568" width="9.5703125" style="17" customWidth="1"/>
    <col min="13569" max="13569" width="13" style="17" customWidth="1"/>
    <col min="13570" max="13570" width="10.42578125" style="17" customWidth="1"/>
    <col min="13571" max="13571" width="13.28515625" style="17" customWidth="1"/>
    <col min="13572" max="13572" width="12.7109375" style="17" customWidth="1"/>
    <col min="13573" max="13573" width="7.42578125" style="17" customWidth="1"/>
    <col min="13574" max="13574" width="5.28515625" style="17" customWidth="1"/>
    <col min="13575" max="13575" width="6.140625" style="17" customWidth="1"/>
    <col min="13576" max="13576" width="10.85546875" style="17" customWidth="1"/>
    <col min="13577" max="13577" width="4.85546875" style="17" customWidth="1"/>
    <col min="13578" max="13578" width="3.140625" style="17" customWidth="1"/>
    <col min="13579" max="13579" width="1.140625" style="17" customWidth="1"/>
    <col min="13580" max="13821" width="11.42578125" style="17"/>
    <col min="13822" max="13822" width="3.7109375" style="17" customWidth="1"/>
    <col min="13823" max="13823" width="0" style="17" hidden="1" customWidth="1"/>
    <col min="13824" max="13824" width="9.5703125" style="17" customWidth="1"/>
    <col min="13825" max="13825" width="13" style="17" customWidth="1"/>
    <col min="13826" max="13826" width="10.42578125" style="17" customWidth="1"/>
    <col min="13827" max="13827" width="13.28515625" style="17" customWidth="1"/>
    <col min="13828" max="13828" width="12.7109375" style="17" customWidth="1"/>
    <col min="13829" max="13829" width="7.42578125" style="17" customWidth="1"/>
    <col min="13830" max="13830" width="5.28515625" style="17" customWidth="1"/>
    <col min="13831" max="13831" width="6.140625" style="17" customWidth="1"/>
    <col min="13832" max="13832" width="10.85546875" style="17" customWidth="1"/>
    <col min="13833" max="13833" width="4.85546875" style="17" customWidth="1"/>
    <col min="13834" max="13834" width="3.140625" style="17" customWidth="1"/>
    <col min="13835" max="13835" width="1.140625" style="17" customWidth="1"/>
    <col min="13836" max="14077" width="11.42578125" style="17"/>
    <col min="14078" max="14078" width="3.7109375" style="17" customWidth="1"/>
    <col min="14079" max="14079" width="0" style="17" hidden="1" customWidth="1"/>
    <col min="14080" max="14080" width="9.5703125" style="17" customWidth="1"/>
    <col min="14081" max="14081" width="13" style="17" customWidth="1"/>
    <col min="14082" max="14082" width="10.42578125" style="17" customWidth="1"/>
    <col min="14083" max="14083" width="13.28515625" style="17" customWidth="1"/>
    <col min="14084" max="14084" width="12.7109375" style="17" customWidth="1"/>
    <col min="14085" max="14085" width="7.42578125" style="17" customWidth="1"/>
    <col min="14086" max="14086" width="5.28515625" style="17" customWidth="1"/>
    <col min="14087" max="14087" width="6.140625" style="17" customWidth="1"/>
    <col min="14088" max="14088" width="10.85546875" style="17" customWidth="1"/>
    <col min="14089" max="14089" width="4.85546875" style="17" customWidth="1"/>
    <col min="14090" max="14090" width="3.140625" style="17" customWidth="1"/>
    <col min="14091" max="14091" width="1.140625" style="17" customWidth="1"/>
    <col min="14092" max="14333" width="11.42578125" style="17"/>
    <col min="14334" max="14334" width="3.7109375" style="17" customWidth="1"/>
    <col min="14335" max="14335" width="0" style="17" hidden="1" customWidth="1"/>
    <col min="14336" max="14336" width="9.5703125" style="17" customWidth="1"/>
    <col min="14337" max="14337" width="13" style="17" customWidth="1"/>
    <col min="14338" max="14338" width="10.42578125" style="17" customWidth="1"/>
    <col min="14339" max="14339" width="13.28515625" style="17" customWidth="1"/>
    <col min="14340" max="14340" width="12.7109375" style="17" customWidth="1"/>
    <col min="14341" max="14341" width="7.42578125" style="17" customWidth="1"/>
    <col min="14342" max="14342" width="5.28515625" style="17" customWidth="1"/>
    <col min="14343" max="14343" width="6.140625" style="17" customWidth="1"/>
    <col min="14344" max="14344" width="10.85546875" style="17" customWidth="1"/>
    <col min="14345" max="14345" width="4.85546875" style="17" customWidth="1"/>
    <col min="14346" max="14346" width="3.140625" style="17" customWidth="1"/>
    <col min="14347" max="14347" width="1.140625" style="17" customWidth="1"/>
    <col min="14348" max="14589" width="11.42578125" style="17"/>
    <col min="14590" max="14590" width="3.7109375" style="17" customWidth="1"/>
    <col min="14591" max="14591" width="0" style="17" hidden="1" customWidth="1"/>
    <col min="14592" max="14592" width="9.5703125" style="17" customWidth="1"/>
    <col min="14593" max="14593" width="13" style="17" customWidth="1"/>
    <col min="14594" max="14594" width="10.42578125" style="17" customWidth="1"/>
    <col min="14595" max="14595" width="13.28515625" style="17" customWidth="1"/>
    <col min="14596" max="14596" width="12.7109375" style="17" customWidth="1"/>
    <col min="14597" max="14597" width="7.42578125" style="17" customWidth="1"/>
    <col min="14598" max="14598" width="5.28515625" style="17" customWidth="1"/>
    <col min="14599" max="14599" width="6.140625" style="17" customWidth="1"/>
    <col min="14600" max="14600" width="10.85546875" style="17" customWidth="1"/>
    <col min="14601" max="14601" width="4.85546875" style="17" customWidth="1"/>
    <col min="14602" max="14602" width="3.140625" style="17" customWidth="1"/>
    <col min="14603" max="14603" width="1.140625" style="17" customWidth="1"/>
    <col min="14604" max="14845" width="11.42578125" style="17"/>
    <col min="14846" max="14846" width="3.7109375" style="17" customWidth="1"/>
    <col min="14847" max="14847" width="0" style="17" hidden="1" customWidth="1"/>
    <col min="14848" max="14848" width="9.5703125" style="17" customWidth="1"/>
    <col min="14849" max="14849" width="13" style="17" customWidth="1"/>
    <col min="14850" max="14850" width="10.42578125" style="17" customWidth="1"/>
    <col min="14851" max="14851" width="13.28515625" style="17" customWidth="1"/>
    <col min="14852" max="14852" width="12.7109375" style="17" customWidth="1"/>
    <col min="14853" max="14853" width="7.42578125" style="17" customWidth="1"/>
    <col min="14854" max="14854" width="5.28515625" style="17" customWidth="1"/>
    <col min="14855" max="14855" width="6.140625" style="17" customWidth="1"/>
    <col min="14856" max="14856" width="10.85546875" style="17" customWidth="1"/>
    <col min="14857" max="14857" width="4.85546875" style="17" customWidth="1"/>
    <col min="14858" max="14858" width="3.140625" style="17" customWidth="1"/>
    <col min="14859" max="14859" width="1.140625" style="17" customWidth="1"/>
    <col min="14860" max="15101" width="11.42578125" style="17"/>
    <col min="15102" max="15102" width="3.7109375" style="17" customWidth="1"/>
    <col min="15103" max="15103" width="0" style="17" hidden="1" customWidth="1"/>
    <col min="15104" max="15104" width="9.5703125" style="17" customWidth="1"/>
    <col min="15105" max="15105" width="13" style="17" customWidth="1"/>
    <col min="15106" max="15106" width="10.42578125" style="17" customWidth="1"/>
    <col min="15107" max="15107" width="13.28515625" style="17" customWidth="1"/>
    <col min="15108" max="15108" width="12.7109375" style="17" customWidth="1"/>
    <col min="15109" max="15109" width="7.42578125" style="17" customWidth="1"/>
    <col min="15110" max="15110" width="5.28515625" style="17" customWidth="1"/>
    <col min="15111" max="15111" width="6.140625" style="17" customWidth="1"/>
    <col min="15112" max="15112" width="10.85546875" style="17" customWidth="1"/>
    <col min="15113" max="15113" width="4.85546875" style="17" customWidth="1"/>
    <col min="15114" max="15114" width="3.140625" style="17" customWidth="1"/>
    <col min="15115" max="15115" width="1.140625" style="17" customWidth="1"/>
    <col min="15116" max="15357" width="11.42578125" style="17"/>
    <col min="15358" max="15358" width="3.7109375" style="17" customWidth="1"/>
    <col min="15359" max="15359" width="0" style="17" hidden="1" customWidth="1"/>
    <col min="15360" max="15360" width="9.5703125" style="17" customWidth="1"/>
    <col min="15361" max="15361" width="13" style="17" customWidth="1"/>
    <col min="15362" max="15362" width="10.42578125" style="17" customWidth="1"/>
    <col min="15363" max="15363" width="13.28515625" style="17" customWidth="1"/>
    <col min="15364" max="15364" width="12.7109375" style="17" customWidth="1"/>
    <col min="15365" max="15365" width="7.42578125" style="17" customWidth="1"/>
    <col min="15366" max="15366" width="5.28515625" style="17" customWidth="1"/>
    <col min="15367" max="15367" width="6.140625" style="17" customWidth="1"/>
    <col min="15368" max="15368" width="10.85546875" style="17" customWidth="1"/>
    <col min="15369" max="15369" width="4.85546875" style="17" customWidth="1"/>
    <col min="15370" max="15370" width="3.140625" style="17" customWidth="1"/>
    <col min="15371" max="15371" width="1.140625" style="17" customWidth="1"/>
    <col min="15372" max="15613" width="11.42578125" style="17"/>
    <col min="15614" max="15614" width="3.7109375" style="17" customWidth="1"/>
    <col min="15615" max="15615" width="0" style="17" hidden="1" customWidth="1"/>
    <col min="15616" max="15616" width="9.5703125" style="17" customWidth="1"/>
    <col min="15617" max="15617" width="13" style="17" customWidth="1"/>
    <col min="15618" max="15618" width="10.42578125" style="17" customWidth="1"/>
    <col min="15619" max="15619" width="13.28515625" style="17" customWidth="1"/>
    <col min="15620" max="15620" width="12.7109375" style="17" customWidth="1"/>
    <col min="15621" max="15621" width="7.42578125" style="17" customWidth="1"/>
    <col min="15622" max="15622" width="5.28515625" style="17" customWidth="1"/>
    <col min="15623" max="15623" width="6.140625" style="17" customWidth="1"/>
    <col min="15624" max="15624" width="10.85546875" style="17" customWidth="1"/>
    <col min="15625" max="15625" width="4.85546875" style="17" customWidth="1"/>
    <col min="15626" max="15626" width="3.140625" style="17" customWidth="1"/>
    <col min="15627" max="15627" width="1.140625" style="17" customWidth="1"/>
    <col min="15628" max="15869" width="11.42578125" style="17"/>
    <col min="15870" max="15870" width="3.7109375" style="17" customWidth="1"/>
    <col min="15871" max="15871" width="0" style="17" hidden="1" customWidth="1"/>
    <col min="15872" max="15872" width="9.5703125" style="17" customWidth="1"/>
    <col min="15873" max="15873" width="13" style="17" customWidth="1"/>
    <col min="15874" max="15874" width="10.42578125" style="17" customWidth="1"/>
    <col min="15875" max="15875" width="13.28515625" style="17" customWidth="1"/>
    <col min="15876" max="15876" width="12.7109375" style="17" customWidth="1"/>
    <col min="15877" max="15877" width="7.42578125" style="17" customWidth="1"/>
    <col min="15878" max="15878" width="5.28515625" style="17" customWidth="1"/>
    <col min="15879" max="15879" width="6.140625" style="17" customWidth="1"/>
    <col min="15880" max="15880" width="10.85546875" style="17" customWidth="1"/>
    <col min="15881" max="15881" width="4.85546875" style="17" customWidth="1"/>
    <col min="15882" max="15882" width="3.140625" style="17" customWidth="1"/>
    <col min="15883" max="15883" width="1.140625" style="17" customWidth="1"/>
    <col min="15884" max="16125" width="11.42578125" style="17"/>
    <col min="16126" max="16126" width="3.7109375" style="17" customWidth="1"/>
    <col min="16127" max="16127" width="0" style="17" hidden="1" customWidth="1"/>
    <col min="16128" max="16128" width="9.5703125" style="17" customWidth="1"/>
    <col min="16129" max="16129" width="13" style="17" customWidth="1"/>
    <col min="16130" max="16130" width="10.42578125" style="17" customWidth="1"/>
    <col min="16131" max="16131" width="13.28515625" style="17" customWidth="1"/>
    <col min="16132" max="16132" width="12.7109375" style="17" customWidth="1"/>
    <col min="16133" max="16133" width="7.42578125" style="17" customWidth="1"/>
    <col min="16134" max="16134" width="5.28515625" style="17" customWidth="1"/>
    <col min="16135" max="16135" width="6.140625" style="17" customWidth="1"/>
    <col min="16136" max="16136" width="10.85546875" style="17" customWidth="1"/>
    <col min="16137" max="16137" width="4.85546875" style="17" customWidth="1"/>
    <col min="16138" max="16138" width="3.140625" style="17" customWidth="1"/>
    <col min="16139" max="16139" width="1.140625" style="17" customWidth="1"/>
    <col min="16140" max="16384" width="11.42578125" style="17"/>
  </cols>
  <sheetData>
    <row r="1" spans="1:13" x14ac:dyDescent="0.2">
      <c r="C1" s="18"/>
      <c r="D1" s="18"/>
      <c r="E1" s="18"/>
      <c r="F1" s="18"/>
      <c r="G1" s="18"/>
      <c r="H1" s="18"/>
      <c r="I1" s="18"/>
      <c r="J1" s="18"/>
      <c r="K1" s="18"/>
    </row>
    <row r="2" spans="1:13" x14ac:dyDescent="0.2">
      <c r="A2" s="18"/>
      <c r="B2" s="145"/>
      <c r="C2" s="18"/>
      <c r="D2" s="18"/>
      <c r="E2" s="18"/>
      <c r="F2" s="18"/>
      <c r="G2" s="18"/>
      <c r="H2" s="18"/>
      <c r="I2" s="18"/>
      <c r="J2" s="18"/>
      <c r="K2" s="18"/>
      <c r="L2" s="146"/>
      <c r="M2" s="18"/>
    </row>
    <row r="3" spans="1:13" x14ac:dyDescent="0.2">
      <c r="A3" s="540"/>
      <c r="B3" s="145"/>
      <c r="C3" s="540"/>
      <c r="D3" s="540"/>
      <c r="E3" s="540"/>
      <c r="F3" s="540"/>
      <c r="G3" s="540"/>
      <c r="H3" s="540"/>
      <c r="I3" s="540"/>
      <c r="J3" s="540"/>
      <c r="K3" s="540"/>
      <c r="L3" s="146"/>
      <c r="M3" s="540"/>
    </row>
    <row r="4" spans="1:13" x14ac:dyDescent="0.2">
      <c r="A4" s="18"/>
      <c r="B4" s="145"/>
      <c r="C4" s="18"/>
      <c r="D4" s="18"/>
      <c r="E4" s="18"/>
      <c r="F4" s="18"/>
      <c r="G4" s="18"/>
      <c r="H4" s="18"/>
      <c r="I4" s="18"/>
      <c r="J4" s="18"/>
      <c r="K4" s="18"/>
      <c r="L4" s="146"/>
      <c r="M4" s="18"/>
    </row>
    <row r="5" spans="1:13" ht="18.75" x14ac:dyDescent="0.3">
      <c r="A5" s="18"/>
      <c r="B5" s="145"/>
      <c r="C5" s="2083" t="s">
        <v>20</v>
      </c>
      <c r="D5" s="2084"/>
      <c r="E5" s="2084"/>
      <c r="F5" s="2084"/>
      <c r="G5" s="2084"/>
      <c r="H5" s="2084"/>
      <c r="I5" s="2084"/>
      <c r="J5" s="2084"/>
      <c r="K5" s="2084"/>
      <c r="L5" s="146"/>
      <c r="M5" s="18"/>
    </row>
    <row r="6" spans="1:13" ht="15.75" x14ac:dyDescent="0.25">
      <c r="A6" s="18"/>
      <c r="B6" s="145"/>
      <c r="C6" s="2085" t="s">
        <v>48</v>
      </c>
      <c r="D6" s="2085"/>
      <c r="E6" s="2086"/>
      <c r="F6" s="2086"/>
      <c r="G6" s="2086"/>
      <c r="H6" s="2086"/>
      <c r="I6" s="2086"/>
      <c r="J6" s="2086"/>
      <c r="K6" s="2086"/>
      <c r="L6" s="146"/>
      <c r="M6" s="18"/>
    </row>
    <row r="7" spans="1:13" ht="15.75" x14ac:dyDescent="0.25">
      <c r="A7" s="347"/>
      <c r="B7" s="145"/>
      <c r="C7" s="2054" t="s">
        <v>122</v>
      </c>
      <c r="D7" s="2054"/>
      <c r="E7" s="2089"/>
      <c r="F7" s="2089"/>
      <c r="G7" s="2089"/>
      <c r="H7" s="2089"/>
      <c r="I7" s="2089"/>
      <c r="J7" s="2089"/>
      <c r="K7" s="2089"/>
      <c r="L7" s="146"/>
      <c r="M7" s="347"/>
    </row>
    <row r="8" spans="1:13" ht="15.75" x14ac:dyDescent="0.25">
      <c r="A8" s="416"/>
      <c r="B8" s="417"/>
      <c r="C8" s="418"/>
      <c r="D8" s="600" t="s">
        <v>177</v>
      </c>
      <c r="E8" s="2090">
        <f>'Datos Generales'!C6</f>
        <v>45473</v>
      </c>
      <c r="F8" s="2091"/>
      <c r="G8" s="2092"/>
      <c r="H8" s="418"/>
      <c r="I8" s="418"/>
      <c r="J8" s="418"/>
      <c r="K8" s="418"/>
      <c r="L8" s="146"/>
      <c r="M8" s="416"/>
    </row>
    <row r="9" spans="1:13" ht="5.25" customHeight="1" x14ac:dyDescent="0.25">
      <c r="A9" s="599"/>
      <c r="B9" s="417"/>
      <c r="C9" s="418"/>
      <c r="D9" s="600"/>
      <c r="E9" s="730"/>
      <c r="F9" s="730"/>
      <c r="G9" s="730"/>
      <c r="H9" s="418"/>
      <c r="I9" s="418"/>
      <c r="J9" s="418"/>
      <c r="K9" s="418"/>
      <c r="L9" s="146"/>
      <c r="M9" s="599"/>
    </row>
    <row r="10" spans="1:13" ht="15.75" x14ac:dyDescent="0.25">
      <c r="A10" s="416"/>
      <c r="B10" s="417"/>
      <c r="C10" s="2087" t="s">
        <v>174</v>
      </c>
      <c r="D10" s="2087"/>
      <c r="E10" s="2088" t="str">
        <f>+'Datos Generales'!C7</f>
        <v>DIGESETT</v>
      </c>
      <c r="F10" s="2088"/>
      <c r="G10" s="2088"/>
      <c r="H10" s="2088"/>
      <c r="I10" s="2088"/>
      <c r="J10" s="2088"/>
      <c r="K10" s="2088"/>
      <c r="L10" s="146"/>
      <c r="M10" s="416"/>
    </row>
    <row r="11" spans="1:13" ht="6.75" customHeight="1" x14ac:dyDescent="0.2">
      <c r="A11" s="18"/>
      <c r="B11" s="326"/>
      <c r="C11" s="327"/>
      <c r="D11" s="327"/>
      <c r="E11" s="327"/>
      <c r="F11" s="327"/>
      <c r="G11" s="327"/>
      <c r="H11" s="327"/>
      <c r="I11" s="327"/>
      <c r="J11" s="327"/>
      <c r="K11" s="327"/>
      <c r="L11" s="146"/>
      <c r="M11" s="18"/>
    </row>
    <row r="12" spans="1:13" ht="15.75" x14ac:dyDescent="0.25">
      <c r="A12" s="18"/>
      <c r="B12" s="326"/>
      <c r="C12" s="547" t="s">
        <v>15</v>
      </c>
      <c r="D12" s="676" t="str">
        <f>+'Datos Generales'!C8</f>
        <v>0202</v>
      </c>
      <c r="E12" s="329"/>
      <c r="F12" s="330" t="s">
        <v>175</v>
      </c>
      <c r="G12" s="676" t="str">
        <f>+'Datos Generales'!C9</f>
        <v>02</v>
      </c>
      <c r="H12" s="330" t="s">
        <v>16</v>
      </c>
      <c r="I12" s="676" t="str">
        <f>+'Datos Generales'!C10</f>
        <v>01</v>
      </c>
      <c r="J12" s="330" t="s">
        <v>17</v>
      </c>
      <c r="K12" s="676" t="str">
        <f>+'Datos Generales'!C11</f>
        <v>0005</v>
      </c>
      <c r="L12" s="146"/>
      <c r="M12" s="18"/>
    </row>
    <row r="13" spans="1:13" ht="15.75" x14ac:dyDescent="0.25">
      <c r="A13" s="18"/>
      <c r="B13" s="145"/>
      <c r="C13" s="328"/>
      <c r="D13" s="328"/>
      <c r="E13" s="331"/>
      <c r="F13" s="331"/>
      <c r="G13" s="331"/>
      <c r="H13" s="331"/>
      <c r="I13" s="331"/>
      <c r="J13" s="331"/>
      <c r="K13" s="331"/>
      <c r="L13" s="146"/>
      <c r="M13" s="18"/>
    </row>
    <row r="14" spans="1:13" ht="6" customHeight="1" x14ac:dyDescent="0.2">
      <c r="A14" s="18"/>
      <c r="B14" s="145"/>
      <c r="C14" s="2065"/>
      <c r="D14" s="2065"/>
      <c r="E14" s="2065"/>
      <c r="F14" s="2065"/>
      <c r="G14" s="2065"/>
      <c r="H14" s="2065"/>
      <c r="I14" s="2065"/>
      <c r="J14" s="2065"/>
      <c r="K14" s="2065"/>
      <c r="L14" s="146"/>
      <c r="M14" s="18"/>
    </row>
    <row r="15" spans="1:13" ht="23.25" customHeight="1" x14ac:dyDescent="0.2">
      <c r="A15" s="18"/>
      <c r="B15" s="145"/>
      <c r="C15" s="1973" t="s">
        <v>350</v>
      </c>
      <c r="D15" s="1973"/>
      <c r="E15" s="1973"/>
      <c r="F15" s="561" t="s">
        <v>111</v>
      </c>
      <c r="G15" s="1973" t="s">
        <v>127</v>
      </c>
      <c r="H15" s="1973"/>
      <c r="I15" s="1973"/>
      <c r="J15" s="1973" t="s">
        <v>145</v>
      </c>
      <c r="K15" s="1973"/>
      <c r="L15" s="146"/>
      <c r="M15" s="18"/>
    </row>
    <row r="16" spans="1:13" x14ac:dyDescent="0.2">
      <c r="A16" s="18"/>
      <c r="B16" s="145"/>
      <c r="C16" s="2066"/>
      <c r="D16" s="2053"/>
      <c r="E16" s="2067"/>
      <c r="F16" s="677"/>
      <c r="G16" s="2066"/>
      <c r="H16" s="2053"/>
      <c r="I16" s="2067"/>
      <c r="J16" s="2068"/>
      <c r="K16" s="2069"/>
      <c r="L16" s="146"/>
      <c r="M16" s="18"/>
    </row>
    <row r="17" spans="1:13" x14ac:dyDescent="0.2">
      <c r="A17" s="18"/>
      <c r="B17" s="145"/>
      <c r="C17" s="2066"/>
      <c r="D17" s="2053"/>
      <c r="E17" s="2067"/>
      <c r="F17" s="677"/>
      <c r="G17" s="2066"/>
      <c r="H17" s="2053"/>
      <c r="I17" s="2067"/>
      <c r="J17" s="2068"/>
      <c r="K17" s="2069"/>
      <c r="L17" s="146"/>
      <c r="M17" s="18"/>
    </row>
    <row r="18" spans="1:13" x14ac:dyDescent="0.2">
      <c r="A18" s="18"/>
      <c r="B18" s="145"/>
      <c r="C18" s="2066"/>
      <c r="D18" s="2053"/>
      <c r="E18" s="2067"/>
      <c r="F18" s="677"/>
      <c r="G18" s="2066"/>
      <c r="H18" s="2053"/>
      <c r="I18" s="2067"/>
      <c r="J18" s="2068">
        <v>0</v>
      </c>
      <c r="K18" s="2069"/>
      <c r="L18" s="146"/>
      <c r="M18" s="18"/>
    </row>
    <row r="19" spans="1:13" x14ac:dyDescent="0.2">
      <c r="A19" s="18"/>
      <c r="B19" s="145"/>
      <c r="C19" s="2066" t="s">
        <v>376</v>
      </c>
      <c r="D19" s="2053"/>
      <c r="E19" s="2067"/>
      <c r="F19" s="677"/>
      <c r="G19" s="2066"/>
      <c r="H19" s="2053"/>
      <c r="I19" s="2067"/>
      <c r="J19" s="2068">
        <v>0</v>
      </c>
      <c r="K19" s="2069"/>
      <c r="L19" s="146"/>
      <c r="M19" s="18"/>
    </row>
    <row r="20" spans="1:13" x14ac:dyDescent="0.2">
      <c r="A20" s="18"/>
      <c r="B20" s="145"/>
      <c r="C20" s="2080" t="s">
        <v>439</v>
      </c>
      <c r="D20" s="2081"/>
      <c r="E20" s="2082"/>
      <c r="F20" s="677"/>
      <c r="G20" s="2066"/>
      <c r="H20" s="2053"/>
      <c r="I20" s="2067"/>
      <c r="J20" s="2068">
        <v>0</v>
      </c>
      <c r="K20" s="2069"/>
      <c r="L20" s="146"/>
      <c r="M20" s="18"/>
    </row>
    <row r="21" spans="1:13" x14ac:dyDescent="0.2">
      <c r="A21" s="18"/>
      <c r="B21" s="145"/>
      <c r="C21" s="2066"/>
      <c r="D21" s="2053"/>
      <c r="E21" s="2067"/>
      <c r="F21" s="678"/>
      <c r="G21" s="2066"/>
      <c r="H21" s="2053"/>
      <c r="I21" s="2067"/>
      <c r="J21" s="2068">
        <v>0</v>
      </c>
      <c r="K21" s="2069"/>
      <c r="L21" s="146"/>
      <c r="M21" s="18"/>
    </row>
    <row r="22" spans="1:13" x14ac:dyDescent="0.2">
      <c r="A22" s="18"/>
      <c r="B22" s="145"/>
      <c r="C22" s="2073"/>
      <c r="D22" s="2074"/>
      <c r="E22" s="2075"/>
      <c r="F22" s="679"/>
      <c r="G22" s="2073"/>
      <c r="H22" s="2074"/>
      <c r="I22" s="2075"/>
      <c r="J22" s="2076">
        <v>0</v>
      </c>
      <c r="K22" s="2077"/>
      <c r="L22" s="146"/>
      <c r="M22" s="18"/>
    </row>
    <row r="23" spans="1:13" ht="15.75" x14ac:dyDescent="0.25">
      <c r="A23" s="18"/>
      <c r="B23" s="145"/>
      <c r="C23" s="2070" t="s">
        <v>50</v>
      </c>
      <c r="D23" s="2071"/>
      <c r="E23" s="2071"/>
      <c r="F23" s="2071"/>
      <c r="G23" s="2071"/>
      <c r="H23" s="2071"/>
      <c r="I23" s="2072"/>
      <c r="J23" s="2078">
        <f>SUM(J16:K22)</f>
        <v>0</v>
      </c>
      <c r="K23" s="2079"/>
      <c r="L23" s="146"/>
      <c r="M23" s="18"/>
    </row>
    <row r="24" spans="1:13" ht="15.75" x14ac:dyDescent="0.25">
      <c r="A24" s="18"/>
      <c r="B24" s="145"/>
      <c r="C24" s="2052"/>
      <c r="D24" s="2052"/>
      <c r="E24" s="2052"/>
      <c r="F24" s="2052"/>
      <c r="G24" s="2052"/>
      <c r="H24" s="2052"/>
      <c r="I24" s="2052"/>
      <c r="J24" s="2052"/>
      <c r="K24" s="2052"/>
      <c r="L24" s="146"/>
      <c r="M24" s="18"/>
    </row>
    <row r="25" spans="1:13" ht="15.75" customHeight="1" x14ac:dyDescent="0.2">
      <c r="A25" s="18"/>
      <c r="B25" s="145"/>
      <c r="C25" s="2058" t="s">
        <v>319</v>
      </c>
      <c r="D25" s="2059"/>
      <c r="E25" s="2059"/>
      <c r="F25" s="2059"/>
      <c r="G25" s="2059"/>
      <c r="H25" s="2059"/>
      <c r="I25" s="2059"/>
      <c r="J25" s="2059"/>
      <c r="K25" s="2059"/>
      <c r="L25" s="345"/>
      <c r="M25" s="18"/>
    </row>
    <row r="26" spans="1:13" ht="2.25" customHeight="1" x14ac:dyDescent="0.2">
      <c r="A26" s="18"/>
      <c r="B26" s="145"/>
      <c r="C26" s="2060"/>
      <c r="D26" s="2061"/>
      <c r="E26" s="2061"/>
      <c r="F26" s="2061"/>
      <c r="G26" s="2061"/>
      <c r="H26" s="2061"/>
      <c r="I26" s="2061"/>
      <c r="J26" s="2061"/>
      <c r="K26" s="2061"/>
      <c r="L26" s="345"/>
      <c r="M26" s="18"/>
    </row>
    <row r="27" spans="1:13" ht="15.75" hidden="1" customHeight="1" x14ac:dyDescent="0.2">
      <c r="A27" s="18"/>
      <c r="B27" s="145"/>
      <c r="C27" s="2062"/>
      <c r="D27" s="2063"/>
      <c r="E27" s="2063"/>
      <c r="F27" s="2063"/>
      <c r="G27" s="2063"/>
      <c r="H27" s="2063"/>
      <c r="I27" s="2063"/>
      <c r="J27" s="2063"/>
      <c r="K27" s="2063"/>
      <c r="L27" s="345"/>
      <c r="M27" s="18"/>
    </row>
    <row r="28" spans="1:13" ht="15.75" x14ac:dyDescent="0.25">
      <c r="A28" s="18"/>
      <c r="B28" s="145"/>
      <c r="C28" s="2052"/>
      <c r="D28" s="2052"/>
      <c r="E28" s="2052"/>
      <c r="F28" s="332"/>
      <c r="G28" s="2053"/>
      <c r="H28" s="2053"/>
      <c r="I28" s="2053"/>
      <c r="J28" s="181"/>
      <c r="K28" s="181"/>
      <c r="L28" s="146"/>
      <c r="M28" s="18"/>
    </row>
    <row r="29" spans="1:13" s="335" customFormat="1" ht="15" customHeight="1" x14ac:dyDescent="0.25">
      <c r="A29" s="342"/>
      <c r="B29" s="333"/>
      <c r="C29" s="2050" t="s">
        <v>377</v>
      </c>
      <c r="D29" s="2050"/>
      <c r="E29" s="334"/>
      <c r="F29" s="1947" t="s">
        <v>391</v>
      </c>
      <c r="G29" s="1947"/>
      <c r="H29" s="334"/>
      <c r="I29" s="2050" t="s">
        <v>390</v>
      </c>
      <c r="J29" s="2050"/>
      <c r="K29" s="2050"/>
      <c r="L29" s="343"/>
      <c r="M29" s="342"/>
    </row>
    <row r="30" spans="1:13" ht="15" x14ac:dyDescent="0.25">
      <c r="A30" s="18"/>
      <c r="B30" s="145"/>
      <c r="C30" s="2049" t="s">
        <v>93</v>
      </c>
      <c r="D30" s="2049"/>
      <c r="E30" s="327"/>
      <c r="F30" s="2048" t="s">
        <v>5</v>
      </c>
      <c r="G30" s="2048"/>
      <c r="H30" s="336"/>
      <c r="I30" s="2048" t="s">
        <v>202</v>
      </c>
      <c r="J30" s="2048"/>
      <c r="K30" s="2048"/>
      <c r="L30" s="146"/>
      <c r="M30" s="18"/>
    </row>
    <row r="31" spans="1:13" ht="10.5" customHeight="1" x14ac:dyDescent="0.2">
      <c r="A31" s="18"/>
      <c r="B31" s="145"/>
      <c r="C31" s="2064"/>
      <c r="D31" s="2064"/>
      <c r="E31" s="337"/>
      <c r="F31" s="2049"/>
      <c r="G31" s="2049"/>
      <c r="H31" s="337"/>
      <c r="I31" s="2049"/>
      <c r="J31" s="2049"/>
      <c r="K31" s="2049"/>
      <c r="L31" s="146"/>
      <c r="M31" s="18"/>
    </row>
    <row r="32" spans="1:13" ht="15" customHeight="1" x14ac:dyDescent="0.25">
      <c r="A32" s="18"/>
      <c r="B32" s="145"/>
      <c r="C32" s="2050" t="s">
        <v>378</v>
      </c>
      <c r="D32" s="2050"/>
      <c r="E32" s="338"/>
      <c r="F32" s="2050" t="s">
        <v>1122</v>
      </c>
      <c r="G32" s="2050"/>
      <c r="H32" s="339"/>
      <c r="I32" s="2050" t="s">
        <v>405</v>
      </c>
      <c r="J32" s="2050"/>
      <c r="K32" s="2050"/>
      <c r="L32" s="146"/>
      <c r="M32" s="18"/>
    </row>
    <row r="33" spans="1:13" ht="15" customHeight="1" x14ac:dyDescent="0.2">
      <c r="A33" s="18"/>
      <c r="B33" s="145"/>
      <c r="C33" s="2048" t="s">
        <v>201</v>
      </c>
      <c r="D33" s="2048"/>
      <c r="E33" s="338"/>
      <c r="F33" s="2048" t="s">
        <v>201</v>
      </c>
      <c r="G33" s="2048"/>
      <c r="H33" s="337"/>
      <c r="I33" s="2048" t="s">
        <v>201</v>
      </c>
      <c r="J33" s="2048"/>
      <c r="K33" s="2048"/>
      <c r="L33" s="146"/>
      <c r="M33" s="18"/>
    </row>
    <row r="34" spans="1:13" s="18" customFormat="1" ht="10.5" customHeight="1" x14ac:dyDescent="0.25">
      <c r="B34" s="145"/>
      <c r="C34" s="2054"/>
      <c r="D34" s="2054"/>
      <c r="E34" s="2054"/>
      <c r="F34" s="2054"/>
      <c r="G34" s="2054"/>
      <c r="H34" s="2054"/>
      <c r="I34" s="2054"/>
      <c r="J34" s="2054"/>
      <c r="K34" s="2054"/>
      <c r="L34" s="146"/>
    </row>
    <row r="35" spans="1:13" s="383" customFormat="1" ht="15" customHeight="1" x14ac:dyDescent="0.25">
      <c r="B35" s="145"/>
      <c r="C35" s="2065"/>
      <c r="D35" s="2065"/>
      <c r="E35" s="338"/>
      <c r="F35" s="1948">
        <v>45476</v>
      </c>
      <c r="G35" s="1948"/>
      <c r="H35" s="339"/>
      <c r="I35" s="1948">
        <v>45481</v>
      </c>
      <c r="J35" s="1948"/>
      <c r="K35" s="1948"/>
      <c r="L35" s="146"/>
    </row>
    <row r="36" spans="1:13" s="383" customFormat="1" ht="14.25" x14ac:dyDescent="0.2">
      <c r="B36" s="145"/>
      <c r="C36" s="2049"/>
      <c r="D36" s="2049"/>
      <c r="E36" s="338"/>
      <c r="F36" s="2048" t="s">
        <v>203</v>
      </c>
      <c r="G36" s="2048"/>
      <c r="H36" s="337"/>
      <c r="I36" s="2048" t="s">
        <v>211</v>
      </c>
      <c r="J36" s="2048"/>
      <c r="K36" s="2048"/>
      <c r="L36" s="146"/>
    </row>
    <row r="37" spans="1:13" s="383" customFormat="1" ht="15.75" x14ac:dyDescent="0.25">
      <c r="B37" s="145"/>
      <c r="C37" s="384"/>
      <c r="D37" s="384"/>
      <c r="E37" s="384"/>
      <c r="F37" s="384"/>
      <c r="G37" s="384"/>
      <c r="H37" s="384"/>
      <c r="I37" s="384"/>
      <c r="J37" s="384"/>
      <c r="K37" s="384"/>
      <c r="L37" s="146"/>
    </row>
    <row r="38" spans="1:13" ht="43.5" customHeight="1" x14ac:dyDescent="0.2">
      <c r="A38" s="18"/>
      <c r="B38" s="145"/>
      <c r="C38" s="2055" t="s">
        <v>428</v>
      </c>
      <c r="D38" s="2056"/>
      <c r="E38" s="2056"/>
      <c r="F38" s="2056"/>
      <c r="G38" s="2056"/>
      <c r="H38" s="2056"/>
      <c r="I38" s="2056"/>
      <c r="J38" s="2056"/>
      <c r="K38" s="2057"/>
      <c r="L38" s="146"/>
      <c r="M38" s="18"/>
    </row>
    <row r="39" spans="1:13" x14ac:dyDescent="0.2">
      <c r="A39" s="18"/>
      <c r="B39" s="145"/>
      <c r="C39" s="2051"/>
      <c r="D39" s="2051"/>
      <c r="E39" s="2051"/>
      <c r="F39" s="2051"/>
      <c r="G39" s="2051"/>
      <c r="H39" s="2051"/>
      <c r="I39" s="2051"/>
      <c r="J39" s="2051"/>
      <c r="K39" s="2051"/>
      <c r="L39" s="146"/>
      <c r="M39" s="18"/>
    </row>
    <row r="40" spans="1:13" x14ac:dyDescent="0.2">
      <c r="A40" s="18"/>
      <c r="B40" s="340"/>
      <c r="C40" s="341"/>
      <c r="D40" s="341"/>
      <c r="E40" s="341"/>
      <c r="F40" s="341"/>
      <c r="G40" s="341"/>
      <c r="H40" s="341"/>
      <c r="I40" s="341"/>
      <c r="J40" s="341"/>
      <c r="K40" s="325" t="s">
        <v>222</v>
      </c>
      <c r="L40" s="344"/>
      <c r="M40" s="18"/>
    </row>
    <row r="41" spans="1:13" x14ac:dyDescent="0.2">
      <c r="K41" s="18"/>
    </row>
    <row r="43" spans="1:13" ht="14.25" x14ac:dyDescent="0.2">
      <c r="K43" s="140"/>
    </row>
    <row r="78" spans="3:7" x14ac:dyDescent="0.2">
      <c r="C78" s="18"/>
      <c r="D78" s="18"/>
      <c r="E78" s="18"/>
      <c r="F78" s="18"/>
      <c r="G78" s="18"/>
    </row>
  </sheetData>
  <sheetProtection formatColumns="0" formatRows="0" insertColumns="0" insertRows="0"/>
  <protectedRanges>
    <protectedRange sqref="G29" name="Rango1_2_1"/>
  </protectedRanges>
  <mergeCells count="61">
    <mergeCell ref="I35:K35"/>
    <mergeCell ref="C36:D36"/>
    <mergeCell ref="F36:G36"/>
    <mergeCell ref="I36:K36"/>
    <mergeCell ref="C14:K14"/>
    <mergeCell ref="C15:E15"/>
    <mergeCell ref="G15:I15"/>
    <mergeCell ref="J15:K15"/>
    <mergeCell ref="C16:E16"/>
    <mergeCell ref="G16:I16"/>
    <mergeCell ref="J16:K16"/>
    <mergeCell ref="C17:E17"/>
    <mergeCell ref="G17:I17"/>
    <mergeCell ref="J17:K17"/>
    <mergeCell ref="C18:E18"/>
    <mergeCell ref="G18:I18"/>
    <mergeCell ref="C5:K5"/>
    <mergeCell ref="C6:K6"/>
    <mergeCell ref="C10:D10"/>
    <mergeCell ref="E10:K10"/>
    <mergeCell ref="C7:K7"/>
    <mergeCell ref="E8:G8"/>
    <mergeCell ref="J18:K18"/>
    <mergeCell ref="C19:E19"/>
    <mergeCell ref="G19:I19"/>
    <mergeCell ref="J19:K19"/>
    <mergeCell ref="C20:E20"/>
    <mergeCell ref="G20:I20"/>
    <mergeCell ref="J20:K20"/>
    <mergeCell ref="C21:E21"/>
    <mergeCell ref="G21:I21"/>
    <mergeCell ref="J21:K21"/>
    <mergeCell ref="C23:I23"/>
    <mergeCell ref="C22:E22"/>
    <mergeCell ref="G22:I22"/>
    <mergeCell ref="J22:K22"/>
    <mergeCell ref="J23:K23"/>
    <mergeCell ref="C39:K39"/>
    <mergeCell ref="C24:K24"/>
    <mergeCell ref="C28:E28"/>
    <mergeCell ref="G28:I28"/>
    <mergeCell ref="C34:K34"/>
    <mergeCell ref="C38:K38"/>
    <mergeCell ref="C29:D29"/>
    <mergeCell ref="C30:D30"/>
    <mergeCell ref="C25:K27"/>
    <mergeCell ref="C33:D33"/>
    <mergeCell ref="F33:G33"/>
    <mergeCell ref="I33:K33"/>
    <mergeCell ref="C32:D32"/>
    <mergeCell ref="C31:D31"/>
    <mergeCell ref="C35:D35"/>
    <mergeCell ref="F35:G35"/>
    <mergeCell ref="F29:G29"/>
    <mergeCell ref="F30:G30"/>
    <mergeCell ref="F31:G31"/>
    <mergeCell ref="F32:G32"/>
    <mergeCell ref="I29:K29"/>
    <mergeCell ref="I30:K30"/>
    <mergeCell ref="I31:K31"/>
    <mergeCell ref="I32:K32"/>
  </mergeCells>
  <printOptions horizontalCentered="1" verticalCentered="1"/>
  <pageMargins left="0" right="0" top="0.26" bottom="0.17" header="0.11811023622047245" footer="0.11811023622047245"/>
  <pageSetup scale="95" orientation="portrait" r:id="rId1"/>
  <headerFooter>
    <oddFooter>&amp;R&amp;P/&amp;N  &amp;D  &amp;T</oddFooter>
  </headerFooter>
  <ignoredErrors>
    <ignoredError sqref="E10 D12 G12 I12 K12 J23" unlockedFormula="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7"/>
  <sheetViews>
    <sheetView showGridLines="0" topLeftCell="B4" zoomScaleNormal="100" zoomScaleSheetLayoutView="75" workbookViewId="0">
      <selection activeCell="G14" sqref="G14"/>
    </sheetView>
  </sheetViews>
  <sheetFormatPr baseColWidth="10" defaultColWidth="9.140625" defaultRowHeight="12.75" x14ac:dyDescent="0.2"/>
  <cols>
    <col min="1" max="1" width="3.42578125" style="75" customWidth="1"/>
    <col min="2" max="2" width="4.5703125" style="75" customWidth="1"/>
    <col min="3" max="3" width="18.85546875" style="84" customWidth="1"/>
    <col min="4" max="4" width="13.85546875" style="84" customWidth="1"/>
    <col min="5" max="5" width="23.7109375" style="75" customWidth="1"/>
    <col min="6" max="6" width="18.5703125" style="75" customWidth="1"/>
    <col min="7" max="7" width="26.5703125" style="75" customWidth="1"/>
    <col min="8" max="8" width="2" style="75" customWidth="1"/>
    <col min="9" max="9" width="9.140625" style="75"/>
    <col min="10" max="10" width="0" style="75" hidden="1" customWidth="1"/>
    <col min="11" max="16384" width="9.140625" style="75"/>
  </cols>
  <sheetData>
    <row r="2" spans="2:10" ht="6.75" customHeight="1" x14ac:dyDescent="0.2">
      <c r="B2" s="271"/>
      <c r="C2" s="279"/>
      <c r="D2" s="279"/>
      <c r="E2" s="311"/>
      <c r="F2" s="311"/>
      <c r="G2" s="311"/>
      <c r="H2" s="264"/>
    </row>
    <row r="3" spans="2:10" ht="6.75" customHeight="1" x14ac:dyDescent="0.2">
      <c r="B3" s="272"/>
      <c r="C3" s="85"/>
      <c r="D3" s="85"/>
      <c r="E3" s="393"/>
      <c r="F3" s="393"/>
      <c r="G3" s="393"/>
      <c r="H3" s="265"/>
    </row>
    <row r="4" spans="2:10" ht="7.5" customHeight="1" x14ac:dyDescent="0.2">
      <c r="B4" s="272"/>
      <c r="C4" s="85"/>
      <c r="D4" s="85"/>
      <c r="E4" s="85"/>
      <c r="F4" s="85"/>
      <c r="G4" s="85"/>
      <c r="H4" s="265"/>
    </row>
    <row r="5" spans="2:10" x14ac:dyDescent="0.2">
      <c r="B5" s="272"/>
      <c r="C5" s="85"/>
      <c r="D5" s="85"/>
      <c r="E5" s="85"/>
      <c r="F5" s="85"/>
      <c r="G5" s="85"/>
      <c r="H5" s="265"/>
    </row>
    <row r="6" spans="2:10" x14ac:dyDescent="0.2">
      <c r="B6" s="272"/>
      <c r="C6" s="85"/>
      <c r="D6" s="85"/>
      <c r="E6" s="85"/>
      <c r="F6" s="85"/>
      <c r="G6" s="85"/>
      <c r="H6" s="265"/>
    </row>
    <row r="7" spans="2:10" x14ac:dyDescent="0.2">
      <c r="B7" s="272"/>
      <c r="C7" s="85"/>
      <c r="D7" s="85"/>
      <c r="E7" s="85"/>
      <c r="F7" s="85"/>
      <c r="G7" s="85"/>
      <c r="H7" s="265"/>
    </row>
    <row r="8" spans="2:10" s="84" customFormat="1" ht="18.75" x14ac:dyDescent="0.3">
      <c r="B8" s="2464" t="s">
        <v>20</v>
      </c>
      <c r="C8" s="2465"/>
      <c r="D8" s="2465"/>
      <c r="E8" s="2465"/>
      <c r="F8" s="2465"/>
      <c r="G8" s="2465"/>
      <c r="H8" s="2466"/>
    </row>
    <row r="9" spans="2:10" s="83" customFormat="1" ht="15.75" x14ac:dyDescent="0.25">
      <c r="B9" s="2467" t="s">
        <v>210</v>
      </c>
      <c r="C9" s="2468"/>
      <c r="D9" s="2468"/>
      <c r="E9" s="2468"/>
      <c r="F9" s="2468"/>
      <c r="G9" s="2468"/>
      <c r="H9" s="2469"/>
    </row>
    <row r="10" spans="2:10" s="83" customFormat="1" ht="15.75" x14ac:dyDescent="0.25">
      <c r="B10" s="2470" t="s">
        <v>122</v>
      </c>
      <c r="C10" s="2471"/>
      <c r="D10" s="2471"/>
      <c r="E10" s="2471"/>
      <c r="F10" s="2471"/>
      <c r="G10" s="2471"/>
      <c r="H10" s="2472"/>
    </row>
    <row r="11" spans="2:10" s="83" customFormat="1" ht="11.25" customHeight="1" x14ac:dyDescent="0.25">
      <c r="B11" s="444"/>
      <c r="C11" s="445"/>
      <c r="D11" s="445"/>
      <c r="E11" s="445"/>
      <c r="F11" s="445"/>
      <c r="G11" s="445"/>
      <c r="H11" s="446"/>
    </row>
    <row r="12" spans="2:10" s="86" customFormat="1" ht="15.75" x14ac:dyDescent="0.25">
      <c r="B12" s="421"/>
      <c r="C12" s="734"/>
      <c r="D12" s="309" t="s">
        <v>262</v>
      </c>
      <c r="E12" s="2479">
        <f>'Datos Generales'!C6</f>
        <v>45473</v>
      </c>
      <c r="F12" s="2480"/>
      <c r="G12" s="281"/>
      <c r="H12" s="423"/>
    </row>
    <row r="13" spans="2:10" s="86" customFormat="1" ht="3.75" customHeight="1" x14ac:dyDescent="0.25">
      <c r="B13" s="421"/>
      <c r="C13" s="734"/>
      <c r="D13" s="309"/>
      <c r="E13" s="885"/>
      <c r="F13" s="885"/>
      <c r="G13" s="422"/>
      <c r="H13" s="423"/>
    </row>
    <row r="14" spans="2:10" s="86" customFormat="1" ht="15.75" x14ac:dyDescent="0.25">
      <c r="B14" s="444"/>
      <c r="C14" s="734"/>
      <c r="D14" s="309" t="s">
        <v>27</v>
      </c>
      <c r="E14" s="2475" t="str">
        <f>'Datos Generales'!C7</f>
        <v>DIGESETT</v>
      </c>
      <c r="F14" s="2475"/>
      <c r="G14" s="393"/>
      <c r="H14" s="446"/>
    </row>
    <row r="15" spans="2:10" s="86" customFormat="1" ht="12.75" customHeight="1" x14ac:dyDescent="0.25">
      <c r="B15" s="444"/>
      <c r="C15" s="734"/>
      <c r="D15" s="309"/>
      <c r="E15" s="602"/>
      <c r="F15" s="602"/>
      <c r="G15" s="85"/>
      <c r="H15" s="446"/>
    </row>
    <row r="16" spans="2:10" s="86" customFormat="1" ht="15.75" x14ac:dyDescent="0.25">
      <c r="B16" s="313"/>
      <c r="C16" s="2476" t="s">
        <v>274</v>
      </c>
      <c r="D16" s="2477"/>
      <c r="E16" s="2478"/>
      <c r="F16" s="2478"/>
      <c r="G16" s="459"/>
      <c r="H16" s="314"/>
      <c r="J16" s="549"/>
    </row>
    <row r="17" spans="2:10" s="86" customFormat="1" ht="15.75" x14ac:dyDescent="0.25">
      <c r="B17" s="313"/>
      <c r="C17" s="732"/>
      <c r="E17" s="461"/>
      <c r="G17" s="460"/>
      <c r="H17" s="314"/>
      <c r="J17" s="86" t="s">
        <v>311</v>
      </c>
    </row>
    <row r="18" spans="2:10" x14ac:dyDescent="0.2">
      <c r="B18" s="272"/>
      <c r="C18" s="85"/>
      <c r="D18" s="85"/>
      <c r="E18" s="82"/>
      <c r="F18" s="82"/>
      <c r="G18" s="76"/>
      <c r="H18" s="265"/>
      <c r="J18" s="75" t="s">
        <v>312</v>
      </c>
    </row>
    <row r="19" spans="2:10" ht="15.75" customHeight="1" x14ac:dyDescent="0.2">
      <c r="B19" s="272"/>
      <c r="C19" s="2474" t="s">
        <v>70</v>
      </c>
      <c r="D19" s="2462" t="s">
        <v>149</v>
      </c>
      <c r="E19" s="2462" t="s">
        <v>227</v>
      </c>
      <c r="F19" s="2462" t="s">
        <v>160</v>
      </c>
      <c r="G19" s="2462" t="s">
        <v>157</v>
      </c>
      <c r="H19" s="265"/>
      <c r="J19" s="75" t="s">
        <v>156</v>
      </c>
    </row>
    <row r="20" spans="2:10" ht="27" customHeight="1" x14ac:dyDescent="0.2">
      <c r="B20" s="272"/>
      <c r="C20" s="2474"/>
      <c r="D20" s="2463"/>
      <c r="E20" s="2463"/>
      <c r="F20" s="2463"/>
      <c r="G20" s="2463"/>
      <c r="H20" s="265"/>
    </row>
    <row r="21" spans="2:10" ht="18" customHeight="1" x14ac:dyDescent="0.25">
      <c r="B21" s="272"/>
      <c r="C21" s="733">
        <v>1</v>
      </c>
      <c r="D21" s="892"/>
      <c r="E21" s="883"/>
      <c r="F21" s="893"/>
      <c r="G21" s="894"/>
      <c r="H21" s="265"/>
      <c r="J21" s="75" t="s">
        <v>355</v>
      </c>
    </row>
    <row r="22" spans="2:10" ht="18" customHeight="1" x14ac:dyDescent="0.25">
      <c r="B22" s="272"/>
      <c r="C22" s="733">
        <v>2</v>
      </c>
      <c r="D22" s="892"/>
      <c r="E22" s="883"/>
      <c r="F22" s="893"/>
      <c r="G22" s="894"/>
      <c r="H22" s="265"/>
      <c r="J22" s="75" t="s">
        <v>192</v>
      </c>
    </row>
    <row r="23" spans="2:10" ht="18" customHeight="1" x14ac:dyDescent="0.25">
      <c r="B23" s="272"/>
      <c r="C23" s="733">
        <v>3</v>
      </c>
      <c r="D23" s="892"/>
      <c r="E23" s="883"/>
      <c r="F23" s="893"/>
      <c r="G23" s="894"/>
      <c r="H23" s="265"/>
      <c r="J23" s="75" t="s">
        <v>315</v>
      </c>
    </row>
    <row r="24" spans="2:10" ht="18" customHeight="1" x14ac:dyDescent="0.25">
      <c r="B24" s="272"/>
      <c r="C24" s="733">
        <v>4</v>
      </c>
      <c r="D24" s="892"/>
      <c r="E24" s="883"/>
      <c r="F24" s="893"/>
      <c r="G24" s="894"/>
      <c r="H24" s="265"/>
      <c r="J24" s="75" t="s">
        <v>148</v>
      </c>
    </row>
    <row r="25" spans="2:10" ht="18" customHeight="1" x14ac:dyDescent="0.25">
      <c r="B25" s="272"/>
      <c r="C25" s="733">
        <v>5</v>
      </c>
      <c r="D25" s="892"/>
      <c r="E25" s="883"/>
      <c r="F25" s="893"/>
      <c r="G25" s="894"/>
      <c r="H25" s="265"/>
    </row>
    <row r="26" spans="2:10" ht="18" customHeight="1" x14ac:dyDescent="0.25">
      <c r="B26" s="272"/>
      <c r="C26" s="733">
        <v>6</v>
      </c>
      <c r="D26" s="892"/>
      <c r="E26" s="883"/>
      <c r="F26" s="893"/>
      <c r="G26" s="894"/>
      <c r="H26" s="265"/>
    </row>
    <row r="27" spans="2:10" ht="18" customHeight="1" x14ac:dyDescent="0.25">
      <c r="B27" s="272"/>
      <c r="C27" s="733">
        <v>7</v>
      </c>
      <c r="D27" s="892" t="s">
        <v>376</v>
      </c>
      <c r="E27" s="883"/>
      <c r="F27" s="893" t="s">
        <v>376</v>
      </c>
      <c r="G27" s="894"/>
      <c r="H27" s="265"/>
    </row>
    <row r="28" spans="2:10" ht="18" customHeight="1" x14ac:dyDescent="0.25">
      <c r="B28" s="272"/>
      <c r="C28" s="733">
        <v>8</v>
      </c>
      <c r="D28" s="892"/>
      <c r="E28" s="883"/>
      <c r="F28" s="893"/>
      <c r="G28" s="894"/>
      <c r="H28" s="265"/>
    </row>
    <row r="29" spans="2:10" ht="18" customHeight="1" x14ac:dyDescent="0.25">
      <c r="B29" s="272"/>
      <c r="C29" s="733">
        <v>9</v>
      </c>
      <c r="D29" s="892"/>
      <c r="E29" s="883"/>
      <c r="F29" s="893"/>
      <c r="G29" s="894"/>
      <c r="H29" s="265"/>
    </row>
    <row r="30" spans="2:10" ht="18" customHeight="1" x14ac:dyDescent="0.25">
      <c r="B30" s="272"/>
      <c r="C30" s="733">
        <v>10</v>
      </c>
      <c r="D30" s="892"/>
      <c r="E30" s="883"/>
      <c r="F30" s="893"/>
      <c r="G30" s="894"/>
      <c r="H30" s="265"/>
    </row>
    <row r="31" spans="2:10" ht="18" customHeight="1" x14ac:dyDescent="0.25">
      <c r="B31" s="272"/>
      <c r="C31" s="733">
        <v>11</v>
      </c>
      <c r="D31" s="892"/>
      <c r="E31" s="883"/>
      <c r="F31" s="893"/>
      <c r="G31" s="894"/>
      <c r="H31" s="265"/>
    </row>
    <row r="32" spans="2:10" ht="18" customHeight="1" x14ac:dyDescent="0.25">
      <c r="B32" s="272"/>
      <c r="C32" s="733">
        <v>12</v>
      </c>
      <c r="D32" s="892"/>
      <c r="E32" s="883"/>
      <c r="F32" s="893"/>
      <c r="G32" s="894"/>
      <c r="H32" s="265"/>
    </row>
    <row r="33" spans="2:11" ht="18" customHeight="1" x14ac:dyDescent="0.25">
      <c r="B33" s="272"/>
      <c r="C33" s="733">
        <v>13</v>
      </c>
      <c r="D33" s="892"/>
      <c r="E33" s="883"/>
      <c r="F33" s="893"/>
      <c r="G33" s="894"/>
      <c r="H33" s="265"/>
    </row>
    <row r="34" spans="2:11" ht="18" customHeight="1" x14ac:dyDescent="0.25">
      <c r="B34" s="272"/>
      <c r="C34" s="733">
        <v>14</v>
      </c>
      <c r="D34" s="892"/>
      <c r="E34" s="883"/>
      <c r="F34" s="893"/>
      <c r="G34" s="894"/>
      <c r="H34" s="265"/>
    </row>
    <row r="35" spans="2:11" ht="18" customHeight="1" x14ac:dyDescent="0.25">
      <c r="B35" s="272"/>
      <c r="C35" s="733">
        <v>15</v>
      </c>
      <c r="D35" s="892"/>
      <c r="E35" s="884"/>
      <c r="F35" s="893"/>
      <c r="G35" s="894"/>
      <c r="H35" s="265"/>
    </row>
    <row r="36" spans="2:11" ht="18" customHeight="1" x14ac:dyDescent="0.2">
      <c r="B36" s="272"/>
      <c r="C36" s="85"/>
      <c r="D36" s="85"/>
      <c r="E36" s="2473"/>
      <c r="F36" s="2473"/>
      <c r="G36" s="2473"/>
      <c r="H36" s="265"/>
    </row>
    <row r="37" spans="2:11" ht="53.25" customHeight="1" x14ac:dyDescent="0.2">
      <c r="B37" s="272"/>
      <c r="C37" s="2459" t="s">
        <v>406</v>
      </c>
      <c r="D37" s="2460"/>
      <c r="E37" s="2460"/>
      <c r="F37" s="2460"/>
      <c r="G37" s="2461"/>
      <c r="H37" s="265"/>
    </row>
    <row r="38" spans="2:11" x14ac:dyDescent="0.2">
      <c r="B38" s="272"/>
      <c r="C38" s="85"/>
      <c r="D38" s="85"/>
      <c r="E38" s="76"/>
      <c r="G38" s="310" t="s">
        <v>228</v>
      </c>
      <c r="H38" s="265"/>
    </row>
    <row r="39" spans="2:11" s="87" customFormat="1" ht="28.5" customHeight="1" x14ac:dyDescent="0.25">
      <c r="B39" s="275"/>
      <c r="C39" s="803" t="s">
        <v>384</v>
      </c>
      <c r="D39" s="888"/>
      <c r="E39" s="889" t="s">
        <v>395</v>
      </c>
      <c r="F39" s="890"/>
      <c r="G39" s="889" t="s">
        <v>390</v>
      </c>
      <c r="H39" s="266"/>
      <c r="K39" s="75"/>
    </row>
    <row r="40" spans="2:11" s="87" customFormat="1" ht="15.75" x14ac:dyDescent="0.25">
      <c r="B40" s="275"/>
      <c r="C40" s="886" t="str">
        <f>'Datos Generales'!C16</f>
        <v>Preparado por</v>
      </c>
      <c r="D40" s="887"/>
      <c r="E40" s="779" t="str">
        <f>'Datos Generales'!D16</f>
        <v>Revisado por</v>
      </c>
      <c r="F40" s="887"/>
      <c r="G40" s="886" t="str">
        <f>'Datos Generales'!E16</f>
        <v>Autorizado por</v>
      </c>
      <c r="H40" s="266"/>
    </row>
    <row r="41" spans="2:11" s="87" customFormat="1" ht="26.25" customHeight="1" x14ac:dyDescent="0.25">
      <c r="B41" s="275"/>
      <c r="C41" s="803" t="s">
        <v>385</v>
      </c>
      <c r="D41" s="891"/>
      <c r="E41" s="889" t="s">
        <v>378</v>
      </c>
      <c r="F41" s="891"/>
      <c r="G41" s="889" t="s">
        <v>399</v>
      </c>
      <c r="H41" s="266"/>
    </row>
    <row r="42" spans="2:11" s="87" customFormat="1" ht="15.75" x14ac:dyDescent="0.25">
      <c r="B42" s="275"/>
      <c r="C42" s="886" t="str">
        <f>'Datos Generales'!C17</f>
        <v>Puesto que ocupa</v>
      </c>
      <c r="D42" s="887"/>
      <c r="E42" s="779" t="str">
        <f>'Datos Generales'!D17</f>
        <v>Puesto que ocupa</v>
      </c>
      <c r="F42" s="887"/>
      <c r="G42" s="895" t="str">
        <f>'Datos Generales'!E17</f>
        <v>Puesto que ocupa</v>
      </c>
      <c r="H42" s="266"/>
    </row>
    <row r="43" spans="2:11" s="87" customFormat="1" ht="21.75" customHeight="1" x14ac:dyDescent="0.25">
      <c r="B43" s="275"/>
      <c r="C43" s="807">
        <v>45474</v>
      </c>
      <c r="D43" s="891"/>
      <c r="E43" s="807">
        <v>45478</v>
      </c>
      <c r="F43" s="891"/>
      <c r="G43" s="807">
        <v>45481</v>
      </c>
      <c r="H43" s="266"/>
    </row>
    <row r="44" spans="2:11" s="87" customFormat="1" ht="15.75" x14ac:dyDescent="0.25">
      <c r="B44" s="275"/>
      <c r="C44" s="886" t="s">
        <v>203</v>
      </c>
      <c r="D44" s="887"/>
      <c r="E44" s="779" t="s">
        <v>204</v>
      </c>
      <c r="F44" s="887"/>
      <c r="G44" s="886" t="s">
        <v>211</v>
      </c>
      <c r="H44" s="266"/>
    </row>
    <row r="45" spans="2:11" s="87" customFormat="1" ht="18" customHeight="1" x14ac:dyDescent="0.2">
      <c r="B45" s="315"/>
      <c r="C45" s="316"/>
      <c r="D45" s="316"/>
      <c r="E45" s="267"/>
      <c r="F45" s="267"/>
      <c r="G45" s="267"/>
      <c r="H45" s="268"/>
    </row>
    <row r="46" spans="2:11" s="87" customFormat="1" x14ac:dyDescent="0.2">
      <c r="C46" s="90"/>
      <c r="D46" s="90"/>
    </row>
    <row r="47" spans="2:11" x14ac:dyDescent="0.2">
      <c r="K47" s="87"/>
    </row>
  </sheetData>
  <sheetProtection formatColumns="0" insertRows="0"/>
  <mergeCells count="14">
    <mergeCell ref="C37:G37"/>
    <mergeCell ref="E19:E20"/>
    <mergeCell ref="B8:H8"/>
    <mergeCell ref="B9:H9"/>
    <mergeCell ref="B10:H10"/>
    <mergeCell ref="D19:D20"/>
    <mergeCell ref="E36:G36"/>
    <mergeCell ref="F19:F20"/>
    <mergeCell ref="C19:C20"/>
    <mergeCell ref="G19:G20"/>
    <mergeCell ref="E14:F14"/>
    <mergeCell ref="C16:D16"/>
    <mergeCell ref="E16:F16"/>
    <mergeCell ref="E12:F12"/>
  </mergeCells>
  <dataValidations count="2">
    <dataValidation type="list" allowBlank="1" showInputMessage="1" showErrorMessage="1" errorTitle="Entrada no válida" error="Seleccione un organismo recaudador de la lista." promptTitle="Organismo Recaudador" prompt="Seleccione Organismo Recaudador" sqref="E16">
      <formula1>$J$17:$J$19</formula1>
    </dataValidation>
    <dataValidation type="list" allowBlank="1" showInputMessage="1" showErrorMessage="1" errorTitle="Entrada no válida" error="Seleccione el tipo de contribuyente según la lista desplegable" promptTitle="Tipo de Contribuyente" prompt="Seleccione el tipo de contribuyente" sqref="E19:E35">
      <formula1>$J$21:$J$24</formula1>
    </dataValidation>
  </dataValidations>
  <printOptions horizontalCentered="1"/>
  <pageMargins left="0" right="0" top="0.31496062992125984" bottom="0.31496062992125984" header="0.19685039370078741" footer="0"/>
  <pageSetup scale="95" orientation="portrait" r:id="rId1"/>
  <headerFooter alignWithMargins="0">
    <oddFooter xml:space="preserve">&amp;R&amp;P/&amp;N  &amp;D  </oddFooter>
  </headerFooter>
  <ignoredErrors>
    <ignoredError sqref="E12:F15 G42" unlockedFormula="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1"/>
  <sheetViews>
    <sheetView showGridLines="0" topLeftCell="A10" zoomScaleNormal="100" zoomScaleSheetLayoutView="100" workbookViewId="0">
      <selection activeCell="K35" sqref="K35"/>
    </sheetView>
  </sheetViews>
  <sheetFormatPr baseColWidth="10" defaultColWidth="9.140625" defaultRowHeight="12.75" x14ac:dyDescent="0.2"/>
  <cols>
    <col min="1" max="1" width="3.28515625" style="75" customWidth="1"/>
    <col min="2" max="2" width="1.42578125" style="75" customWidth="1"/>
    <col min="3" max="3" width="3.5703125" style="84" customWidth="1"/>
    <col min="4" max="4" width="24.140625" style="75" customWidth="1"/>
    <col min="5" max="5" width="18.140625" style="75" customWidth="1"/>
    <col min="6" max="6" width="19.7109375" style="75" customWidth="1"/>
    <col min="7" max="7" width="9.42578125" style="75" customWidth="1"/>
    <col min="8" max="8" width="16" style="75" customWidth="1"/>
    <col min="9" max="9" width="21.5703125" style="75" customWidth="1"/>
    <col min="10" max="10" width="1.42578125" style="75" customWidth="1"/>
    <col min="11" max="11" width="9.140625" style="75" customWidth="1"/>
    <col min="12" max="13" width="9.140625" style="75"/>
    <col min="14" max="19" width="0" style="75" hidden="1" customWidth="1"/>
    <col min="20" max="16384" width="9.140625" style="75"/>
  </cols>
  <sheetData>
    <row r="2" spans="2:18" x14ac:dyDescent="0.2">
      <c r="B2" s="272"/>
      <c r="C2" s="85"/>
      <c r="D2" s="76"/>
      <c r="E2" s="76"/>
      <c r="F2" s="76"/>
      <c r="G2" s="76"/>
      <c r="H2" s="76"/>
      <c r="I2" s="76"/>
      <c r="J2" s="265"/>
    </row>
    <row r="3" spans="2:18" x14ac:dyDescent="0.2">
      <c r="B3" s="272"/>
      <c r="C3" s="85"/>
      <c r="D3" s="76"/>
      <c r="E3" s="76"/>
      <c r="F3" s="76"/>
      <c r="G3" s="76"/>
      <c r="H3" s="76"/>
      <c r="I3" s="76"/>
      <c r="J3" s="265"/>
    </row>
    <row r="4" spans="2:18" x14ac:dyDescent="0.2">
      <c r="B4" s="272"/>
      <c r="C4" s="85"/>
      <c r="D4" s="76"/>
      <c r="E4" s="76"/>
      <c r="F4" s="76"/>
      <c r="G4" s="76"/>
      <c r="H4" s="76"/>
      <c r="I4" s="76"/>
      <c r="J4" s="265"/>
      <c r="K4" s="76"/>
      <c r="N4" s="86" t="s">
        <v>311</v>
      </c>
      <c r="R4" s="75" t="s">
        <v>147</v>
      </c>
    </row>
    <row r="5" spans="2:18" x14ac:dyDescent="0.2">
      <c r="B5" s="272"/>
      <c r="C5" s="85"/>
      <c r="D5" s="76"/>
      <c r="E5" s="76"/>
      <c r="F5" s="76"/>
      <c r="G5" s="76"/>
      <c r="H5" s="76"/>
      <c r="I5" s="76"/>
      <c r="J5" s="265"/>
      <c r="K5" s="76"/>
      <c r="N5" s="75" t="s">
        <v>312</v>
      </c>
      <c r="R5" s="75" t="s">
        <v>192</v>
      </c>
    </row>
    <row r="6" spans="2:18" ht="18.75" x14ac:dyDescent="0.3">
      <c r="B6" s="2464" t="s">
        <v>20</v>
      </c>
      <c r="C6" s="2465"/>
      <c r="D6" s="2465"/>
      <c r="E6" s="2465"/>
      <c r="F6" s="2465"/>
      <c r="G6" s="2465"/>
      <c r="H6" s="2465"/>
      <c r="I6" s="2465"/>
      <c r="J6" s="2466"/>
      <c r="K6" s="76"/>
      <c r="N6" s="75" t="s">
        <v>156</v>
      </c>
      <c r="R6" s="75" t="s">
        <v>315</v>
      </c>
    </row>
    <row r="7" spans="2:18" ht="15.75" x14ac:dyDescent="0.25">
      <c r="B7" s="2467" t="s">
        <v>356</v>
      </c>
      <c r="C7" s="2468"/>
      <c r="D7" s="2468"/>
      <c r="E7" s="2468"/>
      <c r="F7" s="2468"/>
      <c r="G7" s="2468"/>
      <c r="H7" s="2468"/>
      <c r="I7" s="2468"/>
      <c r="J7" s="2469"/>
      <c r="K7" s="76"/>
      <c r="R7" s="75" t="s">
        <v>313</v>
      </c>
    </row>
    <row r="8" spans="2:18" ht="15.75" x14ac:dyDescent="0.25">
      <c r="B8" s="2470" t="s">
        <v>122</v>
      </c>
      <c r="C8" s="2471"/>
      <c r="D8" s="2471"/>
      <c r="E8" s="2471"/>
      <c r="F8" s="2471"/>
      <c r="G8" s="2471"/>
      <c r="H8" s="2471"/>
      <c r="I8" s="2471"/>
      <c r="J8" s="2472"/>
      <c r="K8" s="76"/>
    </row>
    <row r="9" spans="2:18" ht="15.75" x14ac:dyDescent="0.25">
      <c r="B9" s="976"/>
      <c r="C9" s="977"/>
      <c r="D9" s="977"/>
      <c r="E9" s="977"/>
      <c r="F9" s="977"/>
      <c r="G9" s="977"/>
      <c r="H9" s="977"/>
      <c r="I9" s="977"/>
      <c r="J9" s="978"/>
      <c r="K9" s="76"/>
    </row>
    <row r="10" spans="2:18" ht="15.75" x14ac:dyDescent="0.25">
      <c r="B10" s="976"/>
      <c r="C10" s="977"/>
      <c r="D10" s="980" t="s">
        <v>177</v>
      </c>
      <c r="E10" s="2497">
        <v>45473</v>
      </c>
      <c r="F10" s="2498"/>
      <c r="G10" s="885"/>
      <c r="H10" s="885"/>
      <c r="I10" s="977"/>
      <c r="J10" s="978"/>
      <c r="K10" s="76"/>
    </row>
    <row r="11" spans="2:18" ht="15.75" x14ac:dyDescent="0.25">
      <c r="B11" s="451"/>
      <c r="C11" s="78"/>
      <c r="D11" s="980"/>
      <c r="E11" s="885"/>
      <c r="F11" s="885"/>
      <c r="G11" s="885"/>
      <c r="H11" s="885"/>
      <c r="I11" s="78"/>
      <c r="J11" s="452"/>
      <c r="K11" s="78"/>
      <c r="L11" s="78"/>
      <c r="M11" s="78"/>
    </row>
    <row r="12" spans="2:18" ht="15.75" x14ac:dyDescent="0.25">
      <c r="B12" s="272"/>
      <c r="C12" s="85"/>
      <c r="D12" s="980" t="s">
        <v>25</v>
      </c>
      <c r="E12" s="2456" t="str">
        <f>'[1]Datos Generales'!C7</f>
        <v>DIGESETT</v>
      </c>
      <c r="F12" s="2457"/>
      <c r="G12" s="2458"/>
      <c r="H12" s="897"/>
      <c r="I12" s="76"/>
      <c r="J12" s="265"/>
      <c r="K12" s="76"/>
    </row>
    <row r="13" spans="2:18" ht="15.75" x14ac:dyDescent="0.25">
      <c r="B13" s="272"/>
      <c r="C13" s="85"/>
      <c r="D13" s="980"/>
      <c r="E13" s="393"/>
      <c r="F13" s="393"/>
      <c r="G13" s="393"/>
      <c r="H13" s="393"/>
      <c r="I13" s="76"/>
      <c r="J13" s="265"/>
      <c r="K13" s="76"/>
    </row>
    <row r="14" spans="2:18" ht="15.75" x14ac:dyDescent="0.25">
      <c r="B14" s="272"/>
      <c r="C14" s="85"/>
      <c r="D14" s="980" t="s">
        <v>274</v>
      </c>
      <c r="E14" s="2499"/>
      <c r="F14" s="2500"/>
      <c r="G14" s="78"/>
      <c r="H14" s="78"/>
      <c r="I14" s="78"/>
      <c r="J14" s="265"/>
      <c r="K14" s="76"/>
      <c r="L14" s="549"/>
    </row>
    <row r="15" spans="2:18" ht="15.75" x14ac:dyDescent="0.25">
      <c r="B15" s="272"/>
      <c r="C15" s="85"/>
      <c r="D15" s="77"/>
      <c r="E15" s="77"/>
      <c r="F15" s="77"/>
      <c r="G15" s="78"/>
      <c r="H15" s="78"/>
      <c r="I15" s="78"/>
      <c r="J15" s="265"/>
      <c r="K15" s="76"/>
    </row>
    <row r="16" spans="2:18" ht="15.75" x14ac:dyDescent="0.25">
      <c r="B16" s="312"/>
      <c r="C16" s="85"/>
      <c r="D16" s="980" t="s">
        <v>314</v>
      </c>
      <c r="E16" s="902"/>
      <c r="F16" s="903"/>
      <c r="G16" s="550"/>
      <c r="H16" s="550"/>
      <c r="I16" s="80"/>
      <c r="J16" s="269"/>
      <c r="K16" s="76"/>
    </row>
    <row r="17" spans="2:11" x14ac:dyDescent="0.2">
      <c r="B17" s="272"/>
      <c r="C17" s="85"/>
      <c r="D17" s="79"/>
      <c r="E17" s="81"/>
      <c r="F17" s="81"/>
      <c r="G17" s="81"/>
      <c r="H17" s="81"/>
      <c r="I17" s="81"/>
      <c r="J17" s="265"/>
      <c r="K17" s="76"/>
    </row>
    <row r="18" spans="2:11" ht="15.75" x14ac:dyDescent="0.2">
      <c r="B18" s="272"/>
      <c r="C18" s="2495" t="s">
        <v>70</v>
      </c>
      <c r="D18" s="2462" t="s">
        <v>149</v>
      </c>
      <c r="E18" s="2492" t="s">
        <v>150</v>
      </c>
      <c r="F18" s="2493"/>
      <c r="G18" s="2493"/>
      <c r="H18" s="2494"/>
      <c r="I18" s="2462" t="s">
        <v>151</v>
      </c>
      <c r="J18" s="265"/>
      <c r="K18" s="76"/>
    </row>
    <row r="19" spans="2:11" ht="15.75" x14ac:dyDescent="0.25">
      <c r="B19" s="272"/>
      <c r="C19" s="2496"/>
      <c r="D19" s="2463"/>
      <c r="E19" s="898" t="s">
        <v>152</v>
      </c>
      <c r="F19" s="899" t="s">
        <v>153</v>
      </c>
      <c r="G19" s="899" t="s">
        <v>154</v>
      </c>
      <c r="H19" s="899" t="s">
        <v>155</v>
      </c>
      <c r="I19" s="2463"/>
      <c r="J19" s="265"/>
      <c r="K19" s="76"/>
    </row>
    <row r="20" spans="2:11" ht="15.75" x14ac:dyDescent="0.25">
      <c r="B20" s="272"/>
      <c r="C20" s="900">
        <v>1</v>
      </c>
      <c r="D20" s="901"/>
      <c r="E20" s="893"/>
      <c r="F20" s="893"/>
      <c r="G20" s="893"/>
      <c r="H20" s="893"/>
      <c r="I20" s="893"/>
      <c r="J20" s="265"/>
      <c r="K20" s="76"/>
    </row>
    <row r="21" spans="2:11" ht="15.75" x14ac:dyDescent="0.25">
      <c r="B21" s="272"/>
      <c r="C21" s="900">
        <v>2</v>
      </c>
      <c r="D21" s="901"/>
      <c r="E21" s="893"/>
      <c r="F21" s="893"/>
      <c r="G21" s="893"/>
      <c r="H21" s="893"/>
      <c r="I21" s="893"/>
      <c r="J21" s="265"/>
      <c r="K21" s="76"/>
    </row>
    <row r="22" spans="2:11" ht="15.75" x14ac:dyDescent="0.25">
      <c r="B22" s="272"/>
      <c r="C22" s="900">
        <v>3</v>
      </c>
      <c r="D22" s="901"/>
      <c r="E22" s="893"/>
      <c r="F22" s="893"/>
      <c r="G22" s="893"/>
      <c r="H22" s="893"/>
      <c r="I22" s="893"/>
      <c r="J22" s="265"/>
      <c r="K22" s="76"/>
    </row>
    <row r="23" spans="2:11" ht="15.75" x14ac:dyDescent="0.25">
      <c r="B23" s="272"/>
      <c r="C23" s="900">
        <v>4</v>
      </c>
      <c r="D23" s="901"/>
      <c r="E23" s="893" t="s">
        <v>376</v>
      </c>
      <c r="F23" s="893"/>
      <c r="G23" s="893"/>
      <c r="H23" s="893" t="s">
        <v>376</v>
      </c>
      <c r="I23" s="893"/>
      <c r="J23" s="317"/>
      <c r="K23" s="76"/>
    </row>
    <row r="24" spans="2:11" ht="15.75" x14ac:dyDescent="0.25">
      <c r="B24" s="272"/>
      <c r="C24" s="900">
        <v>5</v>
      </c>
      <c r="D24" s="901"/>
      <c r="E24" s="893"/>
      <c r="F24" s="893"/>
      <c r="G24" s="893"/>
      <c r="H24" s="893"/>
      <c r="I24" s="893"/>
      <c r="J24" s="317"/>
      <c r="K24" s="76"/>
    </row>
    <row r="25" spans="2:11" ht="15.75" x14ac:dyDescent="0.25">
      <c r="B25" s="272"/>
      <c r="C25" s="900">
        <v>6</v>
      </c>
      <c r="D25" s="901"/>
      <c r="E25" s="893"/>
      <c r="F25" s="893"/>
      <c r="G25" s="893"/>
      <c r="H25" s="893"/>
      <c r="I25" s="893"/>
      <c r="J25" s="317"/>
      <c r="K25" s="76"/>
    </row>
    <row r="26" spans="2:11" ht="15.75" x14ac:dyDescent="0.25">
      <c r="B26" s="272"/>
      <c r="C26" s="900">
        <v>7</v>
      </c>
      <c r="D26" s="901"/>
      <c r="E26" s="996"/>
      <c r="F26" s="893"/>
      <c r="G26" s="893"/>
      <c r="H26" s="893"/>
      <c r="I26" s="893"/>
      <c r="J26" s="317"/>
      <c r="K26" s="76"/>
    </row>
    <row r="27" spans="2:11" ht="15.75" x14ac:dyDescent="0.25">
      <c r="B27" s="272"/>
      <c r="C27" s="900">
        <v>8</v>
      </c>
      <c r="D27" s="901"/>
      <c r="E27" s="893"/>
      <c r="F27" s="893"/>
      <c r="G27" s="893"/>
      <c r="H27" s="893"/>
      <c r="I27" s="893"/>
      <c r="J27" s="317"/>
      <c r="K27" s="76"/>
    </row>
    <row r="28" spans="2:11" ht="15.75" x14ac:dyDescent="0.25">
      <c r="B28" s="272"/>
      <c r="C28" s="900">
        <v>9</v>
      </c>
      <c r="D28" s="901"/>
      <c r="E28" s="893"/>
      <c r="F28" s="893"/>
      <c r="G28" s="893"/>
      <c r="H28" s="893"/>
      <c r="I28" s="893"/>
      <c r="J28" s="317"/>
      <c r="K28" s="76"/>
    </row>
    <row r="29" spans="2:11" x14ac:dyDescent="0.2">
      <c r="B29" s="272"/>
      <c r="C29" s="2483" t="s">
        <v>427</v>
      </c>
      <c r="D29" s="2484"/>
      <c r="E29" s="2484"/>
      <c r="F29" s="2484"/>
      <c r="G29" s="2484"/>
      <c r="H29" s="2484"/>
      <c r="I29" s="2485"/>
      <c r="J29" s="317"/>
      <c r="K29" s="76"/>
    </row>
    <row r="30" spans="2:11" ht="6.75" customHeight="1" x14ac:dyDescent="0.2">
      <c r="B30" s="272"/>
      <c r="C30" s="2486"/>
      <c r="D30" s="2487"/>
      <c r="E30" s="2487"/>
      <c r="F30" s="2487"/>
      <c r="G30" s="2487"/>
      <c r="H30" s="2487"/>
      <c r="I30" s="2488"/>
      <c r="J30" s="317"/>
      <c r="K30" s="76"/>
    </row>
    <row r="31" spans="2:11" ht="15.75" hidden="1" x14ac:dyDescent="0.2">
      <c r="B31" s="272"/>
      <c r="C31" s="997"/>
      <c r="D31" s="997"/>
      <c r="E31" s="997"/>
      <c r="F31" s="997"/>
      <c r="G31" s="997"/>
      <c r="H31" s="997"/>
      <c r="I31" s="997"/>
      <c r="J31" s="317"/>
      <c r="K31" s="76"/>
    </row>
    <row r="32" spans="2:11" ht="15.75" x14ac:dyDescent="0.25">
      <c r="B32" s="272"/>
      <c r="C32" s="975"/>
      <c r="D32" s="998"/>
      <c r="E32" s="999"/>
      <c r="F32" s="999"/>
      <c r="G32" s="999"/>
      <c r="H32" s="999"/>
      <c r="I32" s="310" t="s">
        <v>193</v>
      </c>
      <c r="J32" s="317"/>
      <c r="K32" s="76"/>
    </row>
    <row r="33" spans="2:11" ht="25.5" customHeight="1" x14ac:dyDescent="0.2">
      <c r="B33" s="272"/>
      <c r="C33" s="85"/>
      <c r="D33" s="1000" t="s">
        <v>411</v>
      </c>
      <c r="E33" s="85"/>
      <c r="F33" s="1000" t="s">
        <v>412</v>
      </c>
      <c r="G33" s="85"/>
      <c r="H33" s="2489" t="s">
        <v>422</v>
      </c>
      <c r="I33" s="2489"/>
      <c r="J33" s="317"/>
      <c r="K33" s="76"/>
    </row>
    <row r="34" spans="2:11" x14ac:dyDescent="0.2">
      <c r="B34" s="272"/>
      <c r="C34" s="88"/>
      <c r="D34" s="1001" t="str">
        <f>'[1]Datos Generales'!C16</f>
        <v>Preparado por</v>
      </c>
      <c r="E34" s="88"/>
      <c r="F34" s="1002" t="str">
        <f>'[1]Datos Generales'!D16</f>
        <v>Revisado por</v>
      </c>
      <c r="G34" s="1001"/>
      <c r="H34" s="2490" t="str">
        <f>'[1]Datos Generales'!E16</f>
        <v>Autorizado por</v>
      </c>
      <c r="I34" s="2490"/>
      <c r="J34" s="317"/>
      <c r="K34" s="76"/>
    </row>
    <row r="35" spans="2:11" ht="8.25" customHeight="1" x14ac:dyDescent="0.25">
      <c r="B35" s="272"/>
      <c r="C35" s="975"/>
      <c r="D35" s="998"/>
      <c r="E35" s="999"/>
      <c r="F35" s="999"/>
      <c r="G35" s="999"/>
      <c r="H35" s="999"/>
      <c r="I35" s="999"/>
      <c r="J35" s="317"/>
      <c r="K35" s="76"/>
    </row>
    <row r="36" spans="2:11" x14ac:dyDescent="0.2">
      <c r="B36" s="272"/>
      <c r="C36" s="85"/>
      <c r="D36" s="1003" t="s">
        <v>413</v>
      </c>
      <c r="E36" s="393"/>
      <c r="F36" s="1003" t="s">
        <v>414</v>
      </c>
      <c r="G36" s="76"/>
      <c r="H36" s="2491" t="s">
        <v>415</v>
      </c>
      <c r="I36" s="2491"/>
      <c r="J36" s="317"/>
      <c r="K36" s="76"/>
    </row>
    <row r="37" spans="2:11" ht="15.75" hidden="1" x14ac:dyDescent="0.25">
      <c r="B37" s="272"/>
      <c r="D37" s="886" t="str">
        <f>'[1]Datos Generales'!C17</f>
        <v>Puesto que ocupa</v>
      </c>
      <c r="E37" s="890"/>
      <c r="F37" s="886" t="str">
        <f>'[1]Datos Generales'!D17</f>
        <v>Puesto que ocupa</v>
      </c>
      <c r="G37" s="886"/>
      <c r="H37" s="2481" t="str">
        <f>'[1]Datos Generales'!E17</f>
        <v>Puesto que ocupa</v>
      </c>
      <c r="I37" s="2481"/>
      <c r="J37" s="318"/>
      <c r="K37" s="76"/>
    </row>
    <row r="38" spans="2:11" ht="15.75" x14ac:dyDescent="0.25">
      <c r="B38" s="272"/>
      <c r="D38" s="971">
        <v>45474</v>
      </c>
      <c r="E38" s="897"/>
      <c r="F38" s="971">
        <v>45478</v>
      </c>
      <c r="G38" s="896"/>
      <c r="H38" s="2222">
        <v>45481</v>
      </c>
      <c r="I38" s="2222"/>
      <c r="J38" s="319"/>
      <c r="K38" s="76"/>
    </row>
    <row r="39" spans="2:11" ht="15.75" x14ac:dyDescent="0.25">
      <c r="B39" s="272"/>
      <c r="C39" s="85"/>
      <c r="D39" s="886" t="s">
        <v>203</v>
      </c>
      <c r="E39" s="890"/>
      <c r="F39" s="979" t="s">
        <v>204</v>
      </c>
      <c r="G39" s="886"/>
      <c r="H39" s="2482" t="s">
        <v>211</v>
      </c>
      <c r="I39" s="2482"/>
      <c r="J39" s="265"/>
      <c r="K39" s="76"/>
    </row>
    <row r="40" spans="2:11" ht="15.75" x14ac:dyDescent="0.25">
      <c r="B40" s="272"/>
      <c r="C40" s="85"/>
      <c r="D40" s="896"/>
      <c r="E40" s="896"/>
      <c r="F40" s="896"/>
      <c r="G40" s="896"/>
      <c r="H40" s="896"/>
      <c r="I40" s="980"/>
      <c r="J40" s="265"/>
      <c r="K40" s="76"/>
    </row>
    <row r="41" spans="2:11" ht="3" customHeight="1" x14ac:dyDescent="0.2">
      <c r="B41" s="272"/>
      <c r="J41" s="265"/>
      <c r="K41" s="76"/>
    </row>
    <row r="42" spans="2:11" hidden="1" x14ac:dyDescent="0.2">
      <c r="B42" s="275"/>
      <c r="J42" s="266"/>
      <c r="K42" s="76"/>
    </row>
    <row r="43" spans="2:11" s="87" customFormat="1" hidden="1" x14ac:dyDescent="0.2">
      <c r="B43" s="275"/>
      <c r="C43" s="88"/>
      <c r="J43" s="266"/>
      <c r="K43" s="89"/>
    </row>
    <row r="44" spans="2:11" s="87" customFormat="1" hidden="1" x14ac:dyDescent="0.2">
      <c r="B44" s="275"/>
      <c r="C44" s="88"/>
      <c r="J44" s="266"/>
      <c r="K44" s="89"/>
    </row>
    <row r="45" spans="2:11" s="87" customFormat="1" hidden="1" x14ac:dyDescent="0.2">
      <c r="B45" s="275"/>
      <c r="C45" s="88"/>
      <c r="J45" s="266"/>
      <c r="K45" s="89"/>
    </row>
    <row r="46" spans="2:11" s="87" customFormat="1" hidden="1" x14ac:dyDescent="0.2">
      <c r="B46" s="275"/>
      <c r="C46" s="88"/>
      <c r="J46" s="266"/>
      <c r="K46" s="89"/>
    </row>
    <row r="47" spans="2:11" s="87" customFormat="1" hidden="1" x14ac:dyDescent="0.2">
      <c r="B47" s="276"/>
      <c r="C47" s="280"/>
      <c r="D47" s="277"/>
      <c r="E47" s="277"/>
      <c r="F47" s="277"/>
      <c r="G47" s="277"/>
      <c r="H47" s="277"/>
      <c r="I47" s="277"/>
      <c r="J47" s="278"/>
      <c r="K47" s="89"/>
    </row>
    <row r="48" spans="2:11" x14ac:dyDescent="0.2">
      <c r="C48" s="85"/>
    </row>
    <row r="49" spans="3:3" x14ac:dyDescent="0.2">
      <c r="C49" s="85"/>
    </row>
    <row r="50" spans="3:3" x14ac:dyDescent="0.2">
      <c r="C50" s="85"/>
    </row>
    <row r="51" spans="3:3" x14ac:dyDescent="0.2">
      <c r="C51" s="85"/>
    </row>
  </sheetData>
  <sheetProtection formatColumns="0" insertRows="0"/>
  <mergeCells count="17">
    <mergeCell ref="E14:F14"/>
    <mergeCell ref="H37:I37"/>
    <mergeCell ref="H39:I39"/>
    <mergeCell ref="E12:G12"/>
    <mergeCell ref="H38:I38"/>
    <mergeCell ref="B6:J6"/>
    <mergeCell ref="C29:I30"/>
    <mergeCell ref="H33:I33"/>
    <mergeCell ref="H34:I34"/>
    <mergeCell ref="H36:I36"/>
    <mergeCell ref="B7:J7"/>
    <mergeCell ref="B8:J8"/>
    <mergeCell ref="D18:D19"/>
    <mergeCell ref="E18:H18"/>
    <mergeCell ref="I18:I19"/>
    <mergeCell ref="C18:C19"/>
    <mergeCell ref="E10:F10"/>
  </mergeCells>
  <dataValidations count="2">
    <dataValidation type="list" allowBlank="1" showInputMessage="1" showErrorMessage="1" errorTitle="Entrada no válida" error="Seleccione un tipo de contribuyente de la lista. " promptTitle="Tipo de Contribuyente" prompt="Seleccione el tipo de contribuyente. " sqref="E16">
      <formula1>$R$4:$R$7</formula1>
    </dataValidation>
    <dataValidation type="list" allowBlank="1" showInputMessage="1" showErrorMessage="1" errorTitle="Entrada no válida" error="Seleccione un Organismo Recaudador de la lista. " promptTitle="Organismo Recaudador" prompt="Seleccione Organismo Recaudador" sqref="E14:F14">
      <formula1>$N$4:$N$6</formula1>
    </dataValidation>
  </dataValidations>
  <printOptions horizontalCentered="1"/>
  <pageMargins left="0" right="0" top="0.31496062992125984" bottom="0.31496062992125984" header="0.19685039370078741" footer="0"/>
  <pageSetup scale="90" orientation="landscape" r:id="rId1"/>
  <headerFooter alignWithMargins="0">
    <oddFooter xml:space="preserve">&amp;R&amp;P/&amp;N  &amp;D  </oddFooter>
  </headerFooter>
  <colBreaks count="1" manualBreakCount="1">
    <brk id="10"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39" zoomScaleNormal="39" workbookViewId="0"/>
  </sheetViews>
  <sheetFormatPr baseColWidth="10"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3"/>
  <sheetViews>
    <sheetView topLeftCell="A322" workbookViewId="0">
      <selection activeCell="I2" sqref="I2"/>
    </sheetView>
  </sheetViews>
  <sheetFormatPr baseColWidth="10" defaultRowHeight="15" x14ac:dyDescent="0.25"/>
  <cols>
    <col min="1" max="1" width="4" customWidth="1"/>
    <col min="2" max="2" width="18" customWidth="1"/>
    <col min="4" max="4" width="10.7109375" customWidth="1"/>
    <col min="5" max="5" width="11" customWidth="1"/>
    <col min="6" max="6" width="20" customWidth="1"/>
    <col min="7" max="7" width="6.5703125" customWidth="1"/>
    <col min="8" max="8" width="20" customWidth="1"/>
    <col min="9" max="9" width="7" customWidth="1"/>
    <col min="10" max="10" width="10.140625" customWidth="1"/>
    <col min="11" max="12" width="8.28515625" customWidth="1"/>
    <col min="13" max="13" width="6.28515625" customWidth="1"/>
    <col min="14" max="14" width="6" customWidth="1"/>
    <col min="15" max="15" width="5.42578125" customWidth="1"/>
    <col min="16" max="16" width="6.28515625" customWidth="1"/>
  </cols>
  <sheetData>
    <row r="1" spans="1:16" x14ac:dyDescent="0.25">
      <c r="A1" s="253"/>
      <c r="B1" s="1667"/>
      <c r="C1" s="1668"/>
      <c r="D1" s="1668"/>
      <c r="E1" s="1667"/>
      <c r="F1" s="1669"/>
      <c r="G1" s="1669"/>
      <c r="H1" s="1670"/>
      <c r="I1" s="1667"/>
      <c r="J1" s="1671"/>
      <c r="K1" s="1671"/>
      <c r="L1" s="1671"/>
      <c r="M1" s="1672"/>
      <c r="N1" s="1671"/>
      <c r="O1" s="1671"/>
      <c r="P1" s="1673"/>
    </row>
    <row r="2" spans="1:16" x14ac:dyDescent="0.25">
      <c r="A2" s="158"/>
      <c r="B2" s="1674"/>
      <c r="C2" s="1675"/>
      <c r="D2" s="1675"/>
      <c r="E2" s="1674"/>
      <c r="F2" s="1676"/>
      <c r="G2" s="1676"/>
      <c r="H2" s="1677"/>
      <c r="I2" s="1674"/>
      <c r="J2" s="1678"/>
      <c r="K2" s="1678"/>
      <c r="L2" s="1678"/>
      <c r="M2" s="1679"/>
      <c r="N2" s="1678"/>
      <c r="O2" s="1678"/>
      <c r="P2" s="1680"/>
    </row>
    <row r="3" spans="1:16" x14ac:dyDescent="0.25">
      <c r="A3" s="158"/>
      <c r="B3" s="1674"/>
      <c r="C3" s="1675"/>
      <c r="D3" s="1675"/>
      <c r="E3" s="1674"/>
      <c r="F3" s="1676"/>
      <c r="G3" s="1676"/>
      <c r="H3" s="1677"/>
      <c r="I3" s="1674"/>
      <c r="J3" s="1678"/>
      <c r="K3" s="1678"/>
      <c r="L3" s="1678"/>
      <c r="M3" s="1679"/>
      <c r="N3" s="1678"/>
      <c r="O3" s="1678"/>
      <c r="P3" s="1680"/>
    </row>
    <row r="4" spans="1:16" ht="18.75" x14ac:dyDescent="0.3">
      <c r="A4" s="158"/>
      <c r="B4" s="2104" t="s">
        <v>20</v>
      </c>
      <c r="C4" s="2105"/>
      <c r="D4" s="2104"/>
      <c r="E4" s="2104"/>
      <c r="F4" s="2104"/>
      <c r="G4" s="2104"/>
      <c r="H4" s="2104"/>
      <c r="I4" s="2104"/>
      <c r="J4" s="2104"/>
      <c r="K4" s="2104"/>
      <c r="L4" s="2104"/>
      <c r="M4" s="2105"/>
      <c r="N4" s="2104"/>
      <c r="O4" s="2104"/>
      <c r="P4" s="2106"/>
    </row>
    <row r="5" spans="1:16" ht="15.75" x14ac:dyDescent="0.25">
      <c r="A5" s="158"/>
      <c r="B5" s="2107" t="s">
        <v>277</v>
      </c>
      <c r="C5" s="2108"/>
      <c r="D5" s="2107"/>
      <c r="E5" s="2107"/>
      <c r="F5" s="2107"/>
      <c r="G5" s="2107"/>
      <c r="H5" s="2107"/>
      <c r="I5" s="2107"/>
      <c r="J5" s="2107"/>
      <c r="K5" s="2107"/>
      <c r="L5" s="2107"/>
      <c r="M5" s="2108"/>
      <c r="N5" s="2107"/>
      <c r="O5" s="2107"/>
      <c r="P5" s="2109"/>
    </row>
    <row r="6" spans="1:16" ht="15.75" x14ac:dyDescent="0.25">
      <c r="A6" s="158"/>
      <c r="B6" s="2110" t="s">
        <v>122</v>
      </c>
      <c r="C6" s="2111"/>
      <c r="D6" s="2110"/>
      <c r="E6" s="2110"/>
      <c r="F6" s="2110"/>
      <c r="G6" s="2110"/>
      <c r="H6" s="2110"/>
      <c r="I6" s="2110"/>
      <c r="J6" s="2110"/>
      <c r="K6" s="2110"/>
      <c r="L6" s="2110"/>
      <c r="M6" s="2111"/>
      <c r="N6" s="2110"/>
      <c r="O6" s="2110"/>
      <c r="P6" s="2112"/>
    </row>
    <row r="7" spans="1:16" x14ac:dyDescent="0.25">
      <c r="A7" s="158"/>
      <c r="B7" s="1613"/>
      <c r="C7" s="1681"/>
      <c r="D7" s="1613"/>
      <c r="E7" s="1613"/>
      <c r="F7" s="1613"/>
      <c r="G7" s="1613"/>
      <c r="H7" s="1613"/>
      <c r="I7" s="1613"/>
      <c r="J7" s="1613"/>
      <c r="K7" s="1613"/>
      <c r="L7" s="1613"/>
      <c r="M7" s="1681"/>
      <c r="N7" s="1613"/>
      <c r="O7" s="1613"/>
      <c r="P7" s="1574"/>
    </row>
    <row r="8" spans="1:16" x14ac:dyDescent="0.25">
      <c r="A8" s="158"/>
      <c r="B8" s="1682" t="s">
        <v>177</v>
      </c>
      <c r="C8" s="1119">
        <v>45473</v>
      </c>
      <c r="D8" s="1682" t="s">
        <v>25</v>
      </c>
      <c r="E8" s="2113" t="s">
        <v>371</v>
      </c>
      <c r="F8" s="2113"/>
      <c r="G8" s="2113"/>
      <c r="H8" s="1682" t="s">
        <v>15</v>
      </c>
      <c r="I8" s="1120" t="s">
        <v>372</v>
      </c>
      <c r="J8" s="1683" t="s">
        <v>21</v>
      </c>
      <c r="K8" s="1120" t="s">
        <v>373</v>
      </c>
      <c r="L8" s="1684" t="s">
        <v>16</v>
      </c>
      <c r="M8" s="1120" t="s">
        <v>374</v>
      </c>
      <c r="N8" s="1683" t="s">
        <v>17</v>
      </c>
      <c r="O8" s="1120" t="s">
        <v>375</v>
      </c>
      <c r="P8" s="1685"/>
    </row>
    <row r="9" spans="1:16" ht="15.75" x14ac:dyDescent="0.25">
      <c r="A9" s="158"/>
      <c r="B9" s="1674"/>
      <c r="C9" s="1675"/>
      <c r="D9" s="541"/>
      <c r="E9" s="154"/>
      <c r="F9" s="1686"/>
      <c r="G9" s="1686"/>
      <c r="H9" s="1687"/>
      <c r="I9" s="1688"/>
      <c r="J9" s="1688"/>
      <c r="K9" s="1688"/>
      <c r="L9" s="1688"/>
      <c r="M9" s="1689"/>
      <c r="N9" s="1688"/>
      <c r="O9" s="1688"/>
      <c r="P9" s="1690"/>
    </row>
    <row r="10" spans="1:16" x14ac:dyDescent="0.25">
      <c r="A10" s="1161"/>
      <c r="B10" s="2114" t="s">
        <v>104</v>
      </c>
      <c r="C10" s="2116" t="s">
        <v>105</v>
      </c>
      <c r="D10" s="2116" t="s">
        <v>176</v>
      </c>
      <c r="E10" s="2118" t="s">
        <v>106</v>
      </c>
      <c r="F10" s="2118" t="s">
        <v>362</v>
      </c>
      <c r="G10" s="2118" t="s">
        <v>163</v>
      </c>
      <c r="H10" s="2118" t="s">
        <v>363</v>
      </c>
      <c r="I10" s="2118" t="s">
        <v>69</v>
      </c>
      <c r="J10" s="2120" t="s">
        <v>366</v>
      </c>
      <c r="K10" s="2122" t="s">
        <v>328</v>
      </c>
      <c r="L10" s="2123"/>
      <c r="M10" s="2123"/>
      <c r="N10" s="2123"/>
      <c r="O10" s="2123"/>
      <c r="P10" s="2124"/>
    </row>
    <row r="11" spans="1:16" s="1237" customFormat="1" ht="61.5" customHeight="1" x14ac:dyDescent="0.25">
      <c r="A11" s="1691" t="s">
        <v>70</v>
      </c>
      <c r="B11" s="2115"/>
      <c r="C11" s="2117"/>
      <c r="D11" s="2117"/>
      <c r="E11" s="2119"/>
      <c r="F11" s="2119"/>
      <c r="G11" s="2119"/>
      <c r="H11" s="2119"/>
      <c r="I11" s="2119"/>
      <c r="J11" s="2121"/>
      <c r="K11" s="1692" t="s">
        <v>199</v>
      </c>
      <c r="L11" s="1693" t="s">
        <v>367</v>
      </c>
      <c r="M11" s="1694" t="s">
        <v>22</v>
      </c>
      <c r="N11" s="1695" t="s">
        <v>53</v>
      </c>
      <c r="O11" s="1696" t="s">
        <v>69</v>
      </c>
      <c r="P11" s="1697" t="s">
        <v>365</v>
      </c>
    </row>
    <row r="12" spans="1:16" ht="26.1" customHeight="1" x14ac:dyDescent="0.25">
      <c r="A12" s="1122">
        <v>1</v>
      </c>
      <c r="B12" s="1123" t="s">
        <v>456</v>
      </c>
      <c r="C12" s="1124" t="s">
        <v>457</v>
      </c>
      <c r="D12" s="1125">
        <v>346404.96</v>
      </c>
      <c r="E12" s="1125">
        <v>346404.96</v>
      </c>
      <c r="F12" s="1126" t="s">
        <v>458</v>
      </c>
      <c r="G12" s="749"/>
      <c r="H12" s="1126" t="s">
        <v>459</v>
      </c>
      <c r="I12" s="1127"/>
      <c r="J12" s="1127"/>
      <c r="K12" s="1127"/>
      <c r="L12" s="748"/>
      <c r="M12" s="922"/>
      <c r="N12" s="1128"/>
      <c r="O12" s="1129"/>
      <c r="P12" s="750"/>
    </row>
    <row r="13" spans="1:16" ht="26.1" customHeight="1" x14ac:dyDescent="0.25">
      <c r="A13" s="1122">
        <v>2</v>
      </c>
      <c r="B13" s="1123">
        <v>2</v>
      </c>
      <c r="C13" s="1130">
        <v>37174</v>
      </c>
      <c r="D13" s="1125">
        <v>295500</v>
      </c>
      <c r="E13" s="1125">
        <v>295500</v>
      </c>
      <c r="F13" s="1131" t="s">
        <v>460</v>
      </c>
      <c r="G13" s="749"/>
      <c r="H13" s="1126" t="s">
        <v>461</v>
      </c>
      <c r="I13" s="1127"/>
      <c r="J13" s="1127"/>
      <c r="K13" s="1127"/>
      <c r="L13" s="748"/>
      <c r="M13" s="922"/>
      <c r="N13" s="1128"/>
      <c r="O13" s="1129"/>
      <c r="P13" s="750"/>
    </row>
    <row r="14" spans="1:16" ht="26.1" customHeight="1" x14ac:dyDescent="0.25">
      <c r="A14" s="1122">
        <v>3</v>
      </c>
      <c r="B14" s="1123" t="s">
        <v>462</v>
      </c>
      <c r="C14" s="1130">
        <v>37207</v>
      </c>
      <c r="D14" s="1125">
        <v>109760</v>
      </c>
      <c r="E14" s="1125">
        <v>109760</v>
      </c>
      <c r="F14" s="1126" t="s">
        <v>463</v>
      </c>
      <c r="G14" s="749"/>
      <c r="H14" s="1126" t="s">
        <v>464</v>
      </c>
      <c r="I14" s="1127"/>
      <c r="J14" s="1127"/>
      <c r="K14" s="1127"/>
      <c r="L14" s="748"/>
      <c r="M14" s="922"/>
      <c r="N14" s="1128"/>
      <c r="O14" s="1129"/>
      <c r="P14" s="750"/>
    </row>
    <row r="15" spans="1:16" ht="26.1" customHeight="1" x14ac:dyDescent="0.25">
      <c r="A15" s="1122">
        <v>4</v>
      </c>
      <c r="B15" s="1123" t="s">
        <v>465</v>
      </c>
      <c r="C15" s="1130" t="s">
        <v>466</v>
      </c>
      <c r="D15" s="1125">
        <v>59987.199999999997</v>
      </c>
      <c r="E15" s="1125">
        <v>59987.199999999997</v>
      </c>
      <c r="F15" s="1131" t="s">
        <v>467</v>
      </c>
      <c r="G15" s="749"/>
      <c r="H15" s="1126" t="s">
        <v>468</v>
      </c>
      <c r="I15" s="1127"/>
      <c r="J15" s="1127"/>
      <c r="K15" s="1127"/>
      <c r="L15" s="748"/>
      <c r="M15" s="922"/>
      <c r="N15" s="1128"/>
      <c r="O15" s="1129"/>
      <c r="P15" s="750"/>
    </row>
    <row r="16" spans="1:16" ht="26.1" customHeight="1" x14ac:dyDescent="0.25">
      <c r="A16" s="1122">
        <v>5</v>
      </c>
      <c r="B16" s="1123" t="s">
        <v>469</v>
      </c>
      <c r="C16" s="1130" t="s">
        <v>470</v>
      </c>
      <c r="D16" s="1125">
        <v>11664.61</v>
      </c>
      <c r="E16" s="1125">
        <v>11664.61</v>
      </c>
      <c r="F16" s="1131" t="s">
        <v>471</v>
      </c>
      <c r="G16" s="749"/>
      <c r="H16" s="1126" t="s">
        <v>472</v>
      </c>
      <c r="I16" s="1127"/>
      <c r="J16" s="1127"/>
      <c r="K16" s="1127"/>
      <c r="L16" s="748"/>
      <c r="M16" s="922"/>
      <c r="N16" s="1128"/>
      <c r="O16" s="1129"/>
      <c r="P16" s="750"/>
    </row>
    <row r="17" spans="1:16" ht="26.1" customHeight="1" x14ac:dyDescent="0.25">
      <c r="A17" s="1122">
        <v>6</v>
      </c>
      <c r="B17" s="1123" t="s">
        <v>473</v>
      </c>
      <c r="C17" s="1130" t="s">
        <v>474</v>
      </c>
      <c r="D17" s="1125">
        <v>70000</v>
      </c>
      <c r="E17" s="1125">
        <v>70000</v>
      </c>
      <c r="F17" s="1131" t="s">
        <v>475</v>
      </c>
      <c r="G17" s="749"/>
      <c r="H17" s="1126" t="s">
        <v>476</v>
      </c>
      <c r="I17" s="1127"/>
      <c r="J17" s="1127"/>
      <c r="K17" s="1127"/>
      <c r="L17" s="748"/>
      <c r="M17" s="922"/>
      <c r="N17" s="1128"/>
      <c r="O17" s="1129"/>
      <c r="P17" s="750"/>
    </row>
    <row r="18" spans="1:16" ht="26.1" customHeight="1" x14ac:dyDescent="0.25">
      <c r="A18" s="1122">
        <v>7</v>
      </c>
      <c r="B18" s="1123" t="s">
        <v>473</v>
      </c>
      <c r="C18" s="1130">
        <v>37257</v>
      </c>
      <c r="D18" s="1125">
        <v>2620035.44</v>
      </c>
      <c r="E18" s="1125">
        <v>2620035.44</v>
      </c>
      <c r="F18" s="1126" t="s">
        <v>477</v>
      </c>
      <c r="G18" s="749"/>
      <c r="H18" s="1126" t="s">
        <v>478</v>
      </c>
      <c r="I18" s="1127"/>
      <c r="J18" s="1127"/>
      <c r="K18" s="1127"/>
      <c r="L18" s="748"/>
      <c r="M18" s="922"/>
      <c r="N18" s="1128"/>
      <c r="O18" s="1129"/>
      <c r="P18" s="750"/>
    </row>
    <row r="19" spans="1:16" ht="26.1" customHeight="1" x14ac:dyDescent="0.25">
      <c r="A19" s="1122">
        <v>8</v>
      </c>
      <c r="B19" s="1123" t="s">
        <v>479</v>
      </c>
      <c r="C19" s="1130">
        <v>37278</v>
      </c>
      <c r="D19" s="1125">
        <v>363910</v>
      </c>
      <c r="E19" s="1125">
        <v>363910</v>
      </c>
      <c r="F19" s="1131" t="s">
        <v>480</v>
      </c>
      <c r="G19" s="749"/>
      <c r="H19" s="1126" t="s">
        <v>481</v>
      </c>
      <c r="I19" s="1127"/>
      <c r="J19" s="1127"/>
      <c r="K19" s="1127"/>
      <c r="L19" s="748"/>
      <c r="M19" s="922"/>
      <c r="N19" s="1128"/>
      <c r="O19" s="1129"/>
      <c r="P19" s="750"/>
    </row>
    <row r="20" spans="1:16" ht="26.1" customHeight="1" x14ac:dyDescent="0.25">
      <c r="A20" s="1122">
        <v>9</v>
      </c>
      <c r="B20" s="1123">
        <v>108867</v>
      </c>
      <c r="C20" s="1130">
        <v>37297</v>
      </c>
      <c r="D20" s="1125">
        <v>678501.52</v>
      </c>
      <c r="E20" s="1125">
        <v>678501.52</v>
      </c>
      <c r="F20" s="1126" t="s">
        <v>482</v>
      </c>
      <c r="G20" s="749"/>
      <c r="H20" s="1126" t="s">
        <v>483</v>
      </c>
      <c r="I20" s="1127"/>
      <c r="J20" s="1127"/>
      <c r="K20" s="1127"/>
      <c r="L20" s="748"/>
      <c r="M20" s="922"/>
      <c r="N20" s="1128"/>
      <c r="O20" s="1129"/>
      <c r="P20" s="750"/>
    </row>
    <row r="21" spans="1:16" ht="26.1" customHeight="1" x14ac:dyDescent="0.25">
      <c r="A21" s="1122">
        <v>10</v>
      </c>
      <c r="B21" s="1123">
        <v>2728</v>
      </c>
      <c r="C21" s="1130">
        <v>37327</v>
      </c>
      <c r="D21" s="1125">
        <v>9000</v>
      </c>
      <c r="E21" s="1125">
        <v>9000</v>
      </c>
      <c r="F21" s="1131" t="s">
        <v>484</v>
      </c>
      <c r="G21" s="749"/>
      <c r="H21" s="1126" t="s">
        <v>485</v>
      </c>
      <c r="I21" s="1127"/>
      <c r="J21" s="1127"/>
      <c r="K21" s="1127"/>
      <c r="L21" s="748"/>
      <c r="M21" s="922"/>
      <c r="N21" s="1128"/>
      <c r="O21" s="1129"/>
      <c r="P21" s="750"/>
    </row>
    <row r="22" spans="1:16" ht="26.1" customHeight="1" x14ac:dyDescent="0.25">
      <c r="A22" s="1122">
        <v>11</v>
      </c>
      <c r="B22" s="1123">
        <v>1889</v>
      </c>
      <c r="C22" s="1130">
        <v>37529</v>
      </c>
      <c r="D22" s="1125">
        <v>3268.61</v>
      </c>
      <c r="E22" s="1125">
        <v>3268.61</v>
      </c>
      <c r="F22" s="1131" t="s">
        <v>486</v>
      </c>
      <c r="G22" s="749"/>
      <c r="H22" s="1126" t="s">
        <v>487</v>
      </c>
      <c r="I22" s="1127"/>
      <c r="J22" s="1127"/>
      <c r="K22" s="1127"/>
      <c r="L22" s="748"/>
      <c r="M22" s="922"/>
      <c r="N22" s="1128"/>
      <c r="O22" s="1129"/>
      <c r="P22" s="750"/>
    </row>
    <row r="23" spans="1:16" ht="26.1" customHeight="1" x14ac:dyDescent="0.25">
      <c r="A23" s="1122">
        <v>12</v>
      </c>
      <c r="B23" s="1123">
        <v>21162</v>
      </c>
      <c r="C23" s="1130">
        <v>37540</v>
      </c>
      <c r="D23" s="1125">
        <v>5437.56</v>
      </c>
      <c r="E23" s="1125">
        <v>5437.56</v>
      </c>
      <c r="F23" s="1126" t="s">
        <v>488</v>
      </c>
      <c r="G23" s="749"/>
      <c r="H23" s="1126" t="s">
        <v>489</v>
      </c>
      <c r="I23" s="1127"/>
      <c r="J23" s="1127"/>
      <c r="K23" s="1127"/>
      <c r="L23" s="748"/>
      <c r="M23" s="922"/>
      <c r="N23" s="1128"/>
      <c r="O23" s="1129"/>
      <c r="P23" s="750"/>
    </row>
    <row r="24" spans="1:16" ht="26.1" customHeight="1" x14ac:dyDescent="0.25">
      <c r="A24" s="1122">
        <v>13</v>
      </c>
      <c r="B24" s="1123" t="s">
        <v>490</v>
      </c>
      <c r="C24" s="1130">
        <v>37552</v>
      </c>
      <c r="D24" s="1125">
        <v>426760</v>
      </c>
      <c r="E24" s="1125">
        <v>426760</v>
      </c>
      <c r="F24" s="1126" t="s">
        <v>491</v>
      </c>
      <c r="G24" s="749"/>
      <c r="H24" s="1126" t="s">
        <v>492</v>
      </c>
      <c r="I24" s="1127"/>
      <c r="J24" s="1127"/>
      <c r="K24" s="1127"/>
      <c r="L24" s="748"/>
      <c r="M24" s="922"/>
      <c r="N24" s="1128"/>
      <c r="O24" s="1129"/>
      <c r="P24" s="750"/>
    </row>
    <row r="25" spans="1:16" ht="26.1" customHeight="1" x14ac:dyDescent="0.25">
      <c r="A25" s="1122">
        <v>14</v>
      </c>
      <c r="B25" s="1123">
        <v>132971</v>
      </c>
      <c r="C25" s="1130">
        <v>37559</v>
      </c>
      <c r="D25" s="1125">
        <v>1881.6</v>
      </c>
      <c r="E25" s="1125">
        <v>1881.6</v>
      </c>
      <c r="F25" s="1131" t="s">
        <v>493</v>
      </c>
      <c r="G25" s="749"/>
      <c r="H25" s="1126" t="s">
        <v>494</v>
      </c>
      <c r="I25" s="1127"/>
      <c r="J25" s="1127"/>
      <c r="K25" s="1127"/>
      <c r="L25" s="748"/>
      <c r="M25" s="922"/>
      <c r="N25" s="1128"/>
      <c r="O25" s="1129"/>
      <c r="P25" s="750"/>
    </row>
    <row r="26" spans="1:16" ht="26.1" customHeight="1" x14ac:dyDescent="0.25">
      <c r="A26" s="1122">
        <v>15</v>
      </c>
      <c r="B26" s="1123" t="s">
        <v>495</v>
      </c>
      <c r="C26" s="1130">
        <v>37561</v>
      </c>
      <c r="D26" s="1125">
        <v>37320</v>
      </c>
      <c r="E26" s="1125">
        <v>37320</v>
      </c>
      <c r="F26" s="1131" t="s">
        <v>496</v>
      </c>
      <c r="G26" s="749"/>
      <c r="H26" s="1126" t="s">
        <v>497</v>
      </c>
      <c r="I26" s="1127"/>
      <c r="J26" s="1127"/>
      <c r="K26" s="1127"/>
      <c r="L26" s="748"/>
      <c r="M26" s="922"/>
      <c r="N26" s="1128"/>
      <c r="O26" s="1129"/>
      <c r="P26" s="750"/>
    </row>
    <row r="27" spans="1:16" ht="26.1" customHeight="1" x14ac:dyDescent="0.25">
      <c r="A27" s="1122">
        <v>16</v>
      </c>
      <c r="B27" s="1123" t="s">
        <v>498</v>
      </c>
      <c r="C27" s="1130">
        <v>37567</v>
      </c>
      <c r="D27" s="1125">
        <v>69888</v>
      </c>
      <c r="E27" s="1125">
        <v>69888</v>
      </c>
      <c r="F27" s="1131" t="s">
        <v>499</v>
      </c>
      <c r="G27" s="749"/>
      <c r="H27" s="1126" t="s">
        <v>500</v>
      </c>
      <c r="I27" s="1127"/>
      <c r="J27" s="1127"/>
      <c r="K27" s="1127"/>
      <c r="L27" s="748"/>
      <c r="M27" s="922"/>
      <c r="N27" s="1128"/>
      <c r="O27" s="1129"/>
      <c r="P27" s="750"/>
    </row>
    <row r="28" spans="1:16" ht="26.1" customHeight="1" x14ac:dyDescent="0.25">
      <c r="A28" s="1122">
        <v>17</v>
      </c>
      <c r="B28" s="1123" t="s">
        <v>501</v>
      </c>
      <c r="C28" s="1130">
        <v>37569</v>
      </c>
      <c r="D28" s="1125">
        <v>27099.07</v>
      </c>
      <c r="E28" s="1125">
        <v>27099.07</v>
      </c>
      <c r="F28" s="1126" t="s">
        <v>502</v>
      </c>
      <c r="G28" s="749"/>
      <c r="H28" s="1126" t="s">
        <v>503</v>
      </c>
      <c r="I28" s="1127"/>
      <c r="J28" s="1127"/>
      <c r="K28" s="1127"/>
      <c r="L28" s="748"/>
      <c r="M28" s="922"/>
      <c r="N28" s="1128"/>
      <c r="O28" s="1129"/>
      <c r="P28" s="750"/>
    </row>
    <row r="29" spans="1:16" ht="26.1" customHeight="1" x14ac:dyDescent="0.25">
      <c r="A29" s="1122">
        <v>18</v>
      </c>
      <c r="B29" s="1132" t="s">
        <v>504</v>
      </c>
      <c r="C29" s="1130">
        <v>37574</v>
      </c>
      <c r="D29" s="1125">
        <v>489522</v>
      </c>
      <c r="E29" s="1125">
        <v>489522</v>
      </c>
      <c r="F29" s="1131" t="s">
        <v>505</v>
      </c>
      <c r="G29" s="749"/>
      <c r="H29" s="1126" t="s">
        <v>506</v>
      </c>
      <c r="I29" s="1127"/>
      <c r="J29" s="1127"/>
      <c r="K29" s="1244"/>
      <c r="L29" s="748"/>
      <c r="M29" s="922"/>
      <c r="N29" s="1128"/>
      <c r="O29" s="1129"/>
      <c r="P29" s="750"/>
    </row>
    <row r="30" spans="1:16" ht="26.1" customHeight="1" x14ac:dyDescent="0.25">
      <c r="A30" s="1122">
        <v>19</v>
      </c>
      <c r="B30" s="1123" t="s">
        <v>473</v>
      </c>
      <c r="C30" s="1130">
        <v>37583</v>
      </c>
      <c r="D30" s="1125">
        <v>2992.25</v>
      </c>
      <c r="E30" s="1125">
        <v>2992.25</v>
      </c>
      <c r="F30" s="1126" t="s">
        <v>507</v>
      </c>
      <c r="G30" s="749"/>
      <c r="H30" s="1126" t="s">
        <v>508</v>
      </c>
      <c r="I30" s="1127"/>
      <c r="J30" s="1127"/>
      <c r="K30" s="1127"/>
      <c r="L30" s="748"/>
      <c r="M30" s="922"/>
      <c r="N30" s="1128"/>
      <c r="O30" s="1129"/>
      <c r="P30" s="750"/>
    </row>
    <row r="31" spans="1:16" ht="26.1" customHeight="1" x14ac:dyDescent="0.25">
      <c r="A31" s="1122">
        <v>20</v>
      </c>
      <c r="B31" s="1123" t="s">
        <v>509</v>
      </c>
      <c r="C31" s="1130">
        <v>37591</v>
      </c>
      <c r="D31" s="1125">
        <v>25740.85</v>
      </c>
      <c r="E31" s="1125">
        <v>25740.85</v>
      </c>
      <c r="F31" s="1131" t="s">
        <v>510</v>
      </c>
      <c r="G31" s="749"/>
      <c r="H31" s="1126" t="s">
        <v>511</v>
      </c>
      <c r="I31" s="1127"/>
      <c r="J31" s="1127"/>
      <c r="K31" s="1127"/>
      <c r="L31" s="748"/>
      <c r="M31" s="922"/>
      <c r="N31" s="1128"/>
      <c r="O31" s="1129"/>
      <c r="P31" s="750"/>
    </row>
    <row r="32" spans="1:16" ht="26.1" customHeight="1" x14ac:dyDescent="0.25">
      <c r="A32" s="1122">
        <v>21</v>
      </c>
      <c r="B32" s="1123" t="s">
        <v>512</v>
      </c>
      <c r="C32" s="1130">
        <v>37591</v>
      </c>
      <c r="D32" s="1125">
        <v>11982.35</v>
      </c>
      <c r="E32" s="1125">
        <v>11982.35</v>
      </c>
      <c r="F32" s="1131" t="s">
        <v>513</v>
      </c>
      <c r="G32" s="749"/>
      <c r="H32" s="1126" t="s">
        <v>514</v>
      </c>
      <c r="I32" s="1127"/>
      <c r="J32" s="1127"/>
      <c r="K32" s="1127"/>
      <c r="L32" s="748"/>
      <c r="M32" s="922"/>
      <c r="N32" s="1128"/>
      <c r="O32" s="1129"/>
      <c r="P32" s="750"/>
    </row>
    <row r="33" spans="1:16" ht="26.1" customHeight="1" x14ac:dyDescent="0.25">
      <c r="A33" s="1122">
        <v>22</v>
      </c>
      <c r="B33" s="1123">
        <v>49812</v>
      </c>
      <c r="C33" s="1130">
        <v>37595</v>
      </c>
      <c r="D33" s="1125">
        <v>6342.34</v>
      </c>
      <c r="E33" s="1125">
        <v>6342.34</v>
      </c>
      <c r="F33" s="1131" t="s">
        <v>515</v>
      </c>
      <c r="G33" s="749"/>
      <c r="H33" s="1126" t="s">
        <v>516</v>
      </c>
      <c r="I33" s="1127"/>
      <c r="J33" s="1127"/>
      <c r="K33" s="1127"/>
      <c r="L33" s="748"/>
      <c r="M33" s="922"/>
      <c r="N33" s="1128"/>
      <c r="O33" s="1129"/>
      <c r="P33" s="750"/>
    </row>
    <row r="34" spans="1:16" ht="26.1" customHeight="1" x14ac:dyDescent="0.25">
      <c r="A34" s="1122">
        <v>23</v>
      </c>
      <c r="B34" s="1123">
        <v>1368</v>
      </c>
      <c r="C34" s="1130">
        <v>37596</v>
      </c>
      <c r="D34" s="1125">
        <v>15680</v>
      </c>
      <c r="E34" s="1125">
        <v>15680</v>
      </c>
      <c r="F34" s="1131" t="s">
        <v>517</v>
      </c>
      <c r="G34" s="749"/>
      <c r="H34" s="1126" t="s">
        <v>518</v>
      </c>
      <c r="I34" s="1127"/>
      <c r="J34" s="1127"/>
      <c r="K34" s="1127"/>
      <c r="L34" s="748"/>
      <c r="M34" s="922"/>
      <c r="N34" s="1128"/>
      <c r="O34" s="1129"/>
      <c r="P34" s="750"/>
    </row>
    <row r="35" spans="1:16" ht="26.1" customHeight="1" x14ac:dyDescent="0.25">
      <c r="A35" s="1122">
        <v>24</v>
      </c>
      <c r="B35" s="1123">
        <v>15787</v>
      </c>
      <c r="C35" s="1130">
        <v>37596</v>
      </c>
      <c r="D35" s="1125">
        <v>2900</v>
      </c>
      <c r="E35" s="1125">
        <v>2900</v>
      </c>
      <c r="F35" s="1131" t="s">
        <v>519</v>
      </c>
      <c r="G35" s="749"/>
      <c r="H35" s="1126" t="s">
        <v>520</v>
      </c>
      <c r="I35" s="1127"/>
      <c r="J35" s="1127"/>
      <c r="K35" s="1127"/>
      <c r="L35" s="748"/>
      <c r="M35" s="922"/>
      <c r="N35" s="1128"/>
      <c r="O35" s="1129"/>
      <c r="P35" s="750"/>
    </row>
    <row r="36" spans="1:16" ht="26.1" customHeight="1" x14ac:dyDescent="0.25">
      <c r="A36" s="1122">
        <v>25</v>
      </c>
      <c r="B36" s="1123">
        <v>1086</v>
      </c>
      <c r="C36" s="1130">
        <v>37598</v>
      </c>
      <c r="D36" s="1125">
        <v>26040</v>
      </c>
      <c r="E36" s="1125">
        <v>26040</v>
      </c>
      <c r="F36" s="1131" t="s">
        <v>521</v>
      </c>
      <c r="G36" s="749"/>
      <c r="H36" s="1126" t="s">
        <v>522</v>
      </c>
      <c r="I36" s="1127"/>
      <c r="J36" s="1127"/>
      <c r="K36" s="1127"/>
      <c r="L36" s="748"/>
      <c r="M36" s="922"/>
      <c r="N36" s="1128"/>
      <c r="O36" s="1129"/>
      <c r="P36" s="750"/>
    </row>
    <row r="37" spans="1:16" ht="26.1" customHeight="1" x14ac:dyDescent="0.25">
      <c r="A37" s="1122">
        <v>26</v>
      </c>
      <c r="B37" s="1123">
        <v>20137</v>
      </c>
      <c r="C37" s="1130">
        <v>37600</v>
      </c>
      <c r="D37" s="1125">
        <v>45450.87</v>
      </c>
      <c r="E37" s="1125">
        <v>45450.87</v>
      </c>
      <c r="F37" s="1131" t="s">
        <v>523</v>
      </c>
      <c r="G37" s="749"/>
      <c r="H37" s="1126" t="s">
        <v>524</v>
      </c>
      <c r="I37" s="1127"/>
      <c r="J37" s="1127"/>
      <c r="K37" s="1127"/>
      <c r="L37" s="748"/>
      <c r="M37" s="922"/>
      <c r="N37" s="1128"/>
      <c r="O37" s="1129"/>
      <c r="P37" s="750"/>
    </row>
    <row r="38" spans="1:16" ht="26.1" customHeight="1" x14ac:dyDescent="0.25">
      <c r="A38" s="1122">
        <v>27</v>
      </c>
      <c r="B38" s="1123">
        <v>932</v>
      </c>
      <c r="C38" s="1130">
        <v>37601</v>
      </c>
      <c r="D38" s="1125">
        <v>13442.39</v>
      </c>
      <c r="E38" s="1125">
        <v>13442.39</v>
      </c>
      <c r="F38" s="1131" t="s">
        <v>525</v>
      </c>
      <c r="G38" s="749"/>
      <c r="H38" s="1126" t="s">
        <v>526</v>
      </c>
      <c r="I38" s="1127"/>
      <c r="J38" s="1127"/>
      <c r="K38" s="1127"/>
      <c r="L38" s="748"/>
      <c r="M38" s="922"/>
      <c r="N38" s="1128"/>
      <c r="O38" s="1129"/>
      <c r="P38" s="750"/>
    </row>
    <row r="39" spans="1:16" ht="26.1" customHeight="1" x14ac:dyDescent="0.25">
      <c r="A39" s="1122">
        <v>28</v>
      </c>
      <c r="B39" s="1123" t="s">
        <v>473</v>
      </c>
      <c r="C39" s="1130">
        <v>37610</v>
      </c>
      <c r="D39" s="1125">
        <v>5664.96</v>
      </c>
      <c r="E39" s="1125">
        <v>5664.96</v>
      </c>
      <c r="F39" s="1131" t="s">
        <v>527</v>
      </c>
      <c r="G39" s="749"/>
      <c r="H39" s="1126" t="s">
        <v>528</v>
      </c>
      <c r="I39" s="1127"/>
      <c r="J39" s="1127"/>
      <c r="K39" s="1127"/>
      <c r="L39" s="748"/>
      <c r="M39" s="922"/>
      <c r="N39" s="1128"/>
      <c r="O39" s="1129"/>
      <c r="P39" s="750"/>
    </row>
    <row r="40" spans="1:16" ht="26.1" customHeight="1" x14ac:dyDescent="0.25">
      <c r="A40" s="1122">
        <v>29</v>
      </c>
      <c r="B40" s="1123">
        <v>1557</v>
      </c>
      <c r="C40" s="1130">
        <v>37613</v>
      </c>
      <c r="D40" s="1125">
        <v>48715.040000000001</v>
      </c>
      <c r="E40" s="1125">
        <v>48715.040000000001</v>
      </c>
      <c r="F40" s="1131" t="s">
        <v>529</v>
      </c>
      <c r="G40" s="749"/>
      <c r="H40" s="1126" t="s">
        <v>530</v>
      </c>
      <c r="I40" s="1127"/>
      <c r="J40" s="1127"/>
      <c r="K40" s="1127"/>
      <c r="L40" s="748"/>
      <c r="M40" s="922"/>
      <c r="N40" s="1128"/>
      <c r="O40" s="1129"/>
      <c r="P40" s="750"/>
    </row>
    <row r="41" spans="1:16" ht="26.1" customHeight="1" x14ac:dyDescent="0.25">
      <c r="A41" s="1122">
        <v>30</v>
      </c>
      <c r="B41" s="1123" t="s">
        <v>531</v>
      </c>
      <c r="C41" s="1130">
        <v>37616</v>
      </c>
      <c r="D41" s="1125">
        <v>100604</v>
      </c>
      <c r="E41" s="1125">
        <v>100604</v>
      </c>
      <c r="F41" s="1131" t="s">
        <v>532</v>
      </c>
      <c r="G41" s="749"/>
      <c r="H41" s="1126" t="s">
        <v>533</v>
      </c>
      <c r="I41" s="1127"/>
      <c r="J41" s="1127"/>
      <c r="K41" s="1127"/>
      <c r="L41" s="748"/>
      <c r="M41" s="922"/>
      <c r="N41" s="1128"/>
      <c r="O41" s="1129"/>
      <c r="P41" s="750"/>
    </row>
    <row r="42" spans="1:16" ht="26.1" customHeight="1" x14ac:dyDescent="0.25">
      <c r="A42" s="1122">
        <v>31</v>
      </c>
      <c r="B42" s="1123">
        <v>105092</v>
      </c>
      <c r="C42" s="1130">
        <v>37619</v>
      </c>
      <c r="D42" s="1125">
        <v>34916</v>
      </c>
      <c r="E42" s="1125">
        <v>34916</v>
      </c>
      <c r="F42" s="1131" t="s">
        <v>534</v>
      </c>
      <c r="G42" s="749"/>
      <c r="H42" s="1126" t="s">
        <v>500</v>
      </c>
      <c r="I42" s="1127"/>
      <c r="J42" s="1127"/>
      <c r="K42" s="1127"/>
      <c r="L42" s="748"/>
      <c r="M42" s="922"/>
      <c r="N42" s="1128"/>
      <c r="O42" s="1129"/>
      <c r="P42" s="750"/>
    </row>
    <row r="43" spans="1:16" ht="26.1" customHeight="1" x14ac:dyDescent="0.25">
      <c r="A43" s="1122">
        <v>32</v>
      </c>
      <c r="B43" s="1123" t="s">
        <v>535</v>
      </c>
      <c r="C43" s="1130" t="s">
        <v>536</v>
      </c>
      <c r="D43" s="1125">
        <v>23646.560000000001</v>
      </c>
      <c r="E43" s="1125">
        <v>23646.560000000001</v>
      </c>
      <c r="F43" s="1126" t="s">
        <v>537</v>
      </c>
      <c r="G43" s="749"/>
      <c r="H43" s="1126" t="s">
        <v>538</v>
      </c>
      <c r="I43" s="1127"/>
      <c r="J43" s="1127"/>
      <c r="K43" s="1127"/>
      <c r="L43" s="748"/>
      <c r="M43" s="922"/>
      <c r="N43" s="1128"/>
      <c r="O43" s="1129"/>
      <c r="P43" s="750"/>
    </row>
    <row r="44" spans="1:16" ht="26.1" customHeight="1" x14ac:dyDescent="0.25">
      <c r="A44" s="1122">
        <v>33</v>
      </c>
      <c r="B44" s="1123">
        <v>4718</v>
      </c>
      <c r="C44" s="1130">
        <v>37622</v>
      </c>
      <c r="D44" s="1125">
        <v>1739.16</v>
      </c>
      <c r="E44" s="1125">
        <v>1739.16</v>
      </c>
      <c r="F44" s="1131" t="s">
        <v>539</v>
      </c>
      <c r="G44" s="749"/>
      <c r="H44" s="1126" t="s">
        <v>526</v>
      </c>
      <c r="I44" s="1127"/>
      <c r="J44" s="1127"/>
      <c r="K44" s="1127"/>
      <c r="L44" s="748"/>
      <c r="M44" s="922"/>
      <c r="N44" s="1128"/>
      <c r="O44" s="1129"/>
      <c r="P44" s="750"/>
    </row>
    <row r="45" spans="1:16" ht="26.1" customHeight="1" x14ac:dyDescent="0.25">
      <c r="A45" s="1122">
        <v>34</v>
      </c>
      <c r="B45" s="1123">
        <v>1015</v>
      </c>
      <c r="C45" s="1130">
        <v>37625</v>
      </c>
      <c r="D45" s="1125">
        <v>4771.2</v>
      </c>
      <c r="E45" s="1125">
        <v>4771.2</v>
      </c>
      <c r="F45" s="1131" t="s">
        <v>540</v>
      </c>
      <c r="G45" s="749"/>
      <c r="H45" s="1126" t="s">
        <v>541</v>
      </c>
      <c r="I45" s="1127"/>
      <c r="J45" s="1127"/>
      <c r="K45" s="1127"/>
      <c r="L45" s="748"/>
      <c r="M45" s="922"/>
      <c r="N45" s="1128"/>
      <c r="O45" s="1129"/>
      <c r="P45" s="750"/>
    </row>
    <row r="46" spans="1:16" ht="26.1" customHeight="1" x14ac:dyDescent="0.25">
      <c r="A46" s="1122">
        <v>35</v>
      </c>
      <c r="B46" s="1132" t="s">
        <v>542</v>
      </c>
      <c r="C46" s="1130">
        <v>37631</v>
      </c>
      <c r="D46" s="1125">
        <v>6440</v>
      </c>
      <c r="E46" s="1125">
        <v>6440</v>
      </c>
      <c r="F46" s="1131" t="s">
        <v>543</v>
      </c>
      <c r="G46" s="749"/>
      <c r="H46" s="1126" t="s">
        <v>544</v>
      </c>
      <c r="I46" s="1127"/>
      <c r="J46" s="1127"/>
      <c r="K46" s="1127"/>
      <c r="L46" s="748"/>
      <c r="M46" s="922"/>
      <c r="N46" s="1128"/>
      <c r="O46" s="1129"/>
      <c r="P46" s="750"/>
    </row>
    <row r="47" spans="1:16" ht="26.1" customHeight="1" x14ac:dyDescent="0.25">
      <c r="A47" s="1122">
        <v>36</v>
      </c>
      <c r="B47" s="1123">
        <v>203100188</v>
      </c>
      <c r="C47" s="1130">
        <v>37780</v>
      </c>
      <c r="D47" s="1125">
        <v>5796</v>
      </c>
      <c r="E47" s="1125">
        <v>5796</v>
      </c>
      <c r="F47" s="1131" t="s">
        <v>545</v>
      </c>
      <c r="G47" s="749"/>
      <c r="H47" s="1126" t="s">
        <v>546</v>
      </c>
      <c r="I47" s="1127"/>
      <c r="J47" s="1127"/>
      <c r="K47" s="1127"/>
      <c r="L47" s="748"/>
      <c r="M47" s="922"/>
      <c r="N47" s="1128"/>
      <c r="O47" s="1129"/>
      <c r="P47" s="750"/>
    </row>
    <row r="48" spans="1:16" ht="26.1" customHeight="1" x14ac:dyDescent="0.25">
      <c r="A48" s="1122">
        <v>37</v>
      </c>
      <c r="B48" s="1123" t="s">
        <v>547</v>
      </c>
      <c r="C48" s="1130">
        <v>38047</v>
      </c>
      <c r="D48" s="1125">
        <v>2112849.2799999998</v>
      </c>
      <c r="E48" s="1125">
        <v>2112849.2799999998</v>
      </c>
      <c r="F48" s="1131" t="s">
        <v>548</v>
      </c>
      <c r="G48" s="1133"/>
      <c r="H48" s="1126" t="s">
        <v>549</v>
      </c>
      <c r="I48" s="1134"/>
      <c r="J48" s="1127"/>
      <c r="K48" s="1127"/>
      <c r="L48" s="748"/>
      <c r="M48" s="922"/>
      <c r="N48" s="1128"/>
      <c r="O48" s="1129"/>
      <c r="P48" s="750"/>
    </row>
    <row r="49" spans="1:16" ht="26.1" customHeight="1" x14ac:dyDescent="0.25">
      <c r="A49" s="1122">
        <v>38</v>
      </c>
      <c r="B49" s="1123" t="s">
        <v>550</v>
      </c>
      <c r="C49" s="1130">
        <v>39434</v>
      </c>
      <c r="D49" s="1125">
        <v>391500</v>
      </c>
      <c r="E49" s="1125">
        <v>391500</v>
      </c>
      <c r="F49" s="1126" t="s">
        <v>551</v>
      </c>
      <c r="G49" s="749"/>
      <c r="H49" s="1126" t="s">
        <v>552</v>
      </c>
      <c r="I49" s="1127"/>
      <c r="J49" s="1127"/>
      <c r="K49" s="1127"/>
      <c r="L49" s="748"/>
      <c r="M49" s="922"/>
      <c r="N49" s="1128"/>
      <c r="O49" s="1129"/>
      <c r="P49" s="750"/>
    </row>
    <row r="50" spans="1:16" ht="26.1" customHeight="1" x14ac:dyDescent="0.25">
      <c r="A50" s="1122">
        <v>39</v>
      </c>
      <c r="B50" s="1123" t="s">
        <v>553</v>
      </c>
      <c r="C50" s="1130">
        <v>39497</v>
      </c>
      <c r="D50" s="1125">
        <v>232440.8</v>
      </c>
      <c r="E50" s="1125">
        <v>232440.8</v>
      </c>
      <c r="F50" s="1126" t="s">
        <v>551</v>
      </c>
      <c r="G50" s="749"/>
      <c r="H50" s="1126" t="s">
        <v>554</v>
      </c>
      <c r="I50" s="1127"/>
      <c r="J50" s="1127"/>
      <c r="K50" s="1127"/>
      <c r="L50" s="748"/>
      <c r="M50" s="922"/>
      <c r="N50" s="1128"/>
      <c r="O50" s="1129"/>
      <c r="P50" s="750"/>
    </row>
    <row r="51" spans="1:16" ht="26.1" customHeight="1" x14ac:dyDescent="0.25">
      <c r="A51" s="1122">
        <v>40</v>
      </c>
      <c r="B51" s="1123" t="s">
        <v>555</v>
      </c>
      <c r="C51" s="1130">
        <v>39499</v>
      </c>
      <c r="D51" s="1125">
        <v>348661.2</v>
      </c>
      <c r="E51" s="1125">
        <v>348661.2</v>
      </c>
      <c r="F51" s="1126" t="s">
        <v>551</v>
      </c>
      <c r="G51" s="749"/>
      <c r="H51" s="1126" t="s">
        <v>554</v>
      </c>
      <c r="I51" s="1127"/>
      <c r="J51" s="1127"/>
      <c r="K51" s="1127"/>
      <c r="L51" s="748"/>
      <c r="M51" s="922"/>
      <c r="N51" s="1128"/>
      <c r="O51" s="1129"/>
      <c r="P51" s="750"/>
    </row>
    <row r="52" spans="1:16" ht="26.1" customHeight="1" x14ac:dyDescent="0.25">
      <c r="A52" s="1122">
        <v>41</v>
      </c>
      <c r="B52" s="1123" t="s">
        <v>556</v>
      </c>
      <c r="C52" s="1130">
        <v>39626</v>
      </c>
      <c r="D52" s="1135">
        <v>21576</v>
      </c>
      <c r="E52" s="1135">
        <v>21576</v>
      </c>
      <c r="F52" s="1126" t="s">
        <v>557</v>
      </c>
      <c r="G52" s="749"/>
      <c r="H52" s="1126" t="s">
        <v>558</v>
      </c>
      <c r="I52" s="1127"/>
      <c r="J52" s="1127"/>
      <c r="K52" s="1127"/>
      <c r="L52" s="748"/>
      <c r="M52" s="922"/>
      <c r="N52" s="1128"/>
      <c r="O52" s="1129"/>
      <c r="P52" s="750"/>
    </row>
    <row r="53" spans="1:16" ht="26.1" customHeight="1" x14ac:dyDescent="0.25">
      <c r="A53" s="1122">
        <v>42</v>
      </c>
      <c r="B53" s="1123" t="s">
        <v>559</v>
      </c>
      <c r="C53" s="1130">
        <v>39727</v>
      </c>
      <c r="D53" s="1135">
        <v>171605.76000000001</v>
      </c>
      <c r="E53" s="1135">
        <v>171605.76000000001</v>
      </c>
      <c r="F53" s="1126" t="s">
        <v>560</v>
      </c>
      <c r="G53" s="749"/>
      <c r="H53" s="1126" t="s">
        <v>561</v>
      </c>
      <c r="I53" s="1127"/>
      <c r="J53" s="1127"/>
      <c r="K53" s="1127"/>
      <c r="L53" s="748"/>
      <c r="M53" s="922"/>
      <c r="N53" s="1128"/>
      <c r="O53" s="1129"/>
      <c r="P53" s="750"/>
    </row>
    <row r="54" spans="1:16" ht="26.1" customHeight="1" x14ac:dyDescent="0.25">
      <c r="A54" s="1122">
        <v>43</v>
      </c>
      <c r="B54" s="1123" t="s">
        <v>562</v>
      </c>
      <c r="C54" s="1130">
        <v>39811</v>
      </c>
      <c r="D54" s="1135">
        <v>17898.8</v>
      </c>
      <c r="E54" s="1135">
        <v>17898.8</v>
      </c>
      <c r="F54" s="1126" t="s">
        <v>563</v>
      </c>
      <c r="G54" s="749"/>
      <c r="H54" s="1126" t="s">
        <v>564</v>
      </c>
      <c r="I54" s="1127"/>
      <c r="J54" s="1127"/>
      <c r="K54" s="1127"/>
      <c r="L54" s="748"/>
      <c r="M54" s="922"/>
      <c r="N54" s="1128"/>
      <c r="O54" s="1129"/>
      <c r="P54" s="750"/>
    </row>
    <row r="55" spans="1:16" ht="26.1" customHeight="1" x14ac:dyDescent="0.25">
      <c r="A55" s="1122">
        <v>44</v>
      </c>
      <c r="B55" s="1123" t="s">
        <v>565</v>
      </c>
      <c r="C55" s="1130">
        <v>39826</v>
      </c>
      <c r="D55" s="1135">
        <v>276191.35999999999</v>
      </c>
      <c r="E55" s="1135">
        <v>276191.35999999999</v>
      </c>
      <c r="F55" s="1126" t="s">
        <v>557</v>
      </c>
      <c r="G55" s="1135"/>
      <c r="H55" s="1126" t="s">
        <v>566</v>
      </c>
      <c r="I55" s="1127"/>
      <c r="J55" s="1127"/>
      <c r="K55" s="1127"/>
      <c r="L55" s="748"/>
      <c r="M55" s="922"/>
      <c r="N55" s="1128"/>
      <c r="O55" s="1129"/>
      <c r="P55" s="750"/>
    </row>
    <row r="56" spans="1:16" ht="26.1" customHeight="1" x14ac:dyDescent="0.25">
      <c r="A56" s="1122">
        <v>45</v>
      </c>
      <c r="B56" s="1123" t="s">
        <v>567</v>
      </c>
      <c r="C56" s="1130">
        <v>39826</v>
      </c>
      <c r="D56" s="1135">
        <v>19557.599999999999</v>
      </c>
      <c r="E56" s="1135">
        <v>19557.599999999999</v>
      </c>
      <c r="F56" s="1131" t="s">
        <v>568</v>
      </c>
      <c r="G56" s="1135"/>
      <c r="H56" s="1126" t="s">
        <v>569</v>
      </c>
      <c r="I56" s="1127"/>
      <c r="J56" s="1127"/>
      <c r="K56" s="1127"/>
      <c r="L56" s="748"/>
      <c r="M56" s="922"/>
      <c r="N56" s="1128"/>
      <c r="O56" s="1129"/>
      <c r="P56" s="750"/>
    </row>
    <row r="57" spans="1:16" ht="26.1" customHeight="1" x14ac:dyDescent="0.25">
      <c r="A57" s="1122">
        <v>46</v>
      </c>
      <c r="B57" s="1123" t="s">
        <v>570</v>
      </c>
      <c r="C57" s="1130">
        <v>39826</v>
      </c>
      <c r="D57" s="1135">
        <v>13920</v>
      </c>
      <c r="E57" s="1135">
        <v>13920</v>
      </c>
      <c r="F57" s="1131" t="s">
        <v>568</v>
      </c>
      <c r="G57" s="1135"/>
      <c r="H57" s="1126" t="s">
        <v>569</v>
      </c>
      <c r="I57" s="1127"/>
      <c r="J57" s="1127"/>
      <c r="K57" s="1127"/>
      <c r="L57" s="748"/>
      <c r="M57" s="922"/>
      <c r="N57" s="1128"/>
      <c r="O57" s="1129"/>
      <c r="P57" s="750"/>
    </row>
    <row r="58" spans="1:16" ht="26.1" customHeight="1" x14ac:dyDescent="0.25">
      <c r="A58" s="1122">
        <v>47</v>
      </c>
      <c r="B58" s="1123" t="s">
        <v>571</v>
      </c>
      <c r="C58" s="1130">
        <v>39835</v>
      </c>
      <c r="D58" s="1135">
        <v>6960</v>
      </c>
      <c r="E58" s="1135">
        <v>6960</v>
      </c>
      <c r="F58" s="1131" t="s">
        <v>572</v>
      </c>
      <c r="G58" s="1135"/>
      <c r="H58" s="1126" t="s">
        <v>569</v>
      </c>
      <c r="I58" s="1127"/>
      <c r="J58" s="1127"/>
      <c r="K58" s="1127"/>
      <c r="L58" s="748"/>
      <c r="M58" s="922"/>
      <c r="N58" s="1128"/>
      <c r="O58" s="1129"/>
      <c r="P58" s="750"/>
    </row>
    <row r="59" spans="1:16" ht="26.1" customHeight="1" x14ac:dyDescent="0.25">
      <c r="A59" s="1122">
        <v>48</v>
      </c>
      <c r="B59" s="1123" t="s">
        <v>573</v>
      </c>
      <c r="C59" s="1130">
        <v>39850</v>
      </c>
      <c r="D59" s="1135">
        <v>127600</v>
      </c>
      <c r="E59" s="1135">
        <v>127600</v>
      </c>
      <c r="F59" s="1131" t="s">
        <v>574</v>
      </c>
      <c r="G59" s="1135"/>
      <c r="H59" s="1126" t="s">
        <v>575</v>
      </c>
      <c r="I59" s="1127"/>
      <c r="J59" s="1127"/>
      <c r="K59" s="1127"/>
      <c r="L59" s="748"/>
      <c r="M59" s="922"/>
      <c r="N59" s="1128"/>
      <c r="O59" s="1129"/>
      <c r="P59" s="750"/>
    </row>
    <row r="60" spans="1:16" ht="26.1" customHeight="1" x14ac:dyDescent="0.25">
      <c r="A60" s="1122">
        <v>49</v>
      </c>
      <c r="B60" s="1123" t="s">
        <v>576</v>
      </c>
      <c r="C60" s="1130">
        <v>39889</v>
      </c>
      <c r="D60" s="1136">
        <v>39423.99</v>
      </c>
      <c r="E60" s="1136">
        <v>39423.99</v>
      </c>
      <c r="F60" s="1126" t="s">
        <v>560</v>
      </c>
      <c r="G60" s="1136"/>
      <c r="H60" s="1126" t="s">
        <v>577</v>
      </c>
      <c r="I60" s="1127"/>
      <c r="J60" s="1127"/>
      <c r="K60" s="1127"/>
      <c r="L60" s="748"/>
      <c r="M60" s="922"/>
      <c r="N60" s="1128"/>
      <c r="O60" s="1129"/>
      <c r="P60" s="750"/>
    </row>
    <row r="61" spans="1:16" ht="26.1" customHeight="1" x14ac:dyDescent="0.25">
      <c r="A61" s="1122">
        <v>50</v>
      </c>
      <c r="B61" s="1123" t="s">
        <v>578</v>
      </c>
      <c r="C61" s="1130">
        <v>39903</v>
      </c>
      <c r="D61" s="1135">
        <v>4756</v>
      </c>
      <c r="E61" s="1135">
        <v>4756</v>
      </c>
      <c r="F61" s="1131" t="s">
        <v>568</v>
      </c>
      <c r="G61" s="1135"/>
      <c r="H61" s="1126" t="s">
        <v>569</v>
      </c>
      <c r="I61" s="1127"/>
      <c r="J61" s="1127"/>
      <c r="K61" s="1127"/>
      <c r="L61" s="748"/>
      <c r="M61" s="922"/>
      <c r="N61" s="1128"/>
      <c r="O61" s="1129"/>
      <c r="P61" s="750"/>
    </row>
    <row r="62" spans="1:16" ht="26.1" customHeight="1" x14ac:dyDescent="0.25">
      <c r="A62" s="1122">
        <v>51</v>
      </c>
      <c r="B62" s="1123" t="s">
        <v>579</v>
      </c>
      <c r="C62" s="1130">
        <v>39930</v>
      </c>
      <c r="D62" s="1135">
        <v>281300</v>
      </c>
      <c r="E62" s="1135">
        <v>281300</v>
      </c>
      <c r="F62" s="1126" t="s">
        <v>580</v>
      </c>
      <c r="G62" s="1135"/>
      <c r="H62" s="1126" t="s">
        <v>569</v>
      </c>
      <c r="I62" s="1127"/>
      <c r="J62" s="1127"/>
      <c r="K62" s="1127"/>
      <c r="L62" s="748"/>
      <c r="M62" s="922"/>
      <c r="N62" s="1128"/>
      <c r="O62" s="1129"/>
      <c r="P62" s="750"/>
    </row>
    <row r="63" spans="1:16" ht="26.1" customHeight="1" x14ac:dyDescent="0.25">
      <c r="A63" s="1122">
        <v>52</v>
      </c>
      <c r="B63" s="1123" t="s">
        <v>581</v>
      </c>
      <c r="C63" s="1130">
        <v>39932</v>
      </c>
      <c r="D63" s="1135">
        <v>65940</v>
      </c>
      <c r="E63" s="1135">
        <v>65940</v>
      </c>
      <c r="F63" s="1126" t="s">
        <v>582</v>
      </c>
      <c r="G63" s="1135"/>
      <c r="H63" s="1126" t="s">
        <v>583</v>
      </c>
      <c r="I63" s="1127"/>
      <c r="J63" s="1127"/>
      <c r="K63" s="1127"/>
      <c r="L63" s="748"/>
      <c r="M63" s="922"/>
      <c r="N63" s="1128"/>
      <c r="O63" s="1129"/>
      <c r="P63" s="750"/>
    </row>
    <row r="64" spans="1:16" ht="26.1" customHeight="1" x14ac:dyDescent="0.25">
      <c r="A64" s="1122">
        <v>53</v>
      </c>
      <c r="B64" s="1123" t="s">
        <v>584</v>
      </c>
      <c r="C64" s="1130">
        <v>39952</v>
      </c>
      <c r="D64" s="1135">
        <v>8932</v>
      </c>
      <c r="E64" s="1135">
        <v>8932</v>
      </c>
      <c r="F64" s="1131" t="s">
        <v>585</v>
      </c>
      <c r="G64" s="1135"/>
      <c r="H64" s="1126" t="s">
        <v>586</v>
      </c>
      <c r="I64" s="1127"/>
      <c r="J64" s="1127"/>
      <c r="K64" s="1127"/>
      <c r="L64" s="748"/>
      <c r="M64" s="922"/>
      <c r="N64" s="1128"/>
      <c r="O64" s="1129"/>
      <c r="P64" s="750"/>
    </row>
    <row r="65" spans="1:16" ht="26.1" customHeight="1" x14ac:dyDescent="0.25">
      <c r="A65" s="1122">
        <v>54</v>
      </c>
      <c r="B65" s="1123" t="s">
        <v>587</v>
      </c>
      <c r="C65" s="1130">
        <v>39970</v>
      </c>
      <c r="D65" s="1135">
        <v>38106</v>
      </c>
      <c r="E65" s="1135">
        <v>38106</v>
      </c>
      <c r="F65" s="1131" t="s">
        <v>588</v>
      </c>
      <c r="G65" s="1135"/>
      <c r="H65" s="1126" t="s">
        <v>589</v>
      </c>
      <c r="I65" s="1127"/>
      <c r="J65" s="1127"/>
      <c r="K65" s="1127"/>
      <c r="L65" s="748"/>
      <c r="M65" s="922"/>
      <c r="N65" s="1128"/>
      <c r="O65" s="1129"/>
      <c r="P65" s="750"/>
    </row>
    <row r="66" spans="1:16" ht="26.1" customHeight="1" x14ac:dyDescent="0.25">
      <c r="A66" s="1122">
        <v>55</v>
      </c>
      <c r="B66" s="1123" t="s">
        <v>590</v>
      </c>
      <c r="C66" s="1130">
        <v>40007</v>
      </c>
      <c r="D66" s="1135">
        <v>36888</v>
      </c>
      <c r="E66" s="1135">
        <v>36888</v>
      </c>
      <c r="F66" s="1131" t="s">
        <v>591</v>
      </c>
      <c r="G66" s="1135"/>
      <c r="H66" s="1126" t="s">
        <v>589</v>
      </c>
      <c r="I66" s="1127"/>
      <c r="J66" s="1127"/>
      <c r="K66" s="1127"/>
      <c r="L66" s="748"/>
      <c r="M66" s="922"/>
      <c r="N66" s="1128"/>
      <c r="O66" s="1129"/>
      <c r="P66" s="750"/>
    </row>
    <row r="67" spans="1:16" ht="26.1" customHeight="1" x14ac:dyDescent="0.25">
      <c r="A67" s="1122">
        <v>56</v>
      </c>
      <c r="B67" s="1123" t="s">
        <v>592</v>
      </c>
      <c r="C67" s="1130">
        <v>40007</v>
      </c>
      <c r="D67" s="1135">
        <v>231049.05</v>
      </c>
      <c r="E67" s="1135">
        <v>231049.05</v>
      </c>
      <c r="F67" s="1131" t="s">
        <v>593</v>
      </c>
      <c r="G67" s="1135"/>
      <c r="H67" s="1126" t="s">
        <v>594</v>
      </c>
      <c r="I67" s="1127"/>
      <c r="J67" s="1127"/>
      <c r="K67" s="1127"/>
      <c r="L67" s="748"/>
      <c r="M67" s="922"/>
      <c r="N67" s="1128"/>
      <c r="O67" s="1129"/>
      <c r="P67" s="750"/>
    </row>
    <row r="68" spans="1:16" ht="26.1" customHeight="1" x14ac:dyDescent="0.25">
      <c r="A68" s="1122">
        <v>57</v>
      </c>
      <c r="B68" s="1123" t="s">
        <v>595</v>
      </c>
      <c r="C68" s="1130">
        <v>40015</v>
      </c>
      <c r="D68" s="1135">
        <v>127600</v>
      </c>
      <c r="E68" s="1135">
        <v>127600</v>
      </c>
      <c r="F68" s="1131" t="s">
        <v>596</v>
      </c>
      <c r="G68" s="1135"/>
      <c r="H68" s="1126" t="s">
        <v>597</v>
      </c>
      <c r="I68" s="1127"/>
      <c r="J68" s="1127"/>
      <c r="K68" s="1127"/>
      <c r="L68" s="748"/>
      <c r="M68" s="922"/>
      <c r="N68" s="1128"/>
      <c r="O68" s="1129"/>
      <c r="P68" s="750"/>
    </row>
    <row r="69" spans="1:16" ht="26.1" customHeight="1" x14ac:dyDescent="0.25">
      <c r="A69" s="1122">
        <v>58</v>
      </c>
      <c r="B69" s="1123" t="s">
        <v>598</v>
      </c>
      <c r="C69" s="1130">
        <v>40015</v>
      </c>
      <c r="D69" s="1135">
        <v>32814.080000000002</v>
      </c>
      <c r="E69" s="1135">
        <v>32814.080000000002</v>
      </c>
      <c r="F69" s="1131" t="s">
        <v>599</v>
      </c>
      <c r="G69" s="1135"/>
      <c r="H69" s="1126" t="s">
        <v>600</v>
      </c>
      <c r="I69" s="1127"/>
      <c r="J69" s="1127"/>
      <c r="K69" s="1127"/>
      <c r="L69" s="748"/>
      <c r="M69" s="922"/>
      <c r="N69" s="1128"/>
      <c r="O69" s="1129"/>
      <c r="P69" s="750"/>
    </row>
    <row r="70" spans="1:16" ht="26.1" customHeight="1" x14ac:dyDescent="0.25">
      <c r="A70" s="1122">
        <v>59</v>
      </c>
      <c r="B70" s="1123" t="s">
        <v>601</v>
      </c>
      <c r="C70" s="1130">
        <v>40016</v>
      </c>
      <c r="D70" s="1135">
        <v>228833.91</v>
      </c>
      <c r="E70" s="1135">
        <v>228833.91</v>
      </c>
      <c r="F70" s="1131" t="s">
        <v>602</v>
      </c>
      <c r="G70" s="1135"/>
      <c r="H70" s="1126" t="s">
        <v>603</v>
      </c>
      <c r="I70" s="1127"/>
      <c r="J70" s="1127"/>
      <c r="K70" s="1127"/>
      <c r="L70" s="748"/>
      <c r="M70" s="922"/>
      <c r="N70" s="1128"/>
      <c r="O70" s="1129"/>
      <c r="P70" s="750"/>
    </row>
    <row r="71" spans="1:16" ht="26.1" customHeight="1" x14ac:dyDescent="0.25">
      <c r="A71" s="1122">
        <v>60</v>
      </c>
      <c r="B71" s="1123" t="s">
        <v>604</v>
      </c>
      <c r="C71" s="1130">
        <v>40037</v>
      </c>
      <c r="D71" s="1135">
        <v>15080</v>
      </c>
      <c r="E71" s="1135">
        <v>15080</v>
      </c>
      <c r="F71" s="1131" t="s">
        <v>596</v>
      </c>
      <c r="G71" s="1135"/>
      <c r="H71" s="1126" t="s">
        <v>605</v>
      </c>
      <c r="I71" s="1127"/>
      <c r="J71" s="1127"/>
      <c r="K71" s="1127"/>
      <c r="L71" s="748"/>
      <c r="M71" s="922"/>
      <c r="N71" s="1128"/>
      <c r="O71" s="1129"/>
      <c r="P71" s="750"/>
    </row>
    <row r="72" spans="1:16" ht="26.1" customHeight="1" x14ac:dyDescent="0.25">
      <c r="A72" s="1122">
        <v>61</v>
      </c>
      <c r="B72" s="1123" t="s">
        <v>606</v>
      </c>
      <c r="C72" s="1130">
        <v>40038</v>
      </c>
      <c r="D72" s="1135">
        <v>57076.639999999999</v>
      </c>
      <c r="E72" s="1135">
        <v>57076.639999999999</v>
      </c>
      <c r="F72" s="1131" t="s">
        <v>599</v>
      </c>
      <c r="G72" s="1135"/>
      <c r="H72" s="1126" t="s">
        <v>561</v>
      </c>
      <c r="I72" s="1127"/>
      <c r="J72" s="1127"/>
      <c r="K72" s="1127"/>
      <c r="L72" s="748"/>
      <c r="M72" s="922"/>
      <c r="N72" s="1128"/>
      <c r="O72" s="1129"/>
      <c r="P72" s="750"/>
    </row>
    <row r="73" spans="1:16" ht="26.1" customHeight="1" x14ac:dyDescent="0.25">
      <c r="A73" s="1122">
        <v>62</v>
      </c>
      <c r="B73" s="1123" t="s">
        <v>607</v>
      </c>
      <c r="C73" s="1130">
        <v>40039</v>
      </c>
      <c r="D73" s="1135">
        <v>322265</v>
      </c>
      <c r="E73" s="1135">
        <v>322265</v>
      </c>
      <c r="F73" s="1126" t="s">
        <v>608</v>
      </c>
      <c r="G73" s="1135"/>
      <c r="H73" s="1126" t="s">
        <v>609</v>
      </c>
      <c r="I73" s="1127"/>
      <c r="J73" s="1127"/>
      <c r="K73" s="1127"/>
      <c r="L73" s="748"/>
      <c r="M73" s="922"/>
      <c r="N73" s="1128"/>
      <c r="O73" s="1129"/>
      <c r="P73" s="750"/>
    </row>
    <row r="74" spans="1:16" ht="26.1" customHeight="1" x14ac:dyDescent="0.25">
      <c r="A74" s="1122">
        <v>63</v>
      </c>
      <c r="B74" s="1123" t="s">
        <v>610</v>
      </c>
      <c r="C74" s="1130">
        <v>40039</v>
      </c>
      <c r="D74" s="1135">
        <v>90047.32</v>
      </c>
      <c r="E74" s="1135">
        <v>90047.32</v>
      </c>
      <c r="F74" s="1131" t="s">
        <v>599</v>
      </c>
      <c r="G74" s="1135"/>
      <c r="H74" s="1126" t="s">
        <v>600</v>
      </c>
      <c r="I74" s="1127"/>
      <c r="J74" s="1127"/>
      <c r="K74" s="1127"/>
      <c r="L74" s="748"/>
      <c r="M74" s="922"/>
      <c r="N74" s="1128"/>
      <c r="O74" s="1129"/>
      <c r="P74" s="750"/>
    </row>
    <row r="75" spans="1:16" ht="26.1" customHeight="1" x14ac:dyDescent="0.25">
      <c r="A75" s="1122">
        <v>64</v>
      </c>
      <c r="B75" s="1123" t="s">
        <v>611</v>
      </c>
      <c r="C75" s="1130">
        <v>40042</v>
      </c>
      <c r="D75" s="1137">
        <v>40600</v>
      </c>
      <c r="E75" s="1137">
        <v>40600</v>
      </c>
      <c r="F75" s="1131" t="s">
        <v>612</v>
      </c>
      <c r="G75" s="1137"/>
      <c r="H75" s="1126" t="s">
        <v>613</v>
      </c>
      <c r="I75" s="1127"/>
      <c r="J75" s="1127"/>
      <c r="K75" s="1127"/>
      <c r="L75" s="748"/>
      <c r="M75" s="922"/>
      <c r="N75" s="1128"/>
      <c r="O75" s="1129"/>
      <c r="P75" s="750"/>
    </row>
    <row r="76" spans="1:16" ht="26.1" customHeight="1" x14ac:dyDescent="0.25">
      <c r="A76" s="1122">
        <v>65</v>
      </c>
      <c r="B76" s="1123" t="s">
        <v>614</v>
      </c>
      <c r="C76" s="1130">
        <v>40049</v>
      </c>
      <c r="D76" s="1137">
        <v>499515</v>
      </c>
      <c r="E76" s="1137">
        <v>499515</v>
      </c>
      <c r="F76" s="1131" t="s">
        <v>615</v>
      </c>
      <c r="G76" s="1137"/>
      <c r="H76" s="1126" t="s">
        <v>616</v>
      </c>
      <c r="I76" s="1127"/>
      <c r="J76" s="1127"/>
      <c r="K76" s="1127"/>
      <c r="L76" s="748"/>
      <c r="M76" s="922"/>
      <c r="N76" s="1128"/>
      <c r="O76" s="1129"/>
      <c r="P76" s="750"/>
    </row>
    <row r="77" spans="1:16" ht="26.1" customHeight="1" x14ac:dyDescent="0.25">
      <c r="A77" s="1122">
        <v>66</v>
      </c>
      <c r="B77" s="1123" t="s">
        <v>617</v>
      </c>
      <c r="C77" s="1130">
        <v>40050</v>
      </c>
      <c r="D77" s="1135">
        <v>19900</v>
      </c>
      <c r="E77" s="1135">
        <v>19900</v>
      </c>
      <c r="F77" s="1131" t="s">
        <v>618</v>
      </c>
      <c r="G77" s="1135"/>
      <c r="H77" s="1126" t="s">
        <v>554</v>
      </c>
      <c r="I77" s="1127"/>
      <c r="J77" s="1127"/>
      <c r="K77" s="1127"/>
      <c r="L77" s="748"/>
      <c r="M77" s="922"/>
      <c r="N77" s="1128"/>
      <c r="O77" s="1129"/>
      <c r="P77" s="750"/>
    </row>
    <row r="78" spans="1:16" ht="26.1" customHeight="1" x14ac:dyDescent="0.25">
      <c r="A78" s="1122">
        <v>67</v>
      </c>
      <c r="B78" s="1123" t="s">
        <v>619</v>
      </c>
      <c r="C78" s="1130">
        <v>40050</v>
      </c>
      <c r="D78" s="1135">
        <v>135418.4</v>
      </c>
      <c r="E78" s="1135">
        <v>135418.4</v>
      </c>
      <c r="F78" s="1126" t="s">
        <v>620</v>
      </c>
      <c r="G78" s="1135"/>
      <c r="H78" s="1126" t="s">
        <v>621</v>
      </c>
      <c r="I78" s="1127"/>
      <c r="J78" s="1127"/>
      <c r="K78" s="1127"/>
      <c r="L78" s="748"/>
      <c r="M78" s="922"/>
      <c r="N78" s="1128"/>
      <c r="O78" s="1129"/>
      <c r="P78" s="750"/>
    </row>
    <row r="79" spans="1:16" ht="26.1" customHeight="1" x14ac:dyDescent="0.25">
      <c r="A79" s="1122">
        <v>68</v>
      </c>
      <c r="B79" s="1123" t="s">
        <v>622</v>
      </c>
      <c r="C79" s="1130">
        <v>40058</v>
      </c>
      <c r="D79" s="1135">
        <v>6177</v>
      </c>
      <c r="E79" s="1135">
        <v>6177</v>
      </c>
      <c r="F79" s="1131" t="s">
        <v>623</v>
      </c>
      <c r="G79" s="1135"/>
      <c r="H79" s="1126" t="s">
        <v>609</v>
      </c>
      <c r="I79" s="1127"/>
      <c r="J79" s="1127"/>
      <c r="K79" s="1127"/>
      <c r="L79" s="748"/>
      <c r="M79" s="922"/>
      <c r="N79" s="1128"/>
      <c r="O79" s="1129"/>
      <c r="P79" s="750"/>
    </row>
    <row r="80" spans="1:16" ht="26.1" customHeight="1" x14ac:dyDescent="0.25">
      <c r="A80" s="1122">
        <v>69</v>
      </c>
      <c r="B80" s="1123" t="s">
        <v>624</v>
      </c>
      <c r="C80" s="1130">
        <v>40058</v>
      </c>
      <c r="D80" s="1135">
        <v>27608</v>
      </c>
      <c r="E80" s="1135">
        <v>27608</v>
      </c>
      <c r="F80" s="1131" t="s">
        <v>623</v>
      </c>
      <c r="G80" s="1135"/>
      <c r="H80" s="1126" t="s">
        <v>609</v>
      </c>
      <c r="I80" s="1127"/>
      <c r="J80" s="1127"/>
      <c r="K80" s="1127"/>
      <c r="L80" s="748"/>
      <c r="M80" s="922"/>
      <c r="N80" s="1128"/>
      <c r="O80" s="1129"/>
      <c r="P80" s="750"/>
    </row>
    <row r="81" spans="1:16" ht="26.1" customHeight="1" x14ac:dyDescent="0.25">
      <c r="A81" s="1122">
        <v>70</v>
      </c>
      <c r="B81" s="1123" t="s">
        <v>625</v>
      </c>
      <c r="C81" s="1130">
        <v>40059</v>
      </c>
      <c r="D81" s="1135">
        <v>120338.4</v>
      </c>
      <c r="E81" s="1135">
        <v>120338.4</v>
      </c>
      <c r="F81" s="1126" t="s">
        <v>620</v>
      </c>
      <c r="G81" s="1135"/>
      <c r="H81" s="1126" t="s">
        <v>621</v>
      </c>
      <c r="I81" s="1127"/>
      <c r="J81" s="1127"/>
      <c r="K81" s="1127"/>
      <c r="L81" s="748"/>
      <c r="M81" s="922"/>
      <c r="N81" s="1128"/>
      <c r="O81" s="1129"/>
      <c r="P81" s="750"/>
    </row>
    <row r="82" spans="1:16" ht="26.1" customHeight="1" x14ac:dyDescent="0.25">
      <c r="A82" s="1122">
        <v>71</v>
      </c>
      <c r="B82" s="1123" t="s">
        <v>626</v>
      </c>
      <c r="C82" s="1130">
        <v>40065</v>
      </c>
      <c r="D82" s="1135">
        <v>251082</v>
      </c>
      <c r="E82" s="1135">
        <v>251082</v>
      </c>
      <c r="F82" s="1126" t="s">
        <v>620</v>
      </c>
      <c r="G82" s="1135"/>
      <c r="H82" s="1126" t="s">
        <v>621</v>
      </c>
      <c r="I82" s="1127"/>
      <c r="J82" s="1127"/>
      <c r="K82" s="1127"/>
      <c r="L82" s="748"/>
      <c r="M82" s="922"/>
      <c r="N82" s="1128"/>
      <c r="O82" s="1129"/>
      <c r="P82" s="750"/>
    </row>
    <row r="83" spans="1:16" ht="26.1" customHeight="1" x14ac:dyDescent="0.25">
      <c r="A83" s="1122">
        <v>72</v>
      </c>
      <c r="B83" s="1123" t="s">
        <v>627</v>
      </c>
      <c r="C83" s="1130">
        <v>40070</v>
      </c>
      <c r="D83" s="1135">
        <v>19796</v>
      </c>
      <c r="E83" s="1135">
        <v>19796</v>
      </c>
      <c r="F83" s="1126" t="s">
        <v>628</v>
      </c>
      <c r="G83" s="1135"/>
      <c r="H83" s="1126" t="s">
        <v>629</v>
      </c>
      <c r="I83" s="1127"/>
      <c r="J83" s="1127"/>
      <c r="K83" s="1127"/>
      <c r="L83" s="748"/>
      <c r="M83" s="922"/>
      <c r="N83" s="1128"/>
      <c r="O83" s="1129"/>
      <c r="P83" s="750"/>
    </row>
    <row r="84" spans="1:16" ht="26.1" customHeight="1" x14ac:dyDescent="0.25">
      <c r="A84" s="1122">
        <v>73</v>
      </c>
      <c r="B84" s="1123" t="s">
        <v>630</v>
      </c>
      <c r="C84" s="1130">
        <v>40072</v>
      </c>
      <c r="D84" s="1135">
        <v>272478.2</v>
      </c>
      <c r="E84" s="1135">
        <v>272478.2</v>
      </c>
      <c r="F84" s="1131" t="s">
        <v>623</v>
      </c>
      <c r="G84" s="1135"/>
      <c r="H84" s="1126" t="s">
        <v>609</v>
      </c>
      <c r="I84" s="1127"/>
      <c r="J84" s="1127"/>
      <c r="K84" s="1127"/>
      <c r="L84" s="748"/>
      <c r="M84" s="922"/>
      <c r="N84" s="1128"/>
      <c r="O84" s="1129"/>
      <c r="P84" s="750"/>
    </row>
    <row r="85" spans="1:16" ht="26.1" customHeight="1" x14ac:dyDescent="0.25">
      <c r="A85" s="1122">
        <v>74</v>
      </c>
      <c r="B85" s="1123" t="s">
        <v>631</v>
      </c>
      <c r="C85" s="1130">
        <v>40076</v>
      </c>
      <c r="D85" s="1135">
        <v>29529.98</v>
      </c>
      <c r="E85" s="1135">
        <v>29529.98</v>
      </c>
      <c r="F85" s="1131" t="s">
        <v>618</v>
      </c>
      <c r="G85" s="1135"/>
      <c r="H85" s="1126" t="s">
        <v>554</v>
      </c>
      <c r="I85" s="1127"/>
      <c r="J85" s="1127"/>
      <c r="K85" s="1127"/>
      <c r="L85" s="748"/>
      <c r="M85" s="922"/>
      <c r="N85" s="1128"/>
      <c r="O85" s="1129"/>
      <c r="P85" s="750"/>
    </row>
    <row r="86" spans="1:16" ht="26.1" customHeight="1" x14ac:dyDescent="0.25">
      <c r="A86" s="1122">
        <v>75</v>
      </c>
      <c r="B86" s="1123" t="s">
        <v>632</v>
      </c>
      <c r="C86" s="1130">
        <v>40084</v>
      </c>
      <c r="D86" s="1135">
        <v>67048</v>
      </c>
      <c r="E86" s="1135">
        <v>67048</v>
      </c>
      <c r="F86" s="1131" t="s">
        <v>623</v>
      </c>
      <c r="G86" s="1135"/>
      <c r="H86" s="1126" t="s">
        <v>609</v>
      </c>
      <c r="I86" s="1127"/>
      <c r="J86" s="1127"/>
      <c r="K86" s="1127"/>
      <c r="L86" s="748"/>
      <c r="M86" s="922"/>
      <c r="N86" s="1128"/>
      <c r="O86" s="1129"/>
      <c r="P86" s="750"/>
    </row>
    <row r="87" spans="1:16" ht="26.1" customHeight="1" x14ac:dyDescent="0.25">
      <c r="A87" s="1122">
        <v>76</v>
      </c>
      <c r="B87" s="1123" t="s">
        <v>633</v>
      </c>
      <c r="C87" s="1130">
        <v>40084</v>
      </c>
      <c r="D87" s="1135">
        <v>26680</v>
      </c>
      <c r="E87" s="1135">
        <v>26680</v>
      </c>
      <c r="F87" s="1131" t="s">
        <v>623</v>
      </c>
      <c r="G87" s="1135"/>
      <c r="H87" s="1126" t="s">
        <v>609</v>
      </c>
      <c r="I87" s="1127"/>
      <c r="J87" s="1127"/>
      <c r="K87" s="1127"/>
      <c r="L87" s="748"/>
      <c r="M87" s="922"/>
      <c r="N87" s="1128"/>
      <c r="O87" s="1129"/>
      <c r="P87" s="750"/>
    </row>
    <row r="88" spans="1:16" ht="26.1" customHeight="1" x14ac:dyDescent="0.25">
      <c r="A88" s="1122">
        <v>77</v>
      </c>
      <c r="B88" s="1123" t="s">
        <v>634</v>
      </c>
      <c r="C88" s="1130">
        <v>40087</v>
      </c>
      <c r="D88" s="1135">
        <v>18942.8</v>
      </c>
      <c r="E88" s="1135">
        <v>18942.8</v>
      </c>
      <c r="F88" s="1131" t="s">
        <v>599</v>
      </c>
      <c r="G88" s="1135"/>
      <c r="H88" s="1126" t="s">
        <v>635</v>
      </c>
      <c r="I88" s="1127"/>
      <c r="J88" s="1127"/>
      <c r="K88" s="1127"/>
      <c r="L88" s="748"/>
      <c r="M88" s="922"/>
      <c r="N88" s="1128"/>
      <c r="O88" s="1129"/>
      <c r="P88" s="750"/>
    </row>
    <row r="89" spans="1:16" ht="26.1" customHeight="1" x14ac:dyDescent="0.25">
      <c r="A89" s="1122">
        <v>78</v>
      </c>
      <c r="B89" s="1123" t="s">
        <v>636</v>
      </c>
      <c r="C89" s="1130">
        <v>40087</v>
      </c>
      <c r="D89" s="1135">
        <v>19043.72</v>
      </c>
      <c r="E89" s="1135">
        <v>19043.72</v>
      </c>
      <c r="F89" s="1131" t="s">
        <v>599</v>
      </c>
      <c r="G89" s="1135"/>
      <c r="H89" s="1126" t="s">
        <v>635</v>
      </c>
      <c r="I89" s="1127"/>
      <c r="J89" s="1127"/>
      <c r="K89" s="1127"/>
      <c r="L89" s="748"/>
      <c r="M89" s="922"/>
      <c r="N89" s="1128"/>
      <c r="O89" s="1129"/>
      <c r="P89" s="750"/>
    </row>
    <row r="90" spans="1:16" ht="26.1" customHeight="1" x14ac:dyDescent="0.25">
      <c r="A90" s="1122">
        <v>79</v>
      </c>
      <c r="B90" s="1123" t="s">
        <v>637</v>
      </c>
      <c r="C90" s="1130">
        <v>40092</v>
      </c>
      <c r="D90" s="1135">
        <v>63251.32</v>
      </c>
      <c r="E90" s="1135">
        <v>63251.32</v>
      </c>
      <c r="F90" s="1131" t="s">
        <v>599</v>
      </c>
      <c r="G90" s="1135"/>
      <c r="H90" s="1126" t="s">
        <v>638</v>
      </c>
      <c r="I90" s="1127"/>
      <c r="J90" s="1127"/>
      <c r="K90" s="1127"/>
      <c r="L90" s="748"/>
      <c r="M90" s="922"/>
      <c r="N90" s="1128"/>
      <c r="O90" s="1129"/>
      <c r="P90" s="750"/>
    </row>
    <row r="91" spans="1:16" ht="26.1" customHeight="1" x14ac:dyDescent="0.25">
      <c r="A91" s="1122">
        <v>80</v>
      </c>
      <c r="B91" s="1123" t="s">
        <v>639</v>
      </c>
      <c r="C91" s="1130">
        <v>40092</v>
      </c>
      <c r="D91" s="1135">
        <v>7052.75</v>
      </c>
      <c r="E91" s="1135">
        <v>7052.75</v>
      </c>
      <c r="F91" s="1131" t="s">
        <v>640</v>
      </c>
      <c r="G91" s="1135"/>
      <c r="H91" s="1126" t="s">
        <v>641</v>
      </c>
      <c r="I91" s="1127"/>
      <c r="J91" s="1127"/>
      <c r="K91" s="1127"/>
      <c r="L91" s="748"/>
      <c r="M91" s="922"/>
      <c r="N91" s="1128"/>
      <c r="O91" s="1129"/>
      <c r="P91" s="750"/>
    </row>
    <row r="92" spans="1:16" ht="26.1" customHeight="1" x14ac:dyDescent="0.25">
      <c r="A92" s="1122">
        <v>81</v>
      </c>
      <c r="B92" s="1123" t="s">
        <v>614</v>
      </c>
      <c r="C92" s="1130">
        <v>40095</v>
      </c>
      <c r="D92" s="1135">
        <v>17264</v>
      </c>
      <c r="E92" s="1135">
        <v>17264</v>
      </c>
      <c r="F92" s="1126" t="s">
        <v>628</v>
      </c>
      <c r="G92" s="1135"/>
      <c r="H92" s="1126" t="s">
        <v>629</v>
      </c>
      <c r="I92" s="1127"/>
      <c r="J92" s="1127"/>
      <c r="K92" s="1127"/>
      <c r="L92" s="748"/>
      <c r="M92" s="922"/>
      <c r="N92" s="1128"/>
      <c r="O92" s="1129"/>
      <c r="P92" s="750"/>
    </row>
    <row r="93" spans="1:16" ht="26.1" customHeight="1" x14ac:dyDescent="0.25">
      <c r="A93" s="1122">
        <v>82</v>
      </c>
      <c r="B93" s="1123" t="s">
        <v>642</v>
      </c>
      <c r="C93" s="1130">
        <v>40099</v>
      </c>
      <c r="D93" s="1135">
        <v>11229.2</v>
      </c>
      <c r="E93" s="1135">
        <v>11229.2</v>
      </c>
      <c r="F93" s="1126" t="s">
        <v>628</v>
      </c>
      <c r="G93" s="1135"/>
      <c r="H93" s="1126" t="s">
        <v>569</v>
      </c>
      <c r="I93" s="1127"/>
      <c r="J93" s="1127"/>
      <c r="K93" s="1127"/>
      <c r="L93" s="748"/>
      <c r="M93" s="922"/>
      <c r="N93" s="1128"/>
      <c r="O93" s="1129"/>
      <c r="P93" s="750"/>
    </row>
    <row r="94" spans="1:16" ht="26.1" customHeight="1" x14ac:dyDescent="0.25">
      <c r="A94" s="1122">
        <v>83</v>
      </c>
      <c r="B94" s="1123" t="s">
        <v>643</v>
      </c>
      <c r="C94" s="1130">
        <v>40108</v>
      </c>
      <c r="D94" s="1135">
        <v>45612.36</v>
      </c>
      <c r="E94" s="1135">
        <v>45612.36</v>
      </c>
      <c r="F94" s="1131" t="s">
        <v>599</v>
      </c>
      <c r="G94" s="1135"/>
      <c r="H94" s="1126" t="s">
        <v>644</v>
      </c>
      <c r="I94" s="1127"/>
      <c r="J94" s="1127"/>
      <c r="K94" s="1127"/>
      <c r="L94" s="748"/>
      <c r="M94" s="922"/>
      <c r="N94" s="1128"/>
      <c r="O94" s="1129"/>
      <c r="P94" s="750"/>
    </row>
    <row r="95" spans="1:16" ht="26.1" customHeight="1" x14ac:dyDescent="0.25">
      <c r="A95" s="1122">
        <v>84</v>
      </c>
      <c r="B95" s="1123" t="s">
        <v>645</v>
      </c>
      <c r="C95" s="1130">
        <v>40115</v>
      </c>
      <c r="D95" s="1135">
        <v>6333.6</v>
      </c>
      <c r="E95" s="1135">
        <v>6333.6</v>
      </c>
      <c r="F95" s="1131" t="s">
        <v>646</v>
      </c>
      <c r="G95" s="1135"/>
      <c r="H95" s="1126" t="s">
        <v>647</v>
      </c>
      <c r="I95" s="1127"/>
      <c r="J95" s="1127"/>
      <c r="K95" s="1127"/>
      <c r="L95" s="748"/>
      <c r="M95" s="922"/>
      <c r="N95" s="1128"/>
      <c r="O95" s="1129"/>
      <c r="P95" s="750"/>
    </row>
    <row r="96" spans="1:16" ht="26.1" customHeight="1" x14ac:dyDescent="0.25">
      <c r="A96" s="1122">
        <v>85</v>
      </c>
      <c r="B96" s="1123" t="s">
        <v>648</v>
      </c>
      <c r="C96" s="1130">
        <v>40119</v>
      </c>
      <c r="D96" s="1135">
        <v>12975</v>
      </c>
      <c r="E96" s="1135">
        <v>12975</v>
      </c>
      <c r="F96" s="1126" t="s">
        <v>649</v>
      </c>
      <c r="G96" s="1135"/>
      <c r="H96" s="1126" t="s">
        <v>650</v>
      </c>
      <c r="I96" s="1127"/>
      <c r="J96" s="1127"/>
      <c r="K96" s="1127"/>
      <c r="L96" s="748"/>
      <c r="M96" s="922"/>
      <c r="N96" s="1128"/>
      <c r="O96" s="1129"/>
      <c r="P96" s="750"/>
    </row>
    <row r="97" spans="1:16" ht="26.1" customHeight="1" x14ac:dyDescent="0.25">
      <c r="A97" s="1122">
        <v>86</v>
      </c>
      <c r="B97" s="1123" t="s">
        <v>651</v>
      </c>
      <c r="C97" s="1130">
        <v>40120</v>
      </c>
      <c r="D97" s="1135">
        <v>17210.400000000001</v>
      </c>
      <c r="E97" s="1135">
        <v>17210.400000000001</v>
      </c>
      <c r="F97" s="1126" t="s">
        <v>628</v>
      </c>
      <c r="G97" s="1135"/>
      <c r="H97" s="1126" t="s">
        <v>629</v>
      </c>
      <c r="I97" s="1127"/>
      <c r="J97" s="1127"/>
      <c r="K97" s="1127"/>
      <c r="L97" s="748"/>
      <c r="M97" s="922"/>
      <c r="N97" s="1128"/>
      <c r="O97" s="1129"/>
      <c r="P97" s="750"/>
    </row>
    <row r="98" spans="1:16" ht="26.1" customHeight="1" x14ac:dyDescent="0.25">
      <c r="A98" s="1122">
        <v>87</v>
      </c>
      <c r="B98" s="1123" t="s">
        <v>611</v>
      </c>
      <c r="C98" s="1130">
        <v>40122</v>
      </c>
      <c r="D98" s="1135">
        <v>88501.04</v>
      </c>
      <c r="E98" s="1135">
        <v>88501.04</v>
      </c>
      <c r="F98" s="1131" t="s">
        <v>599</v>
      </c>
      <c r="G98" s="1135"/>
      <c r="H98" s="1126" t="s">
        <v>561</v>
      </c>
      <c r="I98" s="1127"/>
      <c r="J98" s="1127"/>
      <c r="K98" s="1127"/>
      <c r="L98" s="748"/>
      <c r="M98" s="922"/>
      <c r="N98" s="1128"/>
      <c r="O98" s="1129"/>
      <c r="P98" s="750"/>
    </row>
    <row r="99" spans="1:16" ht="26.1" customHeight="1" x14ac:dyDescent="0.25">
      <c r="A99" s="1122">
        <v>88</v>
      </c>
      <c r="B99" s="1123" t="s">
        <v>652</v>
      </c>
      <c r="C99" s="1130">
        <v>40129</v>
      </c>
      <c r="D99" s="1135">
        <v>27137.040000000001</v>
      </c>
      <c r="E99" s="1135">
        <v>27137.040000000001</v>
      </c>
      <c r="F99" s="1126" t="s">
        <v>563</v>
      </c>
      <c r="G99" s="1135"/>
      <c r="H99" s="1126" t="s">
        <v>653</v>
      </c>
      <c r="I99" s="1127"/>
      <c r="J99" s="1127"/>
      <c r="K99" s="1127"/>
      <c r="L99" s="748"/>
      <c r="M99" s="922"/>
      <c r="N99" s="1128"/>
      <c r="O99" s="1129"/>
      <c r="P99" s="750"/>
    </row>
    <row r="100" spans="1:16" ht="26.1" customHeight="1" x14ac:dyDescent="0.25">
      <c r="A100" s="1122">
        <v>89</v>
      </c>
      <c r="B100" s="1123" t="s">
        <v>584</v>
      </c>
      <c r="C100" s="1130">
        <v>40137</v>
      </c>
      <c r="D100" s="1135">
        <v>5586.88</v>
      </c>
      <c r="E100" s="1135">
        <v>5586.88</v>
      </c>
      <c r="F100" s="1126" t="s">
        <v>628</v>
      </c>
      <c r="G100" s="1135"/>
      <c r="H100" s="1126" t="s">
        <v>629</v>
      </c>
      <c r="I100" s="1127"/>
      <c r="J100" s="1127"/>
      <c r="K100" s="1127"/>
      <c r="L100" s="748"/>
      <c r="M100" s="922"/>
      <c r="N100" s="1128"/>
      <c r="O100" s="1129"/>
      <c r="P100" s="750"/>
    </row>
    <row r="101" spans="1:16" ht="26.1" customHeight="1" x14ac:dyDescent="0.25">
      <c r="A101" s="1122">
        <v>90</v>
      </c>
      <c r="B101" s="1123" t="s">
        <v>654</v>
      </c>
      <c r="C101" s="1130">
        <v>40137</v>
      </c>
      <c r="D101" s="1135">
        <v>19624.400000000001</v>
      </c>
      <c r="E101" s="1135">
        <v>19624.400000000001</v>
      </c>
      <c r="F101" s="1126" t="s">
        <v>628</v>
      </c>
      <c r="G101" s="1135"/>
      <c r="H101" s="1126" t="s">
        <v>569</v>
      </c>
      <c r="I101" s="1127"/>
      <c r="J101" s="1127"/>
      <c r="K101" s="1127"/>
      <c r="L101" s="748"/>
      <c r="M101" s="922"/>
      <c r="N101" s="1128"/>
      <c r="O101" s="1129"/>
      <c r="P101" s="750"/>
    </row>
    <row r="102" spans="1:16" ht="26.1" customHeight="1" x14ac:dyDescent="0.25">
      <c r="A102" s="1122">
        <v>91</v>
      </c>
      <c r="B102" s="1123" t="s">
        <v>655</v>
      </c>
      <c r="C102" s="1130">
        <v>40137</v>
      </c>
      <c r="D102" s="1135">
        <v>11877.6</v>
      </c>
      <c r="E102" s="1135">
        <v>11877.6</v>
      </c>
      <c r="F102" s="1126" t="s">
        <v>628</v>
      </c>
      <c r="G102" s="1135"/>
      <c r="H102" s="1126" t="s">
        <v>569</v>
      </c>
      <c r="I102" s="1127"/>
      <c r="J102" s="1127"/>
      <c r="K102" s="1127"/>
      <c r="L102" s="748"/>
      <c r="M102" s="922"/>
      <c r="N102" s="1128"/>
      <c r="O102" s="1129"/>
      <c r="P102" s="750"/>
    </row>
    <row r="103" spans="1:16" ht="26.1" customHeight="1" x14ac:dyDescent="0.25">
      <c r="A103" s="1122">
        <v>92</v>
      </c>
      <c r="B103" s="1123" t="s">
        <v>642</v>
      </c>
      <c r="C103" s="1130">
        <v>40141</v>
      </c>
      <c r="D103" s="1135">
        <v>22569.89</v>
      </c>
      <c r="E103" s="1135">
        <v>22569.89</v>
      </c>
      <c r="F103" s="1138" t="s">
        <v>656</v>
      </c>
      <c r="G103" s="1135"/>
      <c r="H103" s="1139" t="s">
        <v>657</v>
      </c>
      <c r="I103" s="1127"/>
      <c r="J103" s="1127"/>
      <c r="K103" s="1127"/>
      <c r="L103" s="748"/>
      <c r="M103" s="922"/>
      <c r="N103" s="1128"/>
      <c r="O103" s="1129"/>
      <c r="P103" s="750"/>
    </row>
    <row r="104" spans="1:16" ht="26.1" customHeight="1" x14ac:dyDescent="0.25">
      <c r="A104" s="1122">
        <v>93</v>
      </c>
      <c r="B104" s="1123" t="s">
        <v>658</v>
      </c>
      <c r="C104" s="1130">
        <v>40149</v>
      </c>
      <c r="D104" s="1135">
        <v>23242.400000000001</v>
      </c>
      <c r="E104" s="1135">
        <v>23242.400000000001</v>
      </c>
      <c r="F104" s="1138" t="s">
        <v>659</v>
      </c>
      <c r="G104" s="1135"/>
      <c r="H104" s="1139" t="s">
        <v>660</v>
      </c>
      <c r="I104" s="1127"/>
      <c r="J104" s="1127"/>
      <c r="K104" s="1127"/>
      <c r="L104" s="748"/>
      <c r="M104" s="922"/>
      <c r="N104" s="1128"/>
      <c r="O104" s="1129"/>
      <c r="P104" s="750"/>
    </row>
    <row r="105" spans="1:16" ht="26.1" customHeight="1" x14ac:dyDescent="0.25">
      <c r="A105" s="1122">
        <v>94</v>
      </c>
      <c r="B105" s="1123" t="s">
        <v>661</v>
      </c>
      <c r="C105" s="1130">
        <v>40154</v>
      </c>
      <c r="D105" s="1135">
        <v>49186.3</v>
      </c>
      <c r="E105" s="1135">
        <v>49186.3</v>
      </c>
      <c r="F105" s="1138" t="s">
        <v>659</v>
      </c>
      <c r="G105" s="1135"/>
      <c r="H105" s="1139" t="s">
        <v>660</v>
      </c>
      <c r="I105" s="1127"/>
      <c r="J105" s="1127"/>
      <c r="K105" s="1127"/>
      <c r="L105" s="748"/>
      <c r="M105" s="922"/>
      <c r="N105" s="1128"/>
      <c r="O105" s="1129"/>
      <c r="P105" s="750"/>
    </row>
    <row r="106" spans="1:16" ht="26.1" customHeight="1" x14ac:dyDescent="0.25">
      <c r="A106" s="1122">
        <v>95</v>
      </c>
      <c r="B106" s="1123" t="s">
        <v>662</v>
      </c>
      <c r="C106" s="1130">
        <v>40155</v>
      </c>
      <c r="D106" s="1135">
        <v>12538.8</v>
      </c>
      <c r="E106" s="1135">
        <v>12538.8</v>
      </c>
      <c r="F106" s="1126" t="s">
        <v>628</v>
      </c>
      <c r="G106" s="1135"/>
      <c r="H106" s="1126" t="s">
        <v>569</v>
      </c>
      <c r="I106" s="1127"/>
      <c r="J106" s="1127"/>
      <c r="K106" s="1127"/>
      <c r="L106" s="748"/>
      <c r="M106" s="922"/>
      <c r="N106" s="1128"/>
      <c r="O106" s="1129"/>
      <c r="P106" s="750"/>
    </row>
    <row r="107" spans="1:16" ht="26.1" customHeight="1" x14ac:dyDescent="0.25">
      <c r="A107" s="1122">
        <v>96</v>
      </c>
      <c r="B107" s="1123" t="s">
        <v>559</v>
      </c>
      <c r="C107" s="1130">
        <v>40155</v>
      </c>
      <c r="D107" s="1135">
        <v>8478.7999999999993</v>
      </c>
      <c r="E107" s="1135">
        <v>8478.7999999999993</v>
      </c>
      <c r="F107" s="1126" t="s">
        <v>628</v>
      </c>
      <c r="G107" s="1135"/>
      <c r="H107" s="1126" t="s">
        <v>569</v>
      </c>
      <c r="I107" s="1127"/>
      <c r="J107" s="1127"/>
      <c r="K107" s="1127"/>
      <c r="L107" s="748"/>
      <c r="M107" s="922"/>
      <c r="N107" s="1128"/>
      <c r="O107" s="1129"/>
      <c r="P107" s="750"/>
    </row>
    <row r="108" spans="1:16" ht="26.1" customHeight="1" x14ac:dyDescent="0.25">
      <c r="A108" s="1122">
        <v>97</v>
      </c>
      <c r="B108" s="1123" t="s">
        <v>663</v>
      </c>
      <c r="C108" s="1130">
        <v>40155</v>
      </c>
      <c r="D108" s="1135">
        <v>8478.7999999999993</v>
      </c>
      <c r="E108" s="1135">
        <v>8478.7999999999993</v>
      </c>
      <c r="F108" s="1126" t="s">
        <v>628</v>
      </c>
      <c r="G108" s="1135"/>
      <c r="H108" s="1126" t="s">
        <v>569</v>
      </c>
      <c r="I108" s="1127"/>
      <c r="J108" s="1127"/>
      <c r="K108" s="1127"/>
      <c r="L108" s="748"/>
      <c r="M108" s="922"/>
      <c r="N108" s="1128"/>
      <c r="O108" s="1129"/>
      <c r="P108" s="750"/>
    </row>
    <row r="109" spans="1:16" ht="26.1" customHeight="1" x14ac:dyDescent="0.25">
      <c r="A109" s="1122">
        <v>98</v>
      </c>
      <c r="B109" s="1123" t="s">
        <v>664</v>
      </c>
      <c r="C109" s="1130">
        <v>40155</v>
      </c>
      <c r="D109" s="1135">
        <v>10672.4</v>
      </c>
      <c r="E109" s="1135">
        <v>10672.4</v>
      </c>
      <c r="F109" s="1126" t="s">
        <v>628</v>
      </c>
      <c r="G109" s="1135"/>
      <c r="H109" s="1126" t="s">
        <v>629</v>
      </c>
      <c r="I109" s="1127"/>
      <c r="J109" s="1127"/>
      <c r="K109" s="1127"/>
      <c r="L109" s="748"/>
      <c r="M109" s="922"/>
      <c r="N109" s="1128"/>
      <c r="O109" s="1129"/>
      <c r="P109" s="750"/>
    </row>
    <row r="110" spans="1:16" ht="26.1" customHeight="1" x14ac:dyDescent="0.25">
      <c r="A110" s="1122">
        <v>99</v>
      </c>
      <c r="B110" s="1123" t="s">
        <v>665</v>
      </c>
      <c r="C110" s="1130">
        <v>40165</v>
      </c>
      <c r="D110" s="1135">
        <v>52200</v>
      </c>
      <c r="E110" s="1135">
        <v>52200</v>
      </c>
      <c r="F110" s="1131" t="s">
        <v>596</v>
      </c>
      <c r="G110" s="1135"/>
      <c r="H110" s="1126" t="s">
        <v>597</v>
      </c>
      <c r="I110" s="1127"/>
      <c r="J110" s="1127"/>
      <c r="K110" s="1127"/>
      <c r="L110" s="748"/>
      <c r="M110" s="922"/>
      <c r="N110" s="1128"/>
      <c r="O110" s="1129"/>
      <c r="P110" s="750"/>
    </row>
    <row r="111" spans="1:16" ht="26.1" customHeight="1" x14ac:dyDescent="0.25">
      <c r="A111" s="1122">
        <v>100</v>
      </c>
      <c r="B111" s="1123" t="s">
        <v>666</v>
      </c>
      <c r="C111" s="1130">
        <v>40175</v>
      </c>
      <c r="D111" s="1135">
        <v>19314</v>
      </c>
      <c r="E111" s="1135">
        <v>19314</v>
      </c>
      <c r="F111" s="1131" t="s">
        <v>640</v>
      </c>
      <c r="G111" s="1135"/>
      <c r="H111" s="1126" t="s">
        <v>667</v>
      </c>
      <c r="I111" s="1127"/>
      <c r="J111" s="1127"/>
      <c r="K111" s="1127"/>
      <c r="L111" s="748"/>
      <c r="M111" s="922"/>
      <c r="N111" s="1128"/>
      <c r="O111" s="1129"/>
      <c r="P111" s="750"/>
    </row>
    <row r="112" spans="1:16" ht="26.1" customHeight="1" x14ac:dyDescent="0.25">
      <c r="A112" s="1122">
        <v>101</v>
      </c>
      <c r="B112" s="1123" t="s">
        <v>668</v>
      </c>
      <c r="C112" s="1130">
        <v>40176</v>
      </c>
      <c r="D112" s="1135">
        <v>43500</v>
      </c>
      <c r="E112" s="1135">
        <v>43500</v>
      </c>
      <c r="F112" s="1126" t="s">
        <v>669</v>
      </c>
      <c r="G112" s="1135"/>
      <c r="H112" s="1126" t="s">
        <v>670</v>
      </c>
      <c r="I112" s="1127"/>
      <c r="J112" s="1127"/>
      <c r="K112" s="1127"/>
      <c r="L112" s="748"/>
      <c r="M112" s="922"/>
      <c r="N112" s="1128"/>
      <c r="O112" s="1129"/>
      <c r="P112" s="750"/>
    </row>
    <row r="113" spans="1:16" ht="26.1" customHeight="1" x14ac:dyDescent="0.25">
      <c r="A113" s="1122">
        <v>102</v>
      </c>
      <c r="B113" s="1123" t="s">
        <v>671</v>
      </c>
      <c r="C113" s="1130">
        <v>40176</v>
      </c>
      <c r="D113" s="1135">
        <v>33790.519999999997</v>
      </c>
      <c r="E113" s="1135">
        <v>33790.519999999997</v>
      </c>
      <c r="F113" s="1138" t="s">
        <v>659</v>
      </c>
      <c r="G113" s="1135"/>
      <c r="H113" s="1139" t="s">
        <v>672</v>
      </c>
      <c r="I113" s="1127"/>
      <c r="J113" s="1127"/>
      <c r="K113" s="1127"/>
      <c r="L113" s="748"/>
      <c r="M113" s="922"/>
      <c r="N113" s="1128"/>
      <c r="O113" s="1129"/>
      <c r="P113" s="750"/>
    </row>
    <row r="114" spans="1:16" ht="26.1" customHeight="1" x14ac:dyDescent="0.25">
      <c r="A114" s="1122">
        <v>103</v>
      </c>
      <c r="B114" s="1123" t="s">
        <v>673</v>
      </c>
      <c r="C114" s="1130">
        <v>40191</v>
      </c>
      <c r="D114" s="1032">
        <v>34506.28</v>
      </c>
      <c r="E114" s="1032">
        <v>34506.28</v>
      </c>
      <c r="F114" s="1126" t="s">
        <v>674</v>
      </c>
      <c r="G114" s="1135"/>
      <c r="H114" s="1126" t="s">
        <v>675</v>
      </c>
      <c r="I114" s="1032"/>
      <c r="J114" s="1127"/>
      <c r="K114" s="1127"/>
      <c r="L114" s="748"/>
      <c r="M114" s="922"/>
      <c r="N114" s="1128"/>
      <c r="O114" s="1129"/>
      <c r="P114" s="750"/>
    </row>
    <row r="115" spans="1:16" ht="26.1" customHeight="1" x14ac:dyDescent="0.25">
      <c r="A115" s="1122">
        <v>104</v>
      </c>
      <c r="B115" s="1123" t="s">
        <v>654</v>
      </c>
      <c r="C115" s="1130">
        <v>40246</v>
      </c>
      <c r="D115" s="1032">
        <v>36444</v>
      </c>
      <c r="E115" s="1032">
        <v>36444</v>
      </c>
      <c r="F115" s="1126" t="s">
        <v>676</v>
      </c>
      <c r="G115" s="1135"/>
      <c r="H115" s="1126" t="s">
        <v>586</v>
      </c>
      <c r="I115" s="1032"/>
      <c r="J115" s="1127"/>
      <c r="K115" s="1127"/>
      <c r="L115" s="748"/>
      <c r="M115" s="922"/>
      <c r="N115" s="1128"/>
      <c r="O115" s="1129"/>
      <c r="P115" s="750"/>
    </row>
    <row r="116" spans="1:16" ht="26.1" customHeight="1" x14ac:dyDescent="0.25">
      <c r="A116" s="1122">
        <v>105</v>
      </c>
      <c r="B116" s="1123" t="s">
        <v>677</v>
      </c>
      <c r="C116" s="1130">
        <v>40322</v>
      </c>
      <c r="D116" s="1032">
        <v>185600</v>
      </c>
      <c r="E116" s="1032">
        <v>185600</v>
      </c>
      <c r="F116" s="1126" t="s">
        <v>678</v>
      </c>
      <c r="G116" s="1135"/>
      <c r="H116" s="1126" t="s">
        <v>679</v>
      </c>
      <c r="I116" s="1032"/>
      <c r="J116" s="1127"/>
      <c r="K116" s="1127"/>
      <c r="L116" s="748"/>
      <c r="M116" s="922"/>
      <c r="N116" s="1128"/>
      <c r="O116" s="1129"/>
      <c r="P116" s="750"/>
    </row>
    <row r="117" spans="1:16" ht="26.1" customHeight="1" x14ac:dyDescent="0.25">
      <c r="A117" s="1122">
        <v>106</v>
      </c>
      <c r="B117" s="1123" t="s">
        <v>680</v>
      </c>
      <c r="C117" s="1130">
        <v>40322</v>
      </c>
      <c r="D117" s="1032">
        <v>185600</v>
      </c>
      <c r="E117" s="1032">
        <v>185600</v>
      </c>
      <c r="F117" s="1126" t="s">
        <v>678</v>
      </c>
      <c r="G117" s="1135"/>
      <c r="H117" s="1126" t="s">
        <v>679</v>
      </c>
      <c r="I117" s="1032"/>
      <c r="J117" s="1127"/>
      <c r="K117" s="1127"/>
      <c r="L117" s="748"/>
      <c r="M117" s="922"/>
      <c r="N117" s="1128"/>
      <c r="O117" s="1129"/>
      <c r="P117" s="750"/>
    </row>
    <row r="118" spans="1:16" ht="26.1" customHeight="1" x14ac:dyDescent="0.25">
      <c r="A118" s="1122">
        <v>107</v>
      </c>
      <c r="B118" s="1123" t="s">
        <v>681</v>
      </c>
      <c r="C118" s="1130">
        <v>40329</v>
      </c>
      <c r="D118" s="1032">
        <v>48565</v>
      </c>
      <c r="E118" s="1032">
        <v>48565</v>
      </c>
      <c r="F118" s="1126" t="s">
        <v>682</v>
      </c>
      <c r="G118" s="1135"/>
      <c r="H118" s="1126" t="s">
        <v>683</v>
      </c>
      <c r="I118" s="1032"/>
      <c r="J118" s="1127"/>
      <c r="K118" s="1127"/>
      <c r="L118" s="748"/>
      <c r="M118" s="922"/>
      <c r="N118" s="1128"/>
      <c r="O118" s="1129"/>
      <c r="P118" s="750"/>
    </row>
    <row r="119" spans="1:16" ht="26.1" customHeight="1" x14ac:dyDescent="0.25">
      <c r="A119" s="1122">
        <v>108</v>
      </c>
      <c r="B119" s="1123" t="s">
        <v>684</v>
      </c>
      <c r="C119" s="1130">
        <v>40329</v>
      </c>
      <c r="D119" s="1032">
        <v>230584.4</v>
      </c>
      <c r="E119" s="1032">
        <v>230584.4</v>
      </c>
      <c r="F119" s="1126" t="s">
        <v>682</v>
      </c>
      <c r="G119" s="1135"/>
      <c r="H119" s="1126" t="s">
        <v>685</v>
      </c>
      <c r="I119" s="1032"/>
      <c r="J119" s="1127"/>
      <c r="K119" s="1127"/>
      <c r="L119" s="748"/>
      <c r="M119" s="922"/>
      <c r="N119" s="1128"/>
      <c r="O119" s="1129"/>
      <c r="P119" s="750"/>
    </row>
    <row r="120" spans="1:16" ht="26.1" customHeight="1" x14ac:dyDescent="0.25">
      <c r="A120" s="1122">
        <v>109</v>
      </c>
      <c r="B120" s="1123" t="s">
        <v>686</v>
      </c>
      <c r="C120" s="1130">
        <v>40329</v>
      </c>
      <c r="D120" s="1032">
        <v>126840.2</v>
      </c>
      <c r="E120" s="1032">
        <v>126840.2</v>
      </c>
      <c r="F120" s="1126" t="s">
        <v>682</v>
      </c>
      <c r="G120" s="1135"/>
      <c r="H120" s="1126" t="s">
        <v>685</v>
      </c>
      <c r="I120" s="1032"/>
      <c r="J120" s="1127"/>
      <c r="K120" s="1127"/>
      <c r="L120" s="748"/>
      <c r="M120" s="922"/>
      <c r="N120" s="1128"/>
      <c r="O120" s="1129"/>
      <c r="P120" s="750"/>
    </row>
    <row r="121" spans="1:16" ht="26.1" customHeight="1" x14ac:dyDescent="0.25">
      <c r="A121" s="1122">
        <v>110</v>
      </c>
      <c r="B121" s="1123" t="s">
        <v>687</v>
      </c>
      <c r="C121" s="1130">
        <v>40438</v>
      </c>
      <c r="D121" s="1032">
        <v>162603</v>
      </c>
      <c r="E121" s="1032">
        <v>162603</v>
      </c>
      <c r="F121" s="1126" t="s">
        <v>678</v>
      </c>
      <c r="G121" s="1135"/>
      <c r="H121" s="1126" t="s">
        <v>679</v>
      </c>
      <c r="I121" s="1032"/>
      <c r="J121" s="1127"/>
      <c r="K121" s="1127"/>
      <c r="L121" s="748"/>
      <c r="M121" s="922"/>
      <c r="N121" s="1128"/>
      <c r="O121" s="1129"/>
      <c r="P121" s="750"/>
    </row>
    <row r="122" spans="1:16" ht="26.1" customHeight="1" x14ac:dyDescent="0.25">
      <c r="A122" s="1122">
        <v>111</v>
      </c>
      <c r="B122" s="1123" t="s">
        <v>688</v>
      </c>
      <c r="C122" s="1130">
        <v>40451</v>
      </c>
      <c r="D122" s="1032">
        <v>2027680</v>
      </c>
      <c r="E122" s="1032">
        <v>2027680</v>
      </c>
      <c r="F122" s="1131" t="s">
        <v>689</v>
      </c>
      <c r="G122" s="1135"/>
      <c r="H122" s="1126" t="s">
        <v>690</v>
      </c>
      <c r="I122" s="1032"/>
      <c r="J122" s="1127"/>
      <c r="K122" s="1127"/>
      <c r="L122" s="748"/>
      <c r="M122" s="922"/>
      <c r="N122" s="1128"/>
      <c r="O122" s="1129"/>
      <c r="P122" s="750"/>
    </row>
    <row r="123" spans="1:16" ht="26.1" customHeight="1" x14ac:dyDescent="0.25">
      <c r="A123" s="1122">
        <v>112</v>
      </c>
      <c r="B123" s="1123" t="s">
        <v>691</v>
      </c>
      <c r="C123" s="1130">
        <v>40476</v>
      </c>
      <c r="D123" s="1032">
        <v>33524</v>
      </c>
      <c r="E123" s="1032">
        <v>33524</v>
      </c>
      <c r="F123" s="1126" t="s">
        <v>692</v>
      </c>
      <c r="G123" s="1135"/>
      <c r="H123" s="1126" t="s">
        <v>679</v>
      </c>
      <c r="I123" s="1032"/>
      <c r="J123" s="1127"/>
      <c r="K123" s="1127"/>
      <c r="L123" s="748"/>
      <c r="M123" s="922"/>
      <c r="N123" s="1128"/>
      <c r="O123" s="1129"/>
      <c r="P123" s="750"/>
    </row>
    <row r="124" spans="1:16" ht="26.1" customHeight="1" x14ac:dyDescent="0.25">
      <c r="A124" s="1122">
        <v>113</v>
      </c>
      <c r="B124" s="1123" t="s">
        <v>693</v>
      </c>
      <c r="C124" s="1130">
        <v>40479</v>
      </c>
      <c r="D124" s="1125">
        <v>2054120</v>
      </c>
      <c r="E124" s="1125">
        <v>2054120</v>
      </c>
      <c r="F124" s="1126" t="s">
        <v>694</v>
      </c>
      <c r="G124" s="1135"/>
      <c r="H124" s="1126" t="s">
        <v>695</v>
      </c>
      <c r="I124" s="1125"/>
      <c r="J124" s="1127"/>
      <c r="K124" s="1127"/>
      <c r="L124" s="748"/>
      <c r="M124" s="922"/>
      <c r="N124" s="1128"/>
      <c r="O124" s="1129"/>
      <c r="P124" s="750"/>
    </row>
    <row r="125" spans="1:16" ht="26.1" customHeight="1" x14ac:dyDescent="0.25">
      <c r="A125" s="1122">
        <v>114</v>
      </c>
      <c r="B125" s="1123" t="s">
        <v>696</v>
      </c>
      <c r="C125" s="1130">
        <v>40479</v>
      </c>
      <c r="D125" s="1032">
        <v>29406</v>
      </c>
      <c r="E125" s="1032">
        <v>29406</v>
      </c>
      <c r="F125" s="1126" t="s">
        <v>692</v>
      </c>
      <c r="G125" s="1135"/>
      <c r="H125" s="1126" t="s">
        <v>679</v>
      </c>
      <c r="I125" s="1032"/>
      <c r="J125" s="1127"/>
      <c r="K125" s="1127"/>
      <c r="L125" s="748"/>
      <c r="M125" s="922"/>
      <c r="N125" s="1128"/>
      <c r="O125" s="1129"/>
      <c r="P125" s="750"/>
    </row>
    <row r="126" spans="1:16" ht="26.1" customHeight="1" x14ac:dyDescent="0.25">
      <c r="A126" s="1122">
        <v>115</v>
      </c>
      <c r="B126" s="1123" t="s">
        <v>697</v>
      </c>
      <c r="C126" s="1130">
        <v>40479</v>
      </c>
      <c r="D126" s="1032">
        <v>10556</v>
      </c>
      <c r="E126" s="1032">
        <v>10556</v>
      </c>
      <c r="F126" s="1126" t="s">
        <v>692</v>
      </c>
      <c r="G126" s="1135"/>
      <c r="H126" s="1126" t="s">
        <v>679</v>
      </c>
      <c r="I126" s="1032"/>
      <c r="J126" s="1127"/>
      <c r="K126" s="1127"/>
      <c r="L126" s="748"/>
      <c r="M126" s="922"/>
      <c r="N126" s="1128"/>
      <c r="O126" s="1129"/>
      <c r="P126" s="750"/>
    </row>
    <row r="127" spans="1:16" ht="26.1" customHeight="1" x14ac:dyDescent="0.25">
      <c r="A127" s="1122">
        <v>116</v>
      </c>
      <c r="B127" s="1123" t="s">
        <v>654</v>
      </c>
      <c r="C127" s="1130">
        <v>40514</v>
      </c>
      <c r="D127" s="1032">
        <v>89633.2</v>
      </c>
      <c r="E127" s="1032">
        <v>89633.2</v>
      </c>
      <c r="F127" s="1131" t="s">
        <v>698</v>
      </c>
      <c r="G127" s="1135"/>
      <c r="H127" s="1126" t="s">
        <v>699</v>
      </c>
      <c r="I127" s="1032"/>
      <c r="J127" s="1127"/>
      <c r="K127" s="1127"/>
      <c r="L127" s="748"/>
      <c r="M127" s="922"/>
      <c r="N127" s="1128"/>
      <c r="O127" s="1129"/>
      <c r="P127" s="750"/>
    </row>
    <row r="128" spans="1:16" ht="26.1" customHeight="1" x14ac:dyDescent="0.25">
      <c r="A128" s="1122">
        <v>117</v>
      </c>
      <c r="B128" s="1123" t="s">
        <v>700</v>
      </c>
      <c r="C128" s="1130">
        <v>40553</v>
      </c>
      <c r="D128" s="1032">
        <v>27724</v>
      </c>
      <c r="E128" s="1032">
        <v>27724</v>
      </c>
      <c r="F128" s="1126" t="s">
        <v>692</v>
      </c>
      <c r="G128" s="1135"/>
      <c r="H128" s="1126" t="s">
        <v>679</v>
      </c>
      <c r="I128" s="1130"/>
      <c r="J128" s="1127"/>
      <c r="K128" s="1127"/>
      <c r="L128" s="748"/>
      <c r="M128" s="922"/>
      <c r="N128" s="1128"/>
      <c r="O128" s="1129"/>
      <c r="P128" s="750"/>
    </row>
    <row r="129" spans="1:16" ht="26.1" customHeight="1" x14ac:dyDescent="0.25">
      <c r="A129" s="1122">
        <v>118</v>
      </c>
      <c r="B129" s="1123" t="s">
        <v>701</v>
      </c>
      <c r="C129" s="1130">
        <v>40554</v>
      </c>
      <c r="D129" s="1032">
        <v>67280</v>
      </c>
      <c r="E129" s="1032">
        <v>67280</v>
      </c>
      <c r="F129" s="1126" t="s">
        <v>678</v>
      </c>
      <c r="G129" s="1135"/>
      <c r="H129" s="1126" t="s">
        <v>679</v>
      </c>
      <c r="I129" s="1032"/>
      <c r="J129" s="1127"/>
      <c r="K129" s="1127"/>
      <c r="L129" s="748"/>
      <c r="M129" s="922"/>
      <c r="N129" s="1128"/>
      <c r="O129" s="1129"/>
      <c r="P129" s="750"/>
    </row>
    <row r="130" spans="1:16" ht="26.1" customHeight="1" x14ac:dyDescent="0.25">
      <c r="A130" s="1122">
        <v>119</v>
      </c>
      <c r="B130" s="1123" t="s">
        <v>702</v>
      </c>
      <c r="C130" s="1130">
        <v>40557</v>
      </c>
      <c r="D130" s="1032">
        <v>23548</v>
      </c>
      <c r="E130" s="1032">
        <v>23548</v>
      </c>
      <c r="F130" s="1126" t="s">
        <v>692</v>
      </c>
      <c r="G130" s="1135"/>
      <c r="H130" s="1126" t="s">
        <v>679</v>
      </c>
      <c r="I130" s="1032"/>
      <c r="J130" s="1127"/>
      <c r="K130" s="1127"/>
      <c r="L130" s="748"/>
      <c r="M130" s="922"/>
      <c r="N130" s="1128"/>
      <c r="O130" s="1129"/>
      <c r="P130" s="750"/>
    </row>
    <row r="131" spans="1:16" ht="26.1" customHeight="1" x14ac:dyDescent="0.25">
      <c r="A131" s="1122">
        <v>120</v>
      </c>
      <c r="B131" s="1123" t="s">
        <v>703</v>
      </c>
      <c r="C131" s="1130">
        <v>40561</v>
      </c>
      <c r="D131" s="1032">
        <v>15312</v>
      </c>
      <c r="E131" s="1032">
        <v>15312</v>
      </c>
      <c r="F131" s="1126" t="s">
        <v>692</v>
      </c>
      <c r="G131" s="1135"/>
      <c r="H131" s="1126" t="s">
        <v>679</v>
      </c>
      <c r="I131" s="1032"/>
      <c r="J131" s="1127"/>
      <c r="K131" s="1127"/>
      <c r="L131" s="748"/>
      <c r="M131" s="922"/>
      <c r="N131" s="1128"/>
      <c r="O131" s="1129"/>
      <c r="P131" s="750"/>
    </row>
    <row r="132" spans="1:16" ht="26.1" customHeight="1" x14ac:dyDescent="0.25">
      <c r="A132" s="1122">
        <v>121</v>
      </c>
      <c r="B132" s="1123" t="s">
        <v>704</v>
      </c>
      <c r="C132" s="1130">
        <v>40561</v>
      </c>
      <c r="D132" s="1032">
        <v>11368</v>
      </c>
      <c r="E132" s="1032">
        <v>11368</v>
      </c>
      <c r="F132" s="1126" t="s">
        <v>692</v>
      </c>
      <c r="G132" s="1135"/>
      <c r="H132" s="1126" t="s">
        <v>679</v>
      </c>
      <c r="I132" s="1032"/>
      <c r="J132" s="1127"/>
      <c r="K132" s="1127"/>
      <c r="L132" s="748"/>
      <c r="M132" s="922"/>
      <c r="N132" s="1128"/>
      <c r="O132" s="1129"/>
      <c r="P132" s="750"/>
    </row>
    <row r="133" spans="1:16" ht="26.1" customHeight="1" x14ac:dyDescent="0.25">
      <c r="A133" s="1122">
        <v>122</v>
      </c>
      <c r="B133" s="1123" t="s">
        <v>705</v>
      </c>
      <c r="C133" s="1130">
        <v>40561</v>
      </c>
      <c r="D133" s="1032">
        <v>12528</v>
      </c>
      <c r="E133" s="1032">
        <v>12528</v>
      </c>
      <c r="F133" s="1126" t="s">
        <v>692</v>
      </c>
      <c r="G133" s="1135"/>
      <c r="H133" s="1126" t="s">
        <v>679</v>
      </c>
      <c r="I133" s="1032"/>
      <c r="J133" s="1127"/>
      <c r="K133" s="1127"/>
      <c r="L133" s="748"/>
      <c r="M133" s="922"/>
      <c r="N133" s="1128"/>
      <c r="O133" s="1129"/>
      <c r="P133" s="750"/>
    </row>
    <row r="134" spans="1:16" ht="26.1" customHeight="1" x14ac:dyDescent="0.25">
      <c r="A134" s="1122">
        <v>123</v>
      </c>
      <c r="B134" s="1123" t="s">
        <v>706</v>
      </c>
      <c r="C134" s="1130">
        <v>40588</v>
      </c>
      <c r="D134" s="1032">
        <v>109504</v>
      </c>
      <c r="E134" s="1032">
        <v>109504</v>
      </c>
      <c r="F134" s="1126" t="s">
        <v>692</v>
      </c>
      <c r="G134" s="1135"/>
      <c r="H134" s="1126" t="s">
        <v>679</v>
      </c>
      <c r="I134" s="1032"/>
      <c r="J134" s="1127"/>
      <c r="K134" s="1127"/>
      <c r="L134" s="748"/>
      <c r="M134" s="922"/>
      <c r="N134" s="1128"/>
      <c r="O134" s="1129"/>
      <c r="P134" s="750"/>
    </row>
    <row r="135" spans="1:16" ht="26.1" customHeight="1" x14ac:dyDescent="0.25">
      <c r="A135" s="1122">
        <v>124</v>
      </c>
      <c r="B135" s="1123" t="s">
        <v>707</v>
      </c>
      <c r="C135" s="1130">
        <v>40590</v>
      </c>
      <c r="D135" s="1032">
        <v>12296</v>
      </c>
      <c r="E135" s="1032">
        <v>12296</v>
      </c>
      <c r="F135" s="1126" t="s">
        <v>692</v>
      </c>
      <c r="G135" s="1135"/>
      <c r="H135" s="1126" t="s">
        <v>679</v>
      </c>
      <c r="I135" s="1032"/>
      <c r="J135" s="1127"/>
      <c r="K135" s="1127"/>
      <c r="L135" s="748"/>
      <c r="M135" s="922"/>
      <c r="N135" s="1128"/>
      <c r="O135" s="1129"/>
      <c r="P135" s="750"/>
    </row>
    <row r="136" spans="1:16" ht="26.1" customHeight="1" x14ac:dyDescent="0.25">
      <c r="A136" s="1122">
        <v>125</v>
      </c>
      <c r="B136" s="1123" t="s">
        <v>708</v>
      </c>
      <c r="C136" s="1130">
        <v>40595</v>
      </c>
      <c r="D136" s="1125">
        <v>32670.2</v>
      </c>
      <c r="E136" s="1125">
        <v>32670.2</v>
      </c>
      <c r="F136" s="1126" t="s">
        <v>709</v>
      </c>
      <c r="G136" s="1135"/>
      <c r="H136" s="1126" t="s">
        <v>710</v>
      </c>
      <c r="I136" s="1032"/>
      <c r="J136" s="1127"/>
      <c r="K136" s="1127"/>
      <c r="L136" s="748"/>
      <c r="M136" s="922"/>
      <c r="N136" s="1128"/>
      <c r="O136" s="1129"/>
      <c r="P136" s="750"/>
    </row>
    <row r="137" spans="1:16" ht="26.1" customHeight="1" x14ac:dyDescent="0.25">
      <c r="A137" s="1122">
        <v>126</v>
      </c>
      <c r="B137" s="1123" t="s">
        <v>711</v>
      </c>
      <c r="C137" s="1130">
        <v>40595</v>
      </c>
      <c r="D137" s="1125">
        <v>31735.1</v>
      </c>
      <c r="E137" s="1125">
        <v>31735.1</v>
      </c>
      <c r="F137" s="1126" t="s">
        <v>709</v>
      </c>
      <c r="G137" s="1135"/>
      <c r="H137" s="1126" t="s">
        <v>710</v>
      </c>
      <c r="I137" s="1125"/>
      <c r="J137" s="1127"/>
      <c r="K137" s="1127"/>
      <c r="L137" s="748"/>
      <c r="M137" s="922"/>
      <c r="N137" s="1128"/>
      <c r="O137" s="1129"/>
      <c r="P137" s="750"/>
    </row>
    <row r="138" spans="1:16" ht="26.1" customHeight="1" x14ac:dyDescent="0.25">
      <c r="A138" s="1122">
        <v>127</v>
      </c>
      <c r="B138" s="1123" t="s">
        <v>712</v>
      </c>
      <c r="C138" s="1130">
        <v>40595</v>
      </c>
      <c r="D138" s="1125">
        <v>33241.599999999999</v>
      </c>
      <c r="E138" s="1125">
        <v>33241.599999999999</v>
      </c>
      <c r="F138" s="1126" t="s">
        <v>709</v>
      </c>
      <c r="G138" s="1135"/>
      <c r="H138" s="1126" t="s">
        <v>710</v>
      </c>
      <c r="I138" s="1125"/>
      <c r="J138" s="1127"/>
      <c r="K138" s="1127"/>
      <c r="L138" s="748"/>
      <c r="M138" s="922"/>
      <c r="N138" s="1128"/>
      <c r="O138" s="1129"/>
      <c r="P138" s="750"/>
    </row>
    <row r="139" spans="1:16" ht="26.1" customHeight="1" x14ac:dyDescent="0.25">
      <c r="A139" s="1122">
        <v>128</v>
      </c>
      <c r="B139" s="1123" t="s">
        <v>713</v>
      </c>
      <c r="C139" s="1130">
        <v>40611</v>
      </c>
      <c r="D139" s="1125">
        <v>282940.7</v>
      </c>
      <c r="E139" s="1125">
        <v>282940.7</v>
      </c>
      <c r="F139" s="1131" t="s">
        <v>714</v>
      </c>
      <c r="G139" s="1135"/>
      <c r="H139" s="1126" t="s">
        <v>566</v>
      </c>
      <c r="I139" s="1125"/>
      <c r="J139" s="1127"/>
      <c r="K139" s="1127"/>
      <c r="L139" s="748"/>
      <c r="M139" s="922"/>
      <c r="N139" s="1128"/>
      <c r="O139" s="1129"/>
      <c r="P139" s="750"/>
    </row>
    <row r="140" spans="1:16" ht="26.1" customHeight="1" x14ac:dyDescent="0.25">
      <c r="A140" s="1122">
        <v>129</v>
      </c>
      <c r="B140" s="1123" t="s">
        <v>715</v>
      </c>
      <c r="C140" s="1130">
        <v>40617</v>
      </c>
      <c r="D140" s="1125">
        <v>37551.9</v>
      </c>
      <c r="E140" s="1125">
        <v>37551.9</v>
      </c>
      <c r="F140" s="1126" t="s">
        <v>709</v>
      </c>
      <c r="G140" s="1135"/>
      <c r="H140" s="1126" t="s">
        <v>710</v>
      </c>
      <c r="I140" s="1125"/>
      <c r="J140" s="1127"/>
      <c r="K140" s="1127"/>
      <c r="L140" s="748"/>
      <c r="M140" s="922"/>
      <c r="N140" s="1128"/>
      <c r="O140" s="1129"/>
      <c r="P140" s="750"/>
    </row>
    <row r="141" spans="1:16" ht="26.1" customHeight="1" x14ac:dyDescent="0.25">
      <c r="A141" s="1122">
        <v>130</v>
      </c>
      <c r="B141" s="1123" t="s">
        <v>671</v>
      </c>
      <c r="C141" s="1130">
        <v>40840</v>
      </c>
      <c r="D141" s="1032">
        <v>18212</v>
      </c>
      <c r="E141" s="1032">
        <v>18212</v>
      </c>
      <c r="F141" s="1131" t="s">
        <v>716</v>
      </c>
      <c r="G141" s="1135"/>
      <c r="H141" s="1126" t="s">
        <v>679</v>
      </c>
      <c r="I141" s="1125"/>
      <c r="J141" s="1127"/>
      <c r="K141" s="1127"/>
      <c r="L141" s="748"/>
      <c r="M141" s="922"/>
      <c r="N141" s="1128"/>
      <c r="O141" s="1129"/>
      <c r="P141" s="750"/>
    </row>
    <row r="142" spans="1:16" ht="26.1" customHeight="1" x14ac:dyDescent="0.25">
      <c r="A142" s="1122">
        <v>131</v>
      </c>
      <c r="B142" s="1123" t="s">
        <v>717</v>
      </c>
      <c r="C142" s="1130">
        <v>40840</v>
      </c>
      <c r="D142" s="1032">
        <v>5974</v>
      </c>
      <c r="E142" s="1032">
        <v>5974</v>
      </c>
      <c r="F142" s="1131" t="s">
        <v>716</v>
      </c>
      <c r="G142" s="1135"/>
      <c r="H142" s="1126" t="s">
        <v>679</v>
      </c>
      <c r="I142" s="1032"/>
      <c r="J142" s="1127"/>
      <c r="K142" s="1127"/>
      <c r="L142" s="748"/>
      <c r="M142" s="922"/>
      <c r="N142" s="1128"/>
      <c r="O142" s="1129"/>
      <c r="P142" s="750"/>
    </row>
    <row r="143" spans="1:16" ht="26.1" customHeight="1" x14ac:dyDescent="0.25">
      <c r="A143" s="1122">
        <v>132</v>
      </c>
      <c r="B143" s="1123" t="s">
        <v>718</v>
      </c>
      <c r="C143" s="1130">
        <v>40848</v>
      </c>
      <c r="D143" s="1032">
        <v>10266</v>
      </c>
      <c r="E143" s="1032">
        <v>10266</v>
      </c>
      <c r="F143" s="1131" t="s">
        <v>719</v>
      </c>
      <c r="G143" s="1135"/>
      <c r="H143" s="1126" t="s">
        <v>679</v>
      </c>
      <c r="I143" s="1032"/>
      <c r="J143" s="1127"/>
      <c r="K143" s="1127"/>
      <c r="L143" s="748"/>
      <c r="M143" s="922"/>
      <c r="N143" s="1128"/>
      <c r="O143" s="1129"/>
      <c r="P143" s="750"/>
    </row>
    <row r="144" spans="1:16" ht="26.1" customHeight="1" x14ac:dyDescent="0.25">
      <c r="A144" s="1122">
        <v>133</v>
      </c>
      <c r="B144" s="1123" t="s">
        <v>720</v>
      </c>
      <c r="C144" s="1130">
        <v>41123</v>
      </c>
      <c r="D144" s="1032">
        <v>9512</v>
      </c>
      <c r="E144" s="1032">
        <v>9512</v>
      </c>
      <c r="F144" s="1126" t="s">
        <v>721</v>
      </c>
      <c r="G144" s="1135"/>
      <c r="H144" s="1126" t="s">
        <v>679</v>
      </c>
      <c r="I144" s="1032"/>
      <c r="J144" s="1127"/>
      <c r="K144" s="1127"/>
      <c r="L144" s="748"/>
      <c r="M144" s="922"/>
      <c r="N144" s="1128"/>
      <c r="O144" s="1129"/>
      <c r="P144" s="750"/>
    </row>
    <row r="145" spans="1:16" ht="26.1" customHeight="1" x14ac:dyDescent="0.25">
      <c r="A145" s="1122">
        <v>134</v>
      </c>
      <c r="B145" s="1123" t="s">
        <v>722</v>
      </c>
      <c r="C145" s="1130">
        <v>41141</v>
      </c>
      <c r="D145" s="1140">
        <v>17864</v>
      </c>
      <c r="E145" s="1140">
        <v>17864</v>
      </c>
      <c r="F145" s="1139" t="s">
        <v>721</v>
      </c>
      <c r="G145" s="749"/>
      <c r="H145" s="1126" t="s">
        <v>679</v>
      </c>
      <c r="I145" s="1127"/>
      <c r="J145" s="1127"/>
      <c r="K145" s="1127"/>
      <c r="L145" s="748"/>
      <c r="M145" s="922"/>
      <c r="N145" s="1128"/>
      <c r="O145" s="1129"/>
      <c r="P145" s="750"/>
    </row>
    <row r="146" spans="1:16" ht="26.1" customHeight="1" x14ac:dyDescent="0.25">
      <c r="A146" s="1122">
        <v>135</v>
      </c>
      <c r="B146" s="1123" t="s">
        <v>723</v>
      </c>
      <c r="C146" s="1130">
        <v>41144</v>
      </c>
      <c r="D146" s="1140">
        <v>15468</v>
      </c>
      <c r="E146" s="1140">
        <v>15468</v>
      </c>
      <c r="F146" s="1126" t="s">
        <v>724</v>
      </c>
      <c r="G146" s="749"/>
      <c r="H146" s="1126" t="s">
        <v>725</v>
      </c>
      <c r="I146" s="1127"/>
      <c r="J146" s="1127"/>
      <c r="K146" s="1127"/>
      <c r="L146" s="748"/>
      <c r="M146" s="1141"/>
      <c r="N146" s="1142"/>
      <c r="O146" s="1143"/>
      <c r="P146" s="750"/>
    </row>
    <row r="147" spans="1:16" ht="26.1" customHeight="1" x14ac:dyDescent="0.25">
      <c r="A147" s="1122">
        <v>136</v>
      </c>
      <c r="B147" s="1123" t="s">
        <v>726</v>
      </c>
      <c r="C147" s="1130">
        <v>41144</v>
      </c>
      <c r="D147" s="1140">
        <v>48720</v>
      </c>
      <c r="E147" s="1140">
        <v>48720</v>
      </c>
      <c r="F147" s="1126" t="s">
        <v>724</v>
      </c>
      <c r="G147" s="749"/>
      <c r="H147" s="1126" t="s">
        <v>725</v>
      </c>
      <c r="I147" s="1127"/>
      <c r="J147" s="1127"/>
      <c r="K147" s="1127"/>
      <c r="L147" s="748"/>
      <c r="M147" s="1141"/>
      <c r="N147" s="1142"/>
      <c r="O147" s="1143"/>
      <c r="P147" s="750"/>
    </row>
    <row r="148" spans="1:16" ht="26.1" customHeight="1" x14ac:dyDescent="0.25">
      <c r="A148" s="1122">
        <v>137</v>
      </c>
      <c r="B148" s="1123" t="s">
        <v>727</v>
      </c>
      <c r="C148" s="1130">
        <v>41162</v>
      </c>
      <c r="D148" s="1140">
        <v>16240</v>
      </c>
      <c r="E148" s="1140">
        <v>16240</v>
      </c>
      <c r="F148" s="1126" t="s">
        <v>721</v>
      </c>
      <c r="G148" s="749"/>
      <c r="H148" s="1126" t="s">
        <v>679</v>
      </c>
      <c r="I148" s="1127"/>
      <c r="J148" s="1127"/>
      <c r="K148" s="1127"/>
      <c r="L148" s="748"/>
      <c r="M148" s="1141"/>
      <c r="N148" s="1142"/>
      <c r="O148" s="1143"/>
      <c r="P148" s="750"/>
    </row>
    <row r="149" spans="1:16" ht="26.1" customHeight="1" x14ac:dyDescent="0.25">
      <c r="A149" s="1122">
        <v>138</v>
      </c>
      <c r="B149" s="1123" t="s">
        <v>728</v>
      </c>
      <c r="C149" s="1130">
        <v>41164</v>
      </c>
      <c r="D149" s="1140">
        <v>15254</v>
      </c>
      <c r="E149" s="1140">
        <v>15254</v>
      </c>
      <c r="F149" s="1126" t="s">
        <v>721</v>
      </c>
      <c r="G149" s="749"/>
      <c r="H149" s="1126" t="s">
        <v>679</v>
      </c>
      <c r="I149" s="1127"/>
      <c r="J149" s="1127"/>
      <c r="K149" s="1127"/>
      <c r="L149" s="748"/>
      <c r="M149" s="1141"/>
      <c r="N149" s="1142"/>
      <c r="O149" s="1143"/>
      <c r="P149" s="750"/>
    </row>
    <row r="150" spans="1:16" ht="26.1" customHeight="1" x14ac:dyDescent="0.25">
      <c r="A150" s="1122">
        <v>139</v>
      </c>
      <c r="B150" s="1123" t="s">
        <v>729</v>
      </c>
      <c r="C150" s="1130">
        <v>41165</v>
      </c>
      <c r="D150" s="1140">
        <v>8410</v>
      </c>
      <c r="E150" s="1140">
        <v>8410</v>
      </c>
      <c r="F150" s="1126" t="s">
        <v>721</v>
      </c>
      <c r="G150" s="749"/>
      <c r="H150" s="1126" t="s">
        <v>679</v>
      </c>
      <c r="I150" s="1127"/>
      <c r="J150" s="1127"/>
      <c r="K150" s="1127"/>
      <c r="L150" s="748"/>
      <c r="M150" s="1141"/>
      <c r="N150" s="1142"/>
      <c r="O150" s="1143"/>
      <c r="P150" s="750"/>
    </row>
    <row r="151" spans="1:16" ht="26.1" customHeight="1" x14ac:dyDescent="0.25">
      <c r="A151" s="1122">
        <v>140</v>
      </c>
      <c r="B151" s="1123" t="s">
        <v>730</v>
      </c>
      <c r="C151" s="1130">
        <v>41166</v>
      </c>
      <c r="D151" s="1140">
        <v>15138</v>
      </c>
      <c r="E151" s="1140">
        <v>15138</v>
      </c>
      <c r="F151" s="1126" t="s">
        <v>721</v>
      </c>
      <c r="G151" s="749"/>
      <c r="H151" s="1126" t="s">
        <v>679</v>
      </c>
      <c r="I151" s="1127"/>
      <c r="J151" s="1127"/>
      <c r="K151" s="1127"/>
      <c r="L151" s="748"/>
      <c r="M151" s="1141"/>
      <c r="N151" s="1142"/>
      <c r="O151" s="1143"/>
      <c r="P151" s="750"/>
    </row>
    <row r="152" spans="1:16" ht="26.1" customHeight="1" x14ac:dyDescent="0.25">
      <c r="A152" s="1122">
        <v>141</v>
      </c>
      <c r="B152" s="1123" t="s">
        <v>731</v>
      </c>
      <c r="C152" s="1130">
        <v>41178</v>
      </c>
      <c r="D152" s="1140">
        <v>42108</v>
      </c>
      <c r="E152" s="1140">
        <v>42108</v>
      </c>
      <c r="F152" s="1126" t="s">
        <v>721</v>
      </c>
      <c r="G152" s="749"/>
      <c r="H152" s="1126" t="s">
        <v>679</v>
      </c>
      <c r="I152" s="1127"/>
      <c r="J152" s="1127"/>
      <c r="K152" s="1127"/>
      <c r="L152" s="748"/>
      <c r="M152" s="1141"/>
      <c r="N152" s="1142"/>
      <c r="O152" s="1143"/>
      <c r="P152" s="750"/>
    </row>
    <row r="153" spans="1:16" ht="26.1" customHeight="1" x14ac:dyDescent="0.25">
      <c r="A153" s="1122">
        <v>142</v>
      </c>
      <c r="B153" s="1123" t="s">
        <v>732</v>
      </c>
      <c r="C153" s="1130">
        <v>41178</v>
      </c>
      <c r="D153" s="1140">
        <v>39730</v>
      </c>
      <c r="E153" s="1140">
        <v>39730</v>
      </c>
      <c r="F153" s="1126" t="s">
        <v>721</v>
      </c>
      <c r="G153" s="749"/>
      <c r="H153" s="1126" t="s">
        <v>679</v>
      </c>
      <c r="I153" s="1127"/>
      <c r="J153" s="1127"/>
      <c r="K153" s="1127"/>
      <c r="L153" s="748"/>
      <c r="M153" s="1141"/>
      <c r="N153" s="1142"/>
      <c r="O153" s="1143"/>
      <c r="P153" s="750"/>
    </row>
    <row r="154" spans="1:16" ht="26.1" customHeight="1" x14ac:dyDescent="0.25">
      <c r="A154" s="1122">
        <v>143</v>
      </c>
      <c r="B154" s="1123" t="s">
        <v>733</v>
      </c>
      <c r="C154" s="1130">
        <v>41180</v>
      </c>
      <c r="D154" s="1140">
        <v>36818.400000000001</v>
      </c>
      <c r="E154" s="1140">
        <v>36818.400000000001</v>
      </c>
      <c r="F154" s="1126" t="s">
        <v>721</v>
      </c>
      <c r="G154" s="749"/>
      <c r="H154" s="1126" t="s">
        <v>679</v>
      </c>
      <c r="I154" s="1127"/>
      <c r="J154" s="1127"/>
      <c r="K154" s="1127"/>
      <c r="L154" s="748"/>
      <c r="M154" s="1141"/>
      <c r="N154" s="1142"/>
      <c r="O154" s="1143"/>
      <c r="P154" s="750"/>
    </row>
    <row r="155" spans="1:16" ht="26.1" customHeight="1" x14ac:dyDescent="0.25">
      <c r="A155" s="1122">
        <v>144</v>
      </c>
      <c r="B155" s="1123" t="s">
        <v>734</v>
      </c>
      <c r="C155" s="1130">
        <v>41184</v>
      </c>
      <c r="D155" s="1140">
        <v>13920</v>
      </c>
      <c r="E155" s="1140">
        <v>13920</v>
      </c>
      <c r="F155" s="1126" t="s">
        <v>721</v>
      </c>
      <c r="G155" s="749"/>
      <c r="H155" s="1126" t="s">
        <v>679</v>
      </c>
      <c r="I155" s="1127"/>
      <c r="J155" s="1127"/>
      <c r="K155" s="1127"/>
      <c r="L155" s="748"/>
      <c r="M155" s="1141"/>
      <c r="N155" s="1142"/>
      <c r="O155" s="1143"/>
      <c r="P155" s="750"/>
    </row>
    <row r="156" spans="1:16" ht="26.1" customHeight="1" x14ac:dyDescent="0.25">
      <c r="A156" s="1122">
        <v>145</v>
      </c>
      <c r="B156" s="1123" t="s">
        <v>735</v>
      </c>
      <c r="C156" s="1130">
        <v>41184</v>
      </c>
      <c r="D156" s="1140">
        <v>10567.6</v>
      </c>
      <c r="E156" s="1140">
        <v>10567.6</v>
      </c>
      <c r="F156" s="1126" t="s">
        <v>721</v>
      </c>
      <c r="G156" s="749"/>
      <c r="H156" s="1126" t="s">
        <v>679</v>
      </c>
      <c r="I156" s="1127"/>
      <c r="J156" s="1127"/>
      <c r="K156" s="1127"/>
      <c r="L156" s="748"/>
      <c r="M156" s="1141"/>
      <c r="N156" s="1142"/>
      <c r="O156" s="1143"/>
      <c r="P156" s="750"/>
    </row>
    <row r="157" spans="1:16" ht="26.1" customHeight="1" x14ac:dyDescent="0.25">
      <c r="A157" s="1122">
        <v>146</v>
      </c>
      <c r="B157" s="1123" t="s">
        <v>736</v>
      </c>
      <c r="C157" s="1130">
        <v>41198</v>
      </c>
      <c r="D157" s="1140">
        <v>74588</v>
      </c>
      <c r="E157" s="1140">
        <v>74588</v>
      </c>
      <c r="F157" s="1131" t="s">
        <v>737</v>
      </c>
      <c r="G157" s="749"/>
      <c r="H157" s="1126" t="s">
        <v>738</v>
      </c>
      <c r="I157" s="1127"/>
      <c r="J157" s="1127"/>
      <c r="K157" s="1127"/>
      <c r="L157" s="748"/>
      <c r="M157" s="1141"/>
      <c r="N157" s="1142"/>
      <c r="O157" s="1143"/>
      <c r="P157" s="750"/>
    </row>
    <row r="158" spans="1:16" ht="26.1" customHeight="1" x14ac:dyDescent="0.25">
      <c r="A158" s="1122">
        <v>147</v>
      </c>
      <c r="B158" s="1123" t="s">
        <v>739</v>
      </c>
      <c r="C158" s="1130">
        <v>41198</v>
      </c>
      <c r="D158" s="1140">
        <v>70760</v>
      </c>
      <c r="E158" s="1140">
        <v>70760</v>
      </c>
      <c r="F158" s="1131" t="s">
        <v>737</v>
      </c>
      <c r="G158" s="749"/>
      <c r="H158" s="1126" t="s">
        <v>738</v>
      </c>
      <c r="I158" s="1127"/>
      <c r="J158" s="1127"/>
      <c r="K158" s="1127"/>
      <c r="L158" s="748"/>
      <c r="M158" s="1141"/>
      <c r="N158" s="1142"/>
      <c r="O158" s="1143"/>
      <c r="P158" s="750"/>
    </row>
    <row r="159" spans="1:16" ht="26.1" customHeight="1" x14ac:dyDescent="0.25">
      <c r="A159" s="1122">
        <v>148</v>
      </c>
      <c r="B159" s="1123" t="s">
        <v>740</v>
      </c>
      <c r="C159" s="1130">
        <v>41225</v>
      </c>
      <c r="D159" s="1140">
        <v>18908</v>
      </c>
      <c r="E159" s="1140">
        <v>18908</v>
      </c>
      <c r="F159" s="1126" t="s">
        <v>721</v>
      </c>
      <c r="G159" s="749"/>
      <c r="H159" s="1126" t="s">
        <v>741</v>
      </c>
      <c r="I159" s="1127"/>
      <c r="J159" s="1127"/>
      <c r="K159" s="1127"/>
      <c r="L159" s="748"/>
      <c r="M159" s="1141"/>
      <c r="N159" s="1142"/>
      <c r="O159" s="1143"/>
      <c r="P159" s="750"/>
    </row>
    <row r="160" spans="1:16" ht="26.1" customHeight="1" x14ac:dyDescent="0.25">
      <c r="A160" s="1122">
        <v>149</v>
      </c>
      <c r="B160" s="1123" t="s">
        <v>742</v>
      </c>
      <c r="C160" s="1130">
        <v>41303</v>
      </c>
      <c r="D160" s="1140">
        <v>29028</v>
      </c>
      <c r="E160" s="1140">
        <v>29028</v>
      </c>
      <c r="F160" s="1126" t="s">
        <v>721</v>
      </c>
      <c r="G160" s="749"/>
      <c r="H160" s="1126" t="s">
        <v>679</v>
      </c>
      <c r="I160" s="1127"/>
      <c r="J160" s="1127"/>
      <c r="K160" s="1127"/>
      <c r="L160" s="748"/>
      <c r="M160" s="1141"/>
      <c r="N160" s="1142"/>
      <c r="O160" s="1143"/>
      <c r="P160" s="750"/>
    </row>
    <row r="161" spans="1:16" ht="26.1" customHeight="1" x14ac:dyDescent="0.25">
      <c r="A161" s="1122">
        <v>150</v>
      </c>
      <c r="B161" s="1123" t="s">
        <v>743</v>
      </c>
      <c r="C161" s="1130">
        <v>41303</v>
      </c>
      <c r="D161" s="1140">
        <v>56120.800000000003</v>
      </c>
      <c r="E161" s="1140">
        <v>56120.800000000003</v>
      </c>
      <c r="F161" s="1126" t="s">
        <v>721</v>
      </c>
      <c r="G161" s="749"/>
      <c r="H161" s="1126" t="s">
        <v>679</v>
      </c>
      <c r="I161" s="1127"/>
      <c r="J161" s="1127"/>
      <c r="K161" s="1127"/>
      <c r="L161" s="748"/>
      <c r="M161" s="1141"/>
      <c r="N161" s="1142"/>
      <c r="O161" s="1143"/>
      <c r="P161" s="750"/>
    </row>
    <row r="162" spans="1:16" ht="26.1" customHeight="1" x14ac:dyDescent="0.25">
      <c r="A162" s="1122">
        <v>151</v>
      </c>
      <c r="B162" s="1123" t="s">
        <v>744</v>
      </c>
      <c r="C162" s="1130">
        <v>41303</v>
      </c>
      <c r="D162" s="1140">
        <v>29323</v>
      </c>
      <c r="E162" s="1140">
        <v>29323</v>
      </c>
      <c r="F162" s="1126" t="s">
        <v>721</v>
      </c>
      <c r="G162" s="749"/>
      <c r="H162" s="1126" t="s">
        <v>679</v>
      </c>
      <c r="I162" s="1127"/>
      <c r="J162" s="1127"/>
      <c r="K162" s="1127"/>
      <c r="L162" s="748"/>
      <c r="M162" s="1141"/>
      <c r="N162" s="1142"/>
      <c r="O162" s="1143"/>
      <c r="P162" s="750"/>
    </row>
    <row r="163" spans="1:16" ht="26.1" customHeight="1" x14ac:dyDescent="0.25">
      <c r="A163" s="1122">
        <v>152</v>
      </c>
      <c r="B163" s="1123" t="s">
        <v>745</v>
      </c>
      <c r="C163" s="1130">
        <v>41303</v>
      </c>
      <c r="D163" s="1140">
        <v>15517</v>
      </c>
      <c r="E163" s="1140">
        <v>15517</v>
      </c>
      <c r="F163" s="1126" t="s">
        <v>721</v>
      </c>
      <c r="G163" s="749"/>
      <c r="H163" s="1126" t="s">
        <v>679</v>
      </c>
      <c r="I163" s="1127"/>
      <c r="J163" s="1127"/>
      <c r="K163" s="1127"/>
      <c r="L163" s="748"/>
      <c r="M163" s="1141"/>
      <c r="N163" s="1142"/>
      <c r="O163" s="1143"/>
      <c r="P163" s="750"/>
    </row>
    <row r="164" spans="1:16" ht="26.1" customHeight="1" x14ac:dyDescent="0.25">
      <c r="A164" s="1122">
        <v>153</v>
      </c>
      <c r="B164" s="1123" t="s">
        <v>746</v>
      </c>
      <c r="C164" s="1130">
        <v>41304</v>
      </c>
      <c r="D164" s="1140">
        <v>36698</v>
      </c>
      <c r="E164" s="1140">
        <v>36698</v>
      </c>
      <c r="F164" s="1126" t="s">
        <v>721</v>
      </c>
      <c r="G164" s="749"/>
      <c r="H164" s="1126" t="s">
        <v>747</v>
      </c>
      <c r="I164" s="1127"/>
      <c r="J164" s="1127"/>
      <c r="K164" s="1127"/>
      <c r="L164" s="748"/>
      <c r="M164" s="1141"/>
      <c r="N164" s="1142"/>
      <c r="O164" s="1143"/>
      <c r="P164" s="750"/>
    </row>
    <row r="165" spans="1:16" ht="26.1" customHeight="1" x14ac:dyDescent="0.25">
      <c r="A165" s="1122">
        <v>154</v>
      </c>
      <c r="B165" s="1123" t="s">
        <v>748</v>
      </c>
      <c r="C165" s="1130">
        <v>41311</v>
      </c>
      <c r="D165" s="1140">
        <v>52923</v>
      </c>
      <c r="E165" s="1140">
        <v>52923</v>
      </c>
      <c r="F165" s="1126" t="s">
        <v>721</v>
      </c>
      <c r="G165" s="749"/>
      <c r="H165" s="1126" t="s">
        <v>679</v>
      </c>
      <c r="I165" s="1127"/>
      <c r="J165" s="1127"/>
      <c r="K165" s="1127"/>
      <c r="L165" s="748"/>
      <c r="M165" s="1141"/>
      <c r="N165" s="1142"/>
      <c r="O165" s="1143"/>
      <c r="P165" s="750"/>
    </row>
    <row r="166" spans="1:16" ht="26.1" customHeight="1" x14ac:dyDescent="0.25">
      <c r="A166" s="1122">
        <v>155</v>
      </c>
      <c r="B166" s="1123" t="s">
        <v>749</v>
      </c>
      <c r="C166" s="1130">
        <v>41316</v>
      </c>
      <c r="D166" s="1140">
        <v>42421</v>
      </c>
      <c r="E166" s="1140">
        <v>42421</v>
      </c>
      <c r="F166" s="1126" t="s">
        <v>721</v>
      </c>
      <c r="G166" s="749"/>
      <c r="H166" s="1126" t="s">
        <v>679</v>
      </c>
      <c r="I166" s="1127"/>
      <c r="J166" s="1127"/>
      <c r="K166" s="1127"/>
      <c r="L166" s="748"/>
      <c r="M166" s="1141"/>
      <c r="N166" s="1142"/>
      <c r="O166" s="1143"/>
      <c r="P166" s="750"/>
    </row>
    <row r="167" spans="1:16" ht="26.1" customHeight="1" x14ac:dyDescent="0.25">
      <c r="A167" s="1122">
        <v>156</v>
      </c>
      <c r="B167" s="1123" t="s">
        <v>750</v>
      </c>
      <c r="C167" s="1130">
        <v>41316</v>
      </c>
      <c r="D167" s="1140">
        <v>36698</v>
      </c>
      <c r="E167" s="1140">
        <v>36698</v>
      </c>
      <c r="F167" s="1126" t="s">
        <v>721</v>
      </c>
      <c r="G167" s="749"/>
      <c r="H167" s="1126" t="s">
        <v>738</v>
      </c>
      <c r="I167" s="1127"/>
      <c r="J167" s="1127"/>
      <c r="K167" s="1127"/>
      <c r="L167" s="748"/>
      <c r="M167" s="1141"/>
      <c r="N167" s="1142"/>
      <c r="O167" s="1143"/>
      <c r="P167" s="750"/>
    </row>
    <row r="168" spans="1:16" ht="26.1" customHeight="1" x14ac:dyDescent="0.25">
      <c r="A168" s="1122">
        <v>157</v>
      </c>
      <c r="B168" s="1123" t="s">
        <v>751</v>
      </c>
      <c r="C168" s="1130">
        <v>41318</v>
      </c>
      <c r="D168" s="1140">
        <v>25075</v>
      </c>
      <c r="E168" s="1140">
        <v>25075</v>
      </c>
      <c r="F168" s="1126" t="s">
        <v>721</v>
      </c>
      <c r="G168" s="749"/>
      <c r="H168" s="1126" t="s">
        <v>679</v>
      </c>
      <c r="I168" s="1127"/>
      <c r="J168" s="1127"/>
      <c r="K168" s="1127"/>
      <c r="L168" s="748"/>
      <c r="M168" s="1141"/>
      <c r="N168" s="1142"/>
      <c r="O168" s="1143"/>
      <c r="P168" s="750"/>
    </row>
    <row r="169" spans="1:16" ht="26.1" customHeight="1" x14ac:dyDescent="0.25">
      <c r="A169" s="1122">
        <v>158</v>
      </c>
      <c r="B169" s="1123" t="s">
        <v>752</v>
      </c>
      <c r="C169" s="1130">
        <v>41327</v>
      </c>
      <c r="D169" s="1140">
        <v>35400</v>
      </c>
      <c r="E169" s="1140">
        <v>35400</v>
      </c>
      <c r="F169" s="1126" t="s">
        <v>721</v>
      </c>
      <c r="G169" s="749"/>
      <c r="H169" s="1126" t="s">
        <v>679</v>
      </c>
      <c r="I169" s="1127"/>
      <c r="J169" s="1127"/>
      <c r="K169" s="1127"/>
      <c r="L169" s="748"/>
      <c r="M169" s="1141"/>
      <c r="N169" s="1142"/>
      <c r="O169" s="1143"/>
      <c r="P169" s="750"/>
    </row>
    <row r="170" spans="1:16" ht="26.1" customHeight="1" x14ac:dyDescent="0.25">
      <c r="A170" s="1122">
        <v>159</v>
      </c>
      <c r="B170" s="1123" t="s">
        <v>753</v>
      </c>
      <c r="C170" s="1130">
        <v>41339</v>
      </c>
      <c r="D170" s="1140">
        <v>10384</v>
      </c>
      <c r="E170" s="1140">
        <v>10384</v>
      </c>
      <c r="F170" s="1126" t="s">
        <v>721</v>
      </c>
      <c r="G170" s="749"/>
      <c r="H170" s="1126" t="s">
        <v>679</v>
      </c>
      <c r="I170" s="1127"/>
      <c r="J170" s="1127"/>
      <c r="K170" s="1127"/>
      <c r="L170" s="748"/>
      <c r="M170" s="1141"/>
      <c r="N170" s="1142"/>
      <c r="O170" s="1143"/>
      <c r="P170" s="750"/>
    </row>
    <row r="171" spans="1:16" ht="26.1" customHeight="1" x14ac:dyDescent="0.25">
      <c r="A171" s="1122">
        <v>160</v>
      </c>
      <c r="B171" s="1123" t="s">
        <v>754</v>
      </c>
      <c r="C171" s="1130">
        <v>41340</v>
      </c>
      <c r="D171" s="1140">
        <v>7400</v>
      </c>
      <c r="E171" s="1140">
        <v>7400</v>
      </c>
      <c r="F171" s="1131" t="s">
        <v>755</v>
      </c>
      <c r="G171" s="749"/>
      <c r="H171" s="1126" t="s">
        <v>756</v>
      </c>
      <c r="I171" s="1127"/>
      <c r="J171" s="1127"/>
      <c r="K171" s="1127"/>
      <c r="L171" s="748"/>
      <c r="M171" s="1141"/>
      <c r="N171" s="1142"/>
      <c r="O171" s="1143"/>
      <c r="P171" s="750"/>
    </row>
    <row r="172" spans="1:16" ht="26.1" customHeight="1" x14ac:dyDescent="0.25">
      <c r="A172" s="1122">
        <v>161</v>
      </c>
      <c r="B172" s="1123" t="s">
        <v>757</v>
      </c>
      <c r="C172" s="1130">
        <v>41346</v>
      </c>
      <c r="D172" s="1140">
        <v>12600</v>
      </c>
      <c r="E172" s="1140">
        <v>12600</v>
      </c>
      <c r="F172" s="1126" t="s">
        <v>758</v>
      </c>
      <c r="G172" s="749"/>
      <c r="H172" s="1126" t="s">
        <v>759</v>
      </c>
      <c r="I172" s="1127"/>
      <c r="J172" s="1127"/>
      <c r="K172" s="1127"/>
      <c r="L172" s="748"/>
      <c r="M172" s="1141"/>
      <c r="N172" s="1142"/>
      <c r="O172" s="1143"/>
      <c r="P172" s="750"/>
    </row>
    <row r="173" spans="1:16" ht="26.1" customHeight="1" x14ac:dyDescent="0.25">
      <c r="A173" s="1122">
        <v>162</v>
      </c>
      <c r="B173" s="1123" t="s">
        <v>760</v>
      </c>
      <c r="C173" s="1130">
        <v>41352</v>
      </c>
      <c r="D173" s="1140">
        <v>27494</v>
      </c>
      <c r="E173" s="1140">
        <v>27494</v>
      </c>
      <c r="F173" s="1126" t="s">
        <v>721</v>
      </c>
      <c r="G173" s="749"/>
      <c r="H173" s="1126" t="s">
        <v>747</v>
      </c>
      <c r="I173" s="1127"/>
      <c r="J173" s="1127"/>
      <c r="K173" s="1127"/>
      <c r="L173" s="748"/>
      <c r="M173" s="1141"/>
      <c r="N173" s="1142"/>
      <c r="O173" s="1143"/>
      <c r="P173" s="750"/>
    </row>
    <row r="174" spans="1:16" ht="26.1" customHeight="1" x14ac:dyDescent="0.25">
      <c r="A174" s="1122">
        <v>163</v>
      </c>
      <c r="B174" s="1123" t="s">
        <v>761</v>
      </c>
      <c r="C174" s="1130">
        <v>41386</v>
      </c>
      <c r="D174" s="1140">
        <v>41300</v>
      </c>
      <c r="E174" s="1140">
        <v>41300</v>
      </c>
      <c r="F174" s="1126" t="s">
        <v>721</v>
      </c>
      <c r="G174" s="749"/>
      <c r="H174" s="1126" t="s">
        <v>738</v>
      </c>
      <c r="I174" s="1127"/>
      <c r="J174" s="1127"/>
      <c r="K174" s="1127"/>
      <c r="L174" s="748"/>
      <c r="M174" s="1141"/>
      <c r="N174" s="1142"/>
      <c r="O174" s="1143"/>
      <c r="P174" s="750"/>
    </row>
    <row r="175" spans="1:16" ht="26.1" customHeight="1" x14ac:dyDescent="0.25">
      <c r="A175" s="1122">
        <v>164</v>
      </c>
      <c r="B175" s="1123" t="s">
        <v>762</v>
      </c>
      <c r="C175" s="1130">
        <v>41389</v>
      </c>
      <c r="D175" s="1140">
        <v>15163</v>
      </c>
      <c r="E175" s="1140">
        <v>15163</v>
      </c>
      <c r="F175" s="1126" t="s">
        <v>721</v>
      </c>
      <c r="G175" s="749"/>
      <c r="H175" s="1126" t="s">
        <v>679</v>
      </c>
      <c r="I175" s="1127"/>
      <c r="J175" s="1127"/>
      <c r="K175" s="1127"/>
      <c r="L175" s="748"/>
      <c r="M175" s="1141"/>
      <c r="N175" s="1142"/>
      <c r="O175" s="1143"/>
      <c r="P175" s="750"/>
    </row>
    <row r="176" spans="1:16" ht="26.1" customHeight="1" x14ac:dyDescent="0.25">
      <c r="A176" s="1122">
        <v>165</v>
      </c>
      <c r="B176" s="1123" t="s">
        <v>763</v>
      </c>
      <c r="C176" s="1130">
        <v>41394</v>
      </c>
      <c r="D176" s="1140">
        <v>63336</v>
      </c>
      <c r="E176" s="1140">
        <v>63336</v>
      </c>
      <c r="F176" s="1126" t="s">
        <v>758</v>
      </c>
      <c r="G176" s="749"/>
      <c r="H176" s="1126" t="s">
        <v>759</v>
      </c>
      <c r="I176" s="1127"/>
      <c r="J176" s="1127"/>
      <c r="K176" s="1127"/>
      <c r="L176" s="748"/>
      <c r="M176" s="1141"/>
      <c r="N176" s="1142"/>
      <c r="O176" s="1143"/>
      <c r="P176" s="750"/>
    </row>
    <row r="177" spans="1:16" ht="26.1" customHeight="1" x14ac:dyDescent="0.25">
      <c r="A177" s="1122">
        <v>166</v>
      </c>
      <c r="B177" s="1123" t="s">
        <v>764</v>
      </c>
      <c r="C177" s="1130">
        <v>41410</v>
      </c>
      <c r="D177" s="1140">
        <v>40592</v>
      </c>
      <c r="E177" s="1140">
        <v>40592</v>
      </c>
      <c r="F177" s="1126" t="s">
        <v>765</v>
      </c>
      <c r="G177" s="749"/>
      <c r="H177" s="1126" t="s">
        <v>766</v>
      </c>
      <c r="I177" s="1127"/>
      <c r="J177" s="1127"/>
      <c r="K177" s="1127"/>
      <c r="L177" s="748"/>
      <c r="M177" s="1141"/>
      <c r="N177" s="1142"/>
      <c r="O177" s="1143"/>
      <c r="P177" s="750"/>
    </row>
    <row r="178" spans="1:16" ht="26.1" customHeight="1" x14ac:dyDescent="0.25">
      <c r="A178" s="1122">
        <v>167</v>
      </c>
      <c r="B178" s="1123" t="s">
        <v>767</v>
      </c>
      <c r="C178" s="1130">
        <v>41429</v>
      </c>
      <c r="D178" s="1140">
        <v>11387</v>
      </c>
      <c r="E178" s="1140">
        <v>11387</v>
      </c>
      <c r="F178" s="1126" t="s">
        <v>765</v>
      </c>
      <c r="G178" s="749"/>
      <c r="H178" s="1126" t="s">
        <v>766</v>
      </c>
      <c r="I178" s="1127"/>
      <c r="J178" s="1127"/>
      <c r="K178" s="1127"/>
      <c r="L178" s="748"/>
      <c r="M178" s="1141"/>
      <c r="N178" s="1142"/>
      <c r="O178" s="1143"/>
      <c r="P178" s="750"/>
    </row>
    <row r="179" spans="1:16" ht="26.1" customHeight="1" x14ac:dyDescent="0.25">
      <c r="A179" s="1122">
        <v>168</v>
      </c>
      <c r="B179" s="1123" t="s">
        <v>768</v>
      </c>
      <c r="C179" s="1130">
        <v>41449</v>
      </c>
      <c r="D179" s="1140">
        <v>10572.8</v>
      </c>
      <c r="E179" s="1140">
        <v>10572.8</v>
      </c>
      <c r="F179" s="1126" t="s">
        <v>765</v>
      </c>
      <c r="G179" s="749"/>
      <c r="H179" s="1126" t="s">
        <v>766</v>
      </c>
      <c r="I179" s="1127"/>
      <c r="J179" s="1127"/>
      <c r="K179" s="1127"/>
      <c r="L179" s="748"/>
      <c r="M179" s="1141"/>
      <c r="N179" s="1142"/>
      <c r="O179" s="1143"/>
      <c r="P179" s="750"/>
    </row>
    <row r="180" spans="1:16" ht="26.1" customHeight="1" x14ac:dyDescent="0.25">
      <c r="A180" s="1122">
        <v>169</v>
      </c>
      <c r="B180" s="1123" t="s">
        <v>769</v>
      </c>
      <c r="C180" s="1130">
        <v>41477</v>
      </c>
      <c r="D180" s="1140">
        <v>299400</v>
      </c>
      <c r="E180" s="1140">
        <v>299400</v>
      </c>
      <c r="F180" s="1126" t="s">
        <v>770</v>
      </c>
      <c r="G180" s="749"/>
      <c r="H180" s="1126" t="s">
        <v>771</v>
      </c>
      <c r="I180" s="1127"/>
      <c r="J180" s="1127"/>
      <c r="K180" s="1127"/>
      <c r="L180" s="748"/>
      <c r="M180" s="1141"/>
      <c r="N180" s="1142"/>
      <c r="O180" s="1143"/>
      <c r="P180" s="750"/>
    </row>
    <row r="181" spans="1:16" ht="26.1" customHeight="1" x14ac:dyDescent="0.25">
      <c r="A181" s="1122">
        <v>170</v>
      </c>
      <c r="B181" s="1123" t="s">
        <v>772</v>
      </c>
      <c r="C181" s="1130">
        <v>41488</v>
      </c>
      <c r="D181" s="1140">
        <v>74788.399999999994</v>
      </c>
      <c r="E181" s="1140">
        <v>74788.399999999994</v>
      </c>
      <c r="F181" s="1131" t="s">
        <v>773</v>
      </c>
      <c r="G181" s="749"/>
      <c r="H181" s="1126" t="s">
        <v>771</v>
      </c>
      <c r="I181" s="1127"/>
      <c r="J181" s="1127"/>
      <c r="K181" s="1127"/>
      <c r="L181" s="748"/>
      <c r="M181" s="1141"/>
      <c r="N181" s="1142"/>
      <c r="O181" s="1143"/>
      <c r="P181" s="750"/>
    </row>
    <row r="182" spans="1:16" ht="26.1" customHeight="1" x14ac:dyDescent="0.25">
      <c r="A182" s="1122">
        <v>171</v>
      </c>
      <c r="B182" s="1123" t="s">
        <v>774</v>
      </c>
      <c r="C182" s="1130">
        <v>41491</v>
      </c>
      <c r="D182" s="1140">
        <v>71744</v>
      </c>
      <c r="E182" s="1140">
        <v>71744</v>
      </c>
      <c r="F182" s="1126" t="s">
        <v>770</v>
      </c>
      <c r="G182" s="749"/>
      <c r="H182" s="1126" t="s">
        <v>771</v>
      </c>
      <c r="I182" s="1127"/>
      <c r="J182" s="1127"/>
      <c r="K182" s="1127"/>
      <c r="L182" s="748"/>
      <c r="M182" s="1141"/>
      <c r="N182" s="1142"/>
      <c r="O182" s="1143"/>
      <c r="P182" s="750"/>
    </row>
    <row r="183" spans="1:16" ht="26.1" customHeight="1" x14ac:dyDescent="0.25">
      <c r="A183" s="1122">
        <v>172</v>
      </c>
      <c r="B183" s="1123" t="s">
        <v>775</v>
      </c>
      <c r="C183" s="1130">
        <v>41515</v>
      </c>
      <c r="D183" s="1140">
        <v>35258.400000000001</v>
      </c>
      <c r="E183" s="1140">
        <v>35258.400000000001</v>
      </c>
      <c r="F183" s="1126" t="s">
        <v>721</v>
      </c>
      <c r="G183" s="749"/>
      <c r="H183" s="1126" t="s">
        <v>679</v>
      </c>
      <c r="I183" s="1127"/>
      <c r="J183" s="1127"/>
      <c r="K183" s="1127"/>
      <c r="L183" s="748"/>
      <c r="M183" s="1141"/>
      <c r="N183" s="1142"/>
      <c r="O183" s="1143"/>
      <c r="P183" s="750"/>
    </row>
    <row r="184" spans="1:16" ht="26.1" customHeight="1" x14ac:dyDescent="0.25">
      <c r="A184" s="1122">
        <v>173</v>
      </c>
      <c r="B184" s="1123" t="s">
        <v>776</v>
      </c>
      <c r="C184" s="1130">
        <v>41526</v>
      </c>
      <c r="D184" s="1140">
        <v>47318</v>
      </c>
      <c r="E184" s="1140">
        <v>47318</v>
      </c>
      <c r="F184" s="1126" t="s">
        <v>777</v>
      </c>
      <c r="G184" s="749"/>
      <c r="H184" s="1126" t="s">
        <v>778</v>
      </c>
      <c r="I184" s="1127"/>
      <c r="J184" s="1127"/>
      <c r="K184" s="1127"/>
      <c r="L184" s="748"/>
      <c r="M184" s="1141"/>
      <c r="N184" s="1142"/>
      <c r="O184" s="1143"/>
      <c r="P184" s="750"/>
    </row>
    <row r="185" spans="1:16" ht="26.1" customHeight="1" x14ac:dyDescent="0.25">
      <c r="A185" s="1122">
        <v>174</v>
      </c>
      <c r="B185" s="1123" t="s">
        <v>779</v>
      </c>
      <c r="C185" s="1130">
        <v>41581</v>
      </c>
      <c r="D185" s="1144">
        <v>1472640</v>
      </c>
      <c r="E185" s="1144">
        <v>1472640</v>
      </c>
      <c r="F185" s="1131" t="s">
        <v>780</v>
      </c>
      <c r="G185" s="749"/>
      <c r="H185" s="1126" t="s">
        <v>781</v>
      </c>
      <c r="I185" s="1127"/>
      <c r="J185" s="1127"/>
      <c r="K185" s="1127"/>
      <c r="L185" s="748"/>
      <c r="M185" s="1141"/>
      <c r="N185" s="1142"/>
      <c r="O185" s="1143"/>
      <c r="P185" s="750"/>
    </row>
    <row r="186" spans="1:16" ht="26.1" customHeight="1" x14ac:dyDescent="0.25">
      <c r="A186" s="1122">
        <v>175</v>
      </c>
      <c r="B186" s="1123" t="s">
        <v>782</v>
      </c>
      <c r="C186" s="1130">
        <v>41589</v>
      </c>
      <c r="D186" s="1140">
        <v>47685.2</v>
      </c>
      <c r="E186" s="1140">
        <v>47685.2</v>
      </c>
      <c r="F186" s="1126" t="s">
        <v>777</v>
      </c>
      <c r="G186" s="749"/>
      <c r="H186" s="1126" t="s">
        <v>778</v>
      </c>
      <c r="I186" s="1127"/>
      <c r="J186" s="1127"/>
      <c r="K186" s="1127"/>
      <c r="L186" s="748"/>
      <c r="M186" s="1141"/>
      <c r="N186" s="1142"/>
      <c r="O186" s="1143"/>
      <c r="P186" s="750"/>
    </row>
    <row r="187" spans="1:16" ht="26.1" customHeight="1" x14ac:dyDescent="0.25">
      <c r="A187" s="1122">
        <v>176</v>
      </c>
      <c r="B187" s="1123" t="s">
        <v>783</v>
      </c>
      <c r="C187" s="1130">
        <v>41630</v>
      </c>
      <c r="D187" s="1144">
        <v>1172123.5</v>
      </c>
      <c r="E187" s="1144">
        <v>1172123.5</v>
      </c>
      <c r="F187" s="1131" t="s">
        <v>780</v>
      </c>
      <c r="G187" s="749"/>
      <c r="H187" s="1126" t="s">
        <v>781</v>
      </c>
      <c r="I187" s="1127"/>
      <c r="J187" s="1127"/>
      <c r="K187" s="1127"/>
      <c r="L187" s="748"/>
      <c r="M187" s="1141"/>
      <c r="N187" s="1142"/>
      <c r="O187" s="1143"/>
      <c r="P187" s="750"/>
    </row>
    <row r="188" spans="1:16" ht="26.1" customHeight="1" x14ac:dyDescent="0.25">
      <c r="A188" s="1122">
        <v>177</v>
      </c>
      <c r="B188" s="1123" t="s">
        <v>784</v>
      </c>
      <c r="C188" s="1130">
        <v>41690</v>
      </c>
      <c r="D188" s="1140">
        <v>49276.800000000003</v>
      </c>
      <c r="E188" s="1140">
        <v>49276.800000000003</v>
      </c>
      <c r="F188" s="1126" t="s">
        <v>785</v>
      </c>
      <c r="G188" s="749"/>
      <c r="H188" s="1126" t="s">
        <v>786</v>
      </c>
      <c r="I188" s="1127"/>
      <c r="J188" s="1127"/>
      <c r="K188" s="1127"/>
      <c r="L188" s="748"/>
      <c r="M188" s="1141"/>
      <c r="N188" s="1142"/>
      <c r="O188" s="1143"/>
      <c r="P188" s="750"/>
    </row>
    <row r="189" spans="1:16" ht="26.1" customHeight="1" x14ac:dyDescent="0.25">
      <c r="A189" s="1122">
        <v>178</v>
      </c>
      <c r="B189" s="1123" t="s">
        <v>787</v>
      </c>
      <c r="C189" s="1130">
        <v>41711</v>
      </c>
      <c r="D189" s="1140">
        <v>44899</v>
      </c>
      <c r="E189" s="1140">
        <v>44899</v>
      </c>
      <c r="F189" s="1131" t="s">
        <v>788</v>
      </c>
      <c r="G189" s="749"/>
      <c r="H189" s="1126" t="s">
        <v>789</v>
      </c>
      <c r="I189" s="1127"/>
      <c r="J189" s="1127"/>
      <c r="K189" s="1127"/>
      <c r="L189" s="748"/>
      <c r="M189" s="1141"/>
      <c r="N189" s="1142"/>
      <c r="O189" s="1143"/>
      <c r="P189" s="750"/>
    </row>
    <row r="190" spans="1:16" ht="26.1" customHeight="1" x14ac:dyDescent="0.25">
      <c r="A190" s="1122">
        <v>179</v>
      </c>
      <c r="B190" s="1123" t="s">
        <v>790</v>
      </c>
      <c r="C190" s="1130">
        <v>41716</v>
      </c>
      <c r="D190" s="1140">
        <v>304034.05</v>
      </c>
      <c r="E190" s="1140">
        <v>304034.05</v>
      </c>
      <c r="F190" s="1145" t="s">
        <v>791</v>
      </c>
      <c r="G190" s="749"/>
      <c r="H190" s="1126" t="s">
        <v>792</v>
      </c>
      <c r="I190" s="1127"/>
      <c r="J190" s="1127"/>
      <c r="K190" s="1127"/>
      <c r="L190" s="748"/>
      <c r="M190" s="1141"/>
      <c r="N190" s="1142"/>
      <c r="O190" s="1143"/>
      <c r="P190" s="750"/>
    </row>
    <row r="191" spans="1:16" ht="26.1" customHeight="1" x14ac:dyDescent="0.25">
      <c r="A191" s="1122">
        <v>180</v>
      </c>
      <c r="B191" s="1123" t="s">
        <v>793</v>
      </c>
      <c r="C191" s="1130">
        <v>41792</v>
      </c>
      <c r="D191" s="1140">
        <v>29618</v>
      </c>
      <c r="E191" s="1140">
        <v>29618</v>
      </c>
      <c r="F191" s="1126" t="s">
        <v>794</v>
      </c>
      <c r="G191" s="749"/>
      <c r="H191" s="1126" t="s">
        <v>795</v>
      </c>
      <c r="I191" s="1127"/>
      <c r="J191" s="1127"/>
      <c r="K191" s="1127"/>
      <c r="L191" s="748"/>
      <c r="M191" s="1141"/>
      <c r="N191" s="1142"/>
      <c r="O191" s="1143"/>
      <c r="P191" s="750"/>
    </row>
    <row r="192" spans="1:16" ht="26.1" customHeight="1" x14ac:dyDescent="0.25">
      <c r="A192" s="1122">
        <v>181</v>
      </c>
      <c r="B192" s="1123" t="s">
        <v>796</v>
      </c>
      <c r="C192" s="1130">
        <v>41807</v>
      </c>
      <c r="D192" s="1144">
        <v>43608.800000000003</v>
      </c>
      <c r="E192" s="1144">
        <v>43608.800000000003</v>
      </c>
      <c r="F192" s="1126" t="s">
        <v>797</v>
      </c>
      <c r="G192" s="749"/>
      <c r="H192" s="1126" t="s">
        <v>789</v>
      </c>
      <c r="I192" s="1127"/>
      <c r="J192" s="1127"/>
      <c r="K192" s="1127"/>
      <c r="L192" s="748"/>
      <c r="M192" s="1141"/>
      <c r="N192" s="1142"/>
      <c r="O192" s="1143"/>
      <c r="P192" s="750"/>
    </row>
    <row r="193" spans="1:16" ht="26.1" customHeight="1" x14ac:dyDescent="0.25">
      <c r="A193" s="1122">
        <v>182</v>
      </c>
      <c r="B193" s="1123" t="s">
        <v>798</v>
      </c>
      <c r="C193" s="1130">
        <v>41808</v>
      </c>
      <c r="D193" s="1140">
        <v>1308181.06</v>
      </c>
      <c r="E193" s="1140">
        <v>1308181.06</v>
      </c>
      <c r="F193" s="1145" t="s">
        <v>791</v>
      </c>
      <c r="G193" s="749"/>
      <c r="H193" s="1126" t="s">
        <v>799</v>
      </c>
      <c r="I193" s="1127"/>
      <c r="J193" s="1127"/>
      <c r="K193" s="1127"/>
      <c r="L193" s="748"/>
      <c r="M193" s="1141"/>
      <c r="N193" s="1142"/>
      <c r="O193" s="1143"/>
      <c r="P193" s="750"/>
    </row>
    <row r="194" spans="1:16" ht="26.1" customHeight="1" x14ac:dyDescent="0.25">
      <c r="A194" s="1122">
        <v>183</v>
      </c>
      <c r="B194" s="1123" t="s">
        <v>800</v>
      </c>
      <c r="C194" s="1130">
        <v>41808</v>
      </c>
      <c r="D194" s="1140">
        <v>1051554.05</v>
      </c>
      <c r="E194" s="1140">
        <v>1051554.05</v>
      </c>
      <c r="F194" s="1145" t="s">
        <v>791</v>
      </c>
      <c r="G194" s="749"/>
      <c r="H194" s="1126" t="s">
        <v>801</v>
      </c>
      <c r="I194" s="1127"/>
      <c r="J194" s="1127"/>
      <c r="K194" s="1127"/>
      <c r="L194" s="748"/>
      <c r="M194" s="1141"/>
      <c r="N194" s="1142"/>
      <c r="O194" s="1143"/>
      <c r="P194" s="750"/>
    </row>
    <row r="195" spans="1:16" ht="26.1" customHeight="1" x14ac:dyDescent="0.25">
      <c r="A195" s="1122">
        <v>184</v>
      </c>
      <c r="B195" s="1123" t="s">
        <v>802</v>
      </c>
      <c r="C195" s="1130">
        <v>41817</v>
      </c>
      <c r="D195" s="1140">
        <v>462477</v>
      </c>
      <c r="E195" s="1140">
        <v>462477</v>
      </c>
      <c r="F195" s="1145" t="s">
        <v>803</v>
      </c>
      <c r="G195" s="749"/>
      <c r="H195" s="1126" t="s">
        <v>804</v>
      </c>
      <c r="I195" s="1127"/>
      <c r="J195" s="1127"/>
      <c r="K195" s="1127"/>
      <c r="L195" s="748"/>
      <c r="M195" s="1141"/>
      <c r="N195" s="1142"/>
      <c r="O195" s="1143"/>
      <c r="P195" s="750"/>
    </row>
    <row r="196" spans="1:16" ht="26.1" customHeight="1" x14ac:dyDescent="0.25">
      <c r="A196" s="1122">
        <v>185</v>
      </c>
      <c r="B196" s="1123" t="s">
        <v>805</v>
      </c>
      <c r="C196" s="1130">
        <v>41824</v>
      </c>
      <c r="D196" s="1140">
        <v>39323.5</v>
      </c>
      <c r="E196" s="1140">
        <v>39323.5</v>
      </c>
      <c r="F196" s="1146" t="s">
        <v>794</v>
      </c>
      <c r="G196" s="749"/>
      <c r="H196" s="1126" t="s">
        <v>795</v>
      </c>
      <c r="I196" s="1127"/>
      <c r="J196" s="1127"/>
      <c r="K196" s="1127"/>
      <c r="L196" s="748"/>
      <c r="M196" s="1141"/>
      <c r="N196" s="1142"/>
      <c r="O196" s="1143"/>
      <c r="P196" s="750"/>
    </row>
    <row r="197" spans="1:16" ht="26.1" customHeight="1" x14ac:dyDescent="0.25">
      <c r="A197" s="1122">
        <v>186</v>
      </c>
      <c r="B197" s="1123" t="s">
        <v>806</v>
      </c>
      <c r="C197" s="1130">
        <v>41827</v>
      </c>
      <c r="D197" s="1140">
        <v>79650</v>
      </c>
      <c r="E197" s="1140">
        <v>79650</v>
      </c>
      <c r="F197" s="1145" t="s">
        <v>807</v>
      </c>
      <c r="G197" s="749"/>
      <c r="H197" s="1126" t="s">
        <v>808</v>
      </c>
      <c r="I197" s="1127"/>
      <c r="J197" s="1127"/>
      <c r="K197" s="1127"/>
      <c r="L197" s="748"/>
      <c r="M197" s="1141"/>
      <c r="N197" s="1142"/>
      <c r="O197" s="1143"/>
      <c r="P197" s="750"/>
    </row>
    <row r="198" spans="1:16" ht="26.1" customHeight="1" x14ac:dyDescent="0.25">
      <c r="A198" s="1122">
        <v>187</v>
      </c>
      <c r="B198" s="1123" t="s">
        <v>677</v>
      </c>
      <c r="C198" s="1130">
        <v>41841</v>
      </c>
      <c r="D198" s="1140">
        <v>22526.2</v>
      </c>
      <c r="E198" s="1140">
        <v>22526.2</v>
      </c>
      <c r="F198" s="1145" t="s">
        <v>809</v>
      </c>
      <c r="G198" s="749"/>
      <c r="H198" s="1126" t="s">
        <v>795</v>
      </c>
      <c r="I198" s="1127"/>
      <c r="J198" s="1127"/>
      <c r="K198" s="1127"/>
      <c r="L198" s="748"/>
      <c r="M198" s="1141"/>
      <c r="N198" s="1142"/>
      <c r="O198" s="1143"/>
      <c r="P198" s="750"/>
    </row>
    <row r="199" spans="1:16" ht="26.1" customHeight="1" x14ac:dyDescent="0.25">
      <c r="A199" s="1122">
        <v>188</v>
      </c>
      <c r="B199" s="1123" t="s">
        <v>810</v>
      </c>
      <c r="C199" s="1130">
        <v>41852</v>
      </c>
      <c r="D199" s="1144">
        <v>599535.52</v>
      </c>
      <c r="E199" s="1144">
        <v>599535.52</v>
      </c>
      <c r="F199" s="1146" t="s">
        <v>811</v>
      </c>
      <c r="G199" s="749"/>
      <c r="H199" s="1145" t="s">
        <v>812</v>
      </c>
      <c r="I199" s="1127"/>
      <c r="J199" s="1127"/>
      <c r="K199" s="1127"/>
      <c r="L199" s="748"/>
      <c r="M199" s="1141"/>
      <c r="N199" s="1142"/>
      <c r="O199" s="1143"/>
      <c r="P199" s="750"/>
    </row>
    <row r="200" spans="1:16" ht="26.1" customHeight="1" x14ac:dyDescent="0.25">
      <c r="A200" s="1122">
        <v>189</v>
      </c>
      <c r="B200" s="1123" t="s">
        <v>813</v>
      </c>
      <c r="C200" s="1130">
        <v>41859</v>
      </c>
      <c r="D200" s="1144">
        <v>255118</v>
      </c>
      <c r="E200" s="1144">
        <v>255118</v>
      </c>
      <c r="F200" s="1146" t="s">
        <v>811</v>
      </c>
      <c r="G200" s="749"/>
      <c r="H200" s="1145" t="s">
        <v>812</v>
      </c>
      <c r="I200" s="1127"/>
      <c r="J200" s="1127"/>
      <c r="K200" s="1127"/>
      <c r="L200" s="748"/>
      <c r="M200" s="1141"/>
      <c r="N200" s="1142"/>
      <c r="O200" s="1143"/>
      <c r="P200" s="750"/>
    </row>
    <row r="201" spans="1:16" ht="26.1" customHeight="1" x14ac:dyDescent="0.25">
      <c r="A201" s="1122">
        <v>190</v>
      </c>
      <c r="B201" s="1123" t="s">
        <v>814</v>
      </c>
      <c r="C201" s="1130">
        <v>41859</v>
      </c>
      <c r="D201" s="1144">
        <v>3000000</v>
      </c>
      <c r="E201" s="1144">
        <v>3000000</v>
      </c>
      <c r="F201" s="1146" t="s">
        <v>811</v>
      </c>
      <c r="G201" s="749"/>
      <c r="H201" s="1145" t="s">
        <v>812</v>
      </c>
      <c r="I201" s="1127"/>
      <c r="J201" s="1127"/>
      <c r="K201" s="1127"/>
      <c r="L201" s="748"/>
      <c r="M201" s="1141"/>
      <c r="N201" s="1142"/>
      <c r="O201" s="1143"/>
      <c r="P201" s="750"/>
    </row>
    <row r="202" spans="1:16" ht="26.1" customHeight="1" x14ac:dyDescent="0.25">
      <c r="A202" s="1122">
        <v>191</v>
      </c>
      <c r="B202" s="1123" t="s">
        <v>815</v>
      </c>
      <c r="C202" s="1130">
        <v>41866</v>
      </c>
      <c r="D202" s="1144">
        <v>214111.07</v>
      </c>
      <c r="E202" s="1144">
        <v>214111.07</v>
      </c>
      <c r="F202" s="1146" t="s">
        <v>811</v>
      </c>
      <c r="G202" s="749"/>
      <c r="H202" s="1145" t="s">
        <v>812</v>
      </c>
      <c r="I202" s="1127"/>
      <c r="J202" s="1127"/>
      <c r="K202" s="1127"/>
      <c r="L202" s="748"/>
      <c r="M202" s="1141"/>
      <c r="N202" s="1142"/>
      <c r="O202" s="1143"/>
      <c r="P202" s="750"/>
    </row>
    <row r="203" spans="1:16" ht="26.1" customHeight="1" x14ac:dyDescent="0.25">
      <c r="A203" s="1122">
        <v>192</v>
      </c>
      <c r="B203" s="1123" t="s">
        <v>816</v>
      </c>
      <c r="C203" s="1130">
        <v>41873</v>
      </c>
      <c r="D203" s="1144">
        <v>283410.62</v>
      </c>
      <c r="E203" s="1144">
        <v>283410.62</v>
      </c>
      <c r="F203" s="1146" t="s">
        <v>811</v>
      </c>
      <c r="G203" s="749"/>
      <c r="H203" s="1145" t="s">
        <v>812</v>
      </c>
      <c r="I203" s="1127"/>
      <c r="J203" s="1127"/>
      <c r="K203" s="1127"/>
      <c r="L203" s="748"/>
      <c r="M203" s="1141"/>
      <c r="N203" s="1142"/>
      <c r="O203" s="1143"/>
      <c r="P203" s="750"/>
    </row>
    <row r="204" spans="1:16" ht="26.1" customHeight="1" x14ac:dyDescent="0.25">
      <c r="A204" s="1122">
        <v>193</v>
      </c>
      <c r="B204" s="1123" t="s">
        <v>817</v>
      </c>
      <c r="C204" s="1130">
        <v>41880</v>
      </c>
      <c r="D204" s="1144">
        <v>198494</v>
      </c>
      <c r="E204" s="1144">
        <v>198494</v>
      </c>
      <c r="F204" s="1146" t="s">
        <v>811</v>
      </c>
      <c r="G204" s="749"/>
      <c r="H204" s="1145" t="s">
        <v>812</v>
      </c>
      <c r="I204" s="1127"/>
      <c r="J204" s="1127"/>
      <c r="K204" s="1127"/>
      <c r="L204" s="748"/>
      <c r="M204" s="1141"/>
      <c r="N204" s="1142"/>
      <c r="O204" s="1143"/>
      <c r="P204" s="750"/>
    </row>
    <row r="205" spans="1:16" ht="26.1" customHeight="1" x14ac:dyDescent="0.25">
      <c r="A205" s="1122">
        <v>194</v>
      </c>
      <c r="B205" s="1123" t="s">
        <v>818</v>
      </c>
      <c r="C205" s="1130">
        <v>41891</v>
      </c>
      <c r="D205" s="1144">
        <v>66034</v>
      </c>
      <c r="E205" s="1144">
        <v>66034</v>
      </c>
      <c r="F205" s="1146" t="s">
        <v>811</v>
      </c>
      <c r="G205" s="749"/>
      <c r="H205" s="1145" t="s">
        <v>812</v>
      </c>
      <c r="I205" s="1127"/>
      <c r="J205" s="1127"/>
      <c r="K205" s="1127"/>
      <c r="L205" s="748"/>
      <c r="M205" s="1141"/>
      <c r="N205" s="1142"/>
      <c r="O205" s="1143"/>
      <c r="P205" s="750"/>
    </row>
    <row r="206" spans="1:16" ht="26.1" customHeight="1" x14ac:dyDescent="0.25">
      <c r="A206" s="1122">
        <v>195</v>
      </c>
      <c r="B206" s="1123" t="s">
        <v>819</v>
      </c>
      <c r="C206" s="1130">
        <v>41950</v>
      </c>
      <c r="D206" s="1140">
        <v>45754.67</v>
      </c>
      <c r="E206" s="1140">
        <v>45754.67</v>
      </c>
      <c r="F206" s="1126" t="s">
        <v>820</v>
      </c>
      <c r="G206" s="749"/>
      <c r="H206" s="1147" t="s">
        <v>821</v>
      </c>
      <c r="I206" s="1127"/>
      <c r="J206" s="1127"/>
      <c r="K206" s="1127"/>
      <c r="L206" s="748"/>
      <c r="M206" s="1141"/>
      <c r="N206" s="1142"/>
      <c r="O206" s="1143"/>
      <c r="P206" s="750"/>
    </row>
    <row r="207" spans="1:16" ht="26.1" customHeight="1" x14ac:dyDescent="0.25">
      <c r="A207" s="1122">
        <v>196</v>
      </c>
      <c r="B207" s="1123" t="s">
        <v>822</v>
      </c>
      <c r="C207" s="1130">
        <v>41957</v>
      </c>
      <c r="D207" s="1140">
        <v>76405</v>
      </c>
      <c r="E207" s="1140">
        <v>76405</v>
      </c>
      <c r="F207" s="1126" t="s">
        <v>823</v>
      </c>
      <c r="G207" s="749"/>
      <c r="H207" s="1147" t="s">
        <v>824</v>
      </c>
      <c r="I207" s="1127"/>
      <c r="J207" s="1127"/>
      <c r="K207" s="1127"/>
      <c r="L207" s="748"/>
      <c r="M207" s="1141"/>
      <c r="N207" s="1142"/>
      <c r="O207" s="1143"/>
      <c r="P207" s="750"/>
    </row>
    <row r="208" spans="1:16" ht="26.1" customHeight="1" x14ac:dyDescent="0.25">
      <c r="A208" s="1122">
        <v>197</v>
      </c>
      <c r="B208" s="1123" t="s">
        <v>825</v>
      </c>
      <c r="C208" s="1130">
        <v>41961</v>
      </c>
      <c r="D208" s="1140">
        <v>953817.27</v>
      </c>
      <c r="E208" s="1140">
        <v>953817.27</v>
      </c>
      <c r="F208" s="1145" t="s">
        <v>791</v>
      </c>
      <c r="G208" s="749"/>
      <c r="H208" s="1126" t="s">
        <v>799</v>
      </c>
      <c r="I208" s="1127"/>
      <c r="J208" s="1127"/>
      <c r="K208" s="1127"/>
      <c r="L208" s="748"/>
      <c r="M208" s="1141"/>
      <c r="N208" s="1142"/>
      <c r="O208" s="1143"/>
      <c r="P208" s="750"/>
    </row>
    <row r="209" spans="1:16" ht="26.1" customHeight="1" x14ac:dyDescent="0.25">
      <c r="A209" s="1122">
        <v>198</v>
      </c>
      <c r="B209" s="1123" t="s">
        <v>826</v>
      </c>
      <c r="C209" s="1130">
        <v>41969</v>
      </c>
      <c r="D209" s="1140">
        <v>83000</v>
      </c>
      <c r="E209" s="1140">
        <v>83000</v>
      </c>
      <c r="F209" s="1146" t="s">
        <v>827</v>
      </c>
      <c r="G209" s="749"/>
      <c r="H209" s="1126" t="s">
        <v>828</v>
      </c>
      <c r="I209" s="1127"/>
      <c r="J209" s="1127"/>
      <c r="K209" s="1127"/>
      <c r="L209" s="748"/>
      <c r="M209" s="1141"/>
      <c r="N209" s="1142"/>
      <c r="O209" s="1143"/>
      <c r="P209" s="750"/>
    </row>
    <row r="210" spans="1:16" ht="26.1" customHeight="1" x14ac:dyDescent="0.25">
      <c r="A210" s="1122">
        <v>199</v>
      </c>
      <c r="B210" s="1123" t="s">
        <v>829</v>
      </c>
      <c r="C210" s="1130">
        <v>41970</v>
      </c>
      <c r="D210" s="1140">
        <v>1950000</v>
      </c>
      <c r="E210" s="1140">
        <v>1950000</v>
      </c>
      <c r="F210" s="1146" t="s">
        <v>830</v>
      </c>
      <c r="G210" s="749"/>
      <c r="H210" s="1145" t="s">
        <v>831</v>
      </c>
      <c r="I210" s="1127"/>
      <c r="J210" s="1127"/>
      <c r="K210" s="1127"/>
      <c r="L210" s="748"/>
      <c r="M210" s="1141"/>
      <c r="N210" s="1142"/>
      <c r="O210" s="1143"/>
      <c r="P210" s="750"/>
    </row>
    <row r="211" spans="1:16" ht="26.1" customHeight="1" x14ac:dyDescent="0.25">
      <c r="A211" s="1122">
        <v>200</v>
      </c>
      <c r="B211" s="1123" t="s">
        <v>832</v>
      </c>
      <c r="C211" s="1130">
        <v>41971</v>
      </c>
      <c r="D211" s="1144">
        <v>348100</v>
      </c>
      <c r="E211" s="1144">
        <v>348100</v>
      </c>
      <c r="F211" s="1146" t="s">
        <v>780</v>
      </c>
      <c r="G211" s="749"/>
      <c r="H211" s="1126" t="s">
        <v>833</v>
      </c>
      <c r="I211" s="1127"/>
      <c r="J211" s="1127"/>
      <c r="K211" s="1127"/>
      <c r="L211" s="748"/>
      <c r="M211" s="1141"/>
      <c r="N211" s="1142"/>
      <c r="O211" s="1143"/>
      <c r="P211" s="750"/>
    </row>
    <row r="212" spans="1:16" ht="26.1" customHeight="1" x14ac:dyDescent="0.25">
      <c r="A212" s="1122">
        <v>201</v>
      </c>
      <c r="B212" s="1123" t="s">
        <v>834</v>
      </c>
      <c r="C212" s="1130">
        <v>41976</v>
      </c>
      <c r="D212" s="1144">
        <v>40857.5</v>
      </c>
      <c r="E212" s="1144">
        <v>40857.5</v>
      </c>
      <c r="F212" s="1131" t="s">
        <v>835</v>
      </c>
      <c r="G212" s="749"/>
      <c r="H212" s="1126" t="s">
        <v>738</v>
      </c>
      <c r="I212" s="1127"/>
      <c r="J212" s="1127"/>
      <c r="K212" s="1127"/>
      <c r="L212" s="748"/>
      <c r="M212" s="1141"/>
      <c r="N212" s="1142"/>
      <c r="O212" s="1143"/>
      <c r="P212" s="750"/>
    </row>
    <row r="213" spans="1:16" ht="26.1" customHeight="1" x14ac:dyDescent="0.25">
      <c r="A213" s="1122">
        <v>202</v>
      </c>
      <c r="B213" s="1123" t="s">
        <v>826</v>
      </c>
      <c r="C213" s="1130">
        <v>41988</v>
      </c>
      <c r="D213" s="1140">
        <v>169330</v>
      </c>
      <c r="E213" s="1140">
        <v>169330</v>
      </c>
      <c r="F213" s="1145" t="s">
        <v>836</v>
      </c>
      <c r="G213" s="749"/>
      <c r="H213" s="1126" t="s">
        <v>837</v>
      </c>
      <c r="I213" s="1127"/>
      <c r="J213" s="1127"/>
      <c r="K213" s="1127"/>
      <c r="L213" s="748"/>
      <c r="M213" s="1141"/>
      <c r="N213" s="1142"/>
      <c r="O213" s="1143"/>
      <c r="P213" s="750"/>
    </row>
    <row r="214" spans="1:16" ht="26.1" customHeight="1" x14ac:dyDescent="0.25">
      <c r="A214" s="1122">
        <v>203</v>
      </c>
      <c r="B214" s="1123" t="s">
        <v>838</v>
      </c>
      <c r="C214" s="1130">
        <v>41991</v>
      </c>
      <c r="D214" s="1144">
        <v>121200</v>
      </c>
      <c r="E214" s="1144">
        <v>121200</v>
      </c>
      <c r="F214" s="1126" t="s">
        <v>839</v>
      </c>
      <c r="G214" s="749"/>
      <c r="H214" s="1126" t="s">
        <v>840</v>
      </c>
      <c r="I214" s="1127"/>
      <c r="J214" s="1127"/>
      <c r="K214" s="1127"/>
      <c r="L214" s="748"/>
      <c r="M214" s="1141"/>
      <c r="N214" s="1142"/>
      <c r="O214" s="1143"/>
      <c r="P214" s="750"/>
    </row>
    <row r="215" spans="1:16" ht="26.1" customHeight="1" x14ac:dyDescent="0.25">
      <c r="A215" s="1122">
        <v>204</v>
      </c>
      <c r="B215" s="1123" t="s">
        <v>841</v>
      </c>
      <c r="C215" s="1130">
        <v>41992</v>
      </c>
      <c r="D215" s="1140">
        <v>3319842</v>
      </c>
      <c r="E215" s="1140">
        <v>3319842</v>
      </c>
      <c r="F215" s="1146" t="s">
        <v>842</v>
      </c>
      <c r="G215" s="749"/>
      <c r="H215" s="1126" t="s">
        <v>843</v>
      </c>
      <c r="I215" s="1127"/>
      <c r="J215" s="1127"/>
      <c r="K215" s="1127"/>
      <c r="L215" s="748"/>
      <c r="M215" s="1141"/>
      <c r="N215" s="1142"/>
      <c r="O215" s="1143"/>
      <c r="P215" s="750"/>
    </row>
    <row r="216" spans="1:16" ht="26.1" customHeight="1" x14ac:dyDescent="0.25">
      <c r="A216" s="1122">
        <v>205</v>
      </c>
      <c r="B216" s="1123" t="s">
        <v>651</v>
      </c>
      <c r="C216" s="1130">
        <v>41993</v>
      </c>
      <c r="D216" s="1144">
        <v>223311.08</v>
      </c>
      <c r="E216" s="1144">
        <v>223311.08</v>
      </c>
      <c r="F216" s="1126" t="s">
        <v>844</v>
      </c>
      <c r="G216" s="749"/>
      <c r="H216" s="1126" t="s">
        <v>845</v>
      </c>
      <c r="I216" s="1127"/>
      <c r="J216" s="1127"/>
      <c r="K216" s="1127"/>
      <c r="L216" s="748"/>
      <c r="M216" s="1141"/>
      <c r="N216" s="1142"/>
      <c r="O216" s="1143"/>
      <c r="P216" s="750"/>
    </row>
    <row r="217" spans="1:16" ht="26.1" customHeight="1" x14ac:dyDescent="0.25">
      <c r="A217" s="1122">
        <v>206</v>
      </c>
      <c r="B217" s="1123" t="s">
        <v>592</v>
      </c>
      <c r="C217" s="1130">
        <v>41994</v>
      </c>
      <c r="D217" s="1144">
        <v>17082</v>
      </c>
      <c r="E217" s="1144">
        <v>17082</v>
      </c>
      <c r="F217" s="1126" t="s">
        <v>846</v>
      </c>
      <c r="G217" s="749"/>
      <c r="H217" s="1126" t="s">
        <v>847</v>
      </c>
      <c r="I217" s="1127"/>
      <c r="J217" s="1127"/>
      <c r="K217" s="1127"/>
      <c r="L217" s="748"/>
      <c r="M217" s="1141"/>
      <c r="N217" s="1142"/>
      <c r="O217" s="1143"/>
      <c r="P217" s="750"/>
    </row>
    <row r="218" spans="1:16" ht="26.1" customHeight="1" x14ac:dyDescent="0.25">
      <c r="A218" s="1122">
        <v>207</v>
      </c>
      <c r="B218" s="1123" t="s">
        <v>579</v>
      </c>
      <c r="C218" s="1130">
        <v>41995</v>
      </c>
      <c r="D218" s="1144">
        <v>82600</v>
      </c>
      <c r="E218" s="1144">
        <v>82600</v>
      </c>
      <c r="F218" s="1131" t="s">
        <v>848</v>
      </c>
      <c r="G218" s="749"/>
      <c r="H218" s="1148" t="s">
        <v>849</v>
      </c>
      <c r="I218" s="1127"/>
      <c r="J218" s="1127"/>
      <c r="K218" s="1127"/>
      <c r="L218" s="748"/>
      <c r="M218" s="1141"/>
      <c r="N218" s="1142"/>
      <c r="O218" s="1143"/>
      <c r="P218" s="750"/>
    </row>
    <row r="219" spans="1:16" ht="26.1" customHeight="1" x14ac:dyDescent="0.25">
      <c r="A219" s="1122">
        <v>208</v>
      </c>
      <c r="B219" s="1123" t="s">
        <v>850</v>
      </c>
      <c r="C219" s="1130">
        <v>41996</v>
      </c>
      <c r="D219" s="1144">
        <v>28025</v>
      </c>
      <c r="E219" s="1144">
        <v>28025</v>
      </c>
      <c r="F219" s="1131" t="s">
        <v>851</v>
      </c>
      <c r="G219" s="749"/>
      <c r="H219" s="1126" t="s">
        <v>852</v>
      </c>
      <c r="I219" s="1127"/>
      <c r="J219" s="1127"/>
      <c r="K219" s="1127"/>
      <c r="L219" s="748"/>
      <c r="M219" s="1141"/>
      <c r="N219" s="1142"/>
      <c r="O219" s="1143"/>
      <c r="P219" s="750"/>
    </row>
    <row r="220" spans="1:16" ht="26.1" customHeight="1" x14ac:dyDescent="0.25">
      <c r="A220" s="1122">
        <v>209</v>
      </c>
      <c r="B220" s="1123" t="s">
        <v>639</v>
      </c>
      <c r="C220" s="1130">
        <v>41996</v>
      </c>
      <c r="D220" s="1144">
        <v>54949.75</v>
      </c>
      <c r="E220" s="1144">
        <v>54949.75</v>
      </c>
      <c r="F220" s="1126" t="s">
        <v>853</v>
      </c>
      <c r="G220" s="749"/>
      <c r="H220" s="1126" t="s">
        <v>854</v>
      </c>
      <c r="I220" s="1127"/>
      <c r="J220" s="1127"/>
      <c r="K220" s="1127"/>
      <c r="L220" s="748"/>
      <c r="M220" s="1141"/>
      <c r="N220" s="1142"/>
      <c r="O220" s="1143"/>
      <c r="P220" s="750"/>
    </row>
    <row r="221" spans="1:16" ht="26.1" customHeight="1" x14ac:dyDescent="0.25">
      <c r="A221" s="1122">
        <v>210</v>
      </c>
      <c r="B221" s="1123" t="s">
        <v>855</v>
      </c>
      <c r="C221" s="1130">
        <v>41814</v>
      </c>
      <c r="D221" s="1140">
        <v>7400</v>
      </c>
      <c r="E221" s="1140">
        <v>7400</v>
      </c>
      <c r="F221" s="1131" t="s">
        <v>755</v>
      </c>
      <c r="G221" s="749"/>
      <c r="H221" s="1126" t="s">
        <v>856</v>
      </c>
      <c r="I221" s="1127"/>
      <c r="J221" s="1127"/>
      <c r="K221" s="1127"/>
      <c r="L221" s="748"/>
      <c r="M221" s="1141"/>
      <c r="N221" s="1142"/>
      <c r="O221" s="1143"/>
      <c r="P221" s="750"/>
    </row>
    <row r="222" spans="1:16" ht="26.1" customHeight="1" x14ac:dyDescent="0.25">
      <c r="A222" s="1122">
        <v>211</v>
      </c>
      <c r="B222" s="1123" t="s">
        <v>857</v>
      </c>
      <c r="C222" s="1130">
        <v>41814</v>
      </c>
      <c r="D222" s="1140">
        <v>7400</v>
      </c>
      <c r="E222" s="1140">
        <v>7400</v>
      </c>
      <c r="F222" s="1131" t="s">
        <v>755</v>
      </c>
      <c r="G222" s="749"/>
      <c r="H222" s="1126" t="s">
        <v>856</v>
      </c>
      <c r="I222" s="1127"/>
      <c r="J222" s="1127"/>
      <c r="K222" s="1127"/>
      <c r="L222" s="748"/>
      <c r="M222" s="1141"/>
      <c r="N222" s="1142"/>
      <c r="O222" s="1143"/>
      <c r="P222" s="750"/>
    </row>
    <row r="223" spans="1:16" ht="26.1" customHeight="1" x14ac:dyDescent="0.25">
      <c r="A223" s="1122">
        <v>212</v>
      </c>
      <c r="B223" s="1123" t="s">
        <v>651</v>
      </c>
      <c r="C223" s="1130">
        <v>41999</v>
      </c>
      <c r="D223" s="1144">
        <v>330400</v>
      </c>
      <c r="E223" s="1144">
        <v>330400</v>
      </c>
      <c r="F223" s="1131" t="s">
        <v>858</v>
      </c>
      <c r="G223" s="749"/>
      <c r="H223" s="1126" t="s">
        <v>859</v>
      </c>
      <c r="I223" s="1127"/>
      <c r="J223" s="1127"/>
      <c r="K223" s="1127"/>
      <c r="L223" s="748"/>
      <c r="M223" s="1141"/>
      <c r="N223" s="1142"/>
      <c r="O223" s="1143"/>
      <c r="P223" s="750"/>
    </row>
    <row r="224" spans="1:16" ht="26.1" customHeight="1" x14ac:dyDescent="0.25">
      <c r="A224" s="1122">
        <v>213</v>
      </c>
      <c r="B224" s="1123" t="s">
        <v>642</v>
      </c>
      <c r="C224" s="1130">
        <v>42030</v>
      </c>
      <c r="D224" s="1140">
        <v>1857000</v>
      </c>
      <c r="E224" s="1140">
        <v>1857000</v>
      </c>
      <c r="F224" s="1145" t="s">
        <v>860</v>
      </c>
      <c r="G224" s="749"/>
      <c r="H224" s="1126" t="s">
        <v>781</v>
      </c>
      <c r="I224" s="1127"/>
      <c r="J224" s="1127"/>
      <c r="K224" s="1127"/>
      <c r="L224" s="748"/>
      <c r="M224" s="1141"/>
      <c r="N224" s="1142"/>
      <c r="O224" s="1143"/>
      <c r="P224" s="750"/>
    </row>
    <row r="225" spans="1:16" ht="26.1" customHeight="1" x14ac:dyDescent="0.25">
      <c r="A225" s="1122">
        <v>214</v>
      </c>
      <c r="B225" s="1123" t="s">
        <v>861</v>
      </c>
      <c r="C225" s="1130">
        <v>42045</v>
      </c>
      <c r="D225" s="1144">
        <v>892080</v>
      </c>
      <c r="E225" s="1144">
        <v>892080</v>
      </c>
      <c r="F225" s="1131" t="s">
        <v>835</v>
      </c>
      <c r="G225" s="749"/>
      <c r="H225" s="1126" t="s">
        <v>738</v>
      </c>
      <c r="I225" s="1127"/>
      <c r="J225" s="1127"/>
      <c r="K225" s="1127"/>
      <c r="L225" s="748"/>
      <c r="M225" s="1141"/>
      <c r="N225" s="1142"/>
      <c r="O225" s="1143"/>
      <c r="P225" s="750"/>
    </row>
    <row r="226" spans="1:16" ht="26.1" customHeight="1" x14ac:dyDescent="0.25">
      <c r="A226" s="1122">
        <v>215</v>
      </c>
      <c r="B226" s="1123" t="s">
        <v>655</v>
      </c>
      <c r="C226" s="1130">
        <v>42059</v>
      </c>
      <c r="D226" s="1144">
        <v>90778.29</v>
      </c>
      <c r="E226" s="1144">
        <v>90778.29</v>
      </c>
      <c r="F226" s="1131" t="s">
        <v>862</v>
      </c>
      <c r="G226" s="749"/>
      <c r="H226" s="1126" t="s">
        <v>863</v>
      </c>
      <c r="I226" s="1127"/>
      <c r="J226" s="1127"/>
      <c r="K226" s="1127"/>
      <c r="L226" s="748"/>
      <c r="M226" s="1141"/>
      <c r="N226" s="1142"/>
      <c r="O226" s="1143"/>
      <c r="P226" s="750"/>
    </row>
    <row r="227" spans="1:16" ht="26.1" customHeight="1" x14ac:dyDescent="0.25">
      <c r="A227" s="1122">
        <v>216</v>
      </c>
      <c r="B227" s="1123" t="s">
        <v>864</v>
      </c>
      <c r="C227" s="1130">
        <v>42069</v>
      </c>
      <c r="D227" s="1144">
        <v>53544</v>
      </c>
      <c r="E227" s="1144">
        <v>53544</v>
      </c>
      <c r="F227" s="1131" t="s">
        <v>865</v>
      </c>
      <c r="G227" s="749"/>
      <c r="H227" s="1126" t="s">
        <v>866</v>
      </c>
      <c r="I227" s="1127"/>
      <c r="J227" s="1127"/>
      <c r="K227" s="1127"/>
      <c r="L227" s="748"/>
      <c r="M227" s="1141"/>
      <c r="N227" s="1142"/>
      <c r="O227" s="1143"/>
      <c r="P227" s="750"/>
    </row>
    <row r="228" spans="1:16" ht="26.1" customHeight="1" x14ac:dyDescent="0.25">
      <c r="A228" s="1122">
        <v>217</v>
      </c>
      <c r="B228" s="1123" t="s">
        <v>867</v>
      </c>
      <c r="C228" s="1130">
        <v>42081</v>
      </c>
      <c r="D228" s="1140">
        <v>162250</v>
      </c>
      <c r="E228" s="1140">
        <v>162250</v>
      </c>
      <c r="F228" s="1131" t="s">
        <v>835</v>
      </c>
      <c r="G228" s="749"/>
      <c r="H228" s="1126" t="s">
        <v>738</v>
      </c>
      <c r="I228" s="1127"/>
      <c r="J228" s="1127"/>
      <c r="K228" s="1127"/>
      <c r="L228" s="748"/>
      <c r="M228" s="1141"/>
      <c r="N228" s="1142"/>
      <c r="O228" s="1143"/>
      <c r="P228" s="750"/>
    </row>
    <row r="229" spans="1:16" ht="26.1" customHeight="1" x14ac:dyDescent="0.25">
      <c r="A229" s="1122">
        <v>218</v>
      </c>
      <c r="B229" s="1123" t="s">
        <v>627</v>
      </c>
      <c r="C229" s="1130">
        <v>42081</v>
      </c>
      <c r="D229" s="1144">
        <v>76228</v>
      </c>
      <c r="E229" s="1144">
        <v>76228</v>
      </c>
      <c r="F229" s="1126" t="s">
        <v>868</v>
      </c>
      <c r="G229" s="749"/>
      <c r="H229" s="1126" t="s">
        <v>869</v>
      </c>
      <c r="I229" s="1127"/>
      <c r="J229" s="1127"/>
      <c r="K229" s="1127"/>
      <c r="L229" s="748"/>
      <c r="M229" s="1141"/>
      <c r="N229" s="1142"/>
      <c r="O229" s="1143"/>
      <c r="P229" s="750"/>
    </row>
    <row r="230" spans="1:16" ht="26.1" customHeight="1" x14ac:dyDescent="0.25">
      <c r="A230" s="1122">
        <v>219</v>
      </c>
      <c r="B230" s="1123" t="s">
        <v>870</v>
      </c>
      <c r="C230" s="1130">
        <v>42100</v>
      </c>
      <c r="D230" s="1144">
        <v>11407.88</v>
      </c>
      <c r="E230" s="1144">
        <v>11407.88</v>
      </c>
      <c r="F230" s="1131" t="s">
        <v>871</v>
      </c>
      <c r="G230" s="749"/>
      <c r="H230" s="1126" t="s">
        <v>872</v>
      </c>
      <c r="I230" s="1127"/>
      <c r="J230" s="1127"/>
      <c r="K230" s="1127"/>
      <c r="L230" s="748"/>
      <c r="M230" s="1141"/>
      <c r="N230" s="1142"/>
      <c r="O230" s="1143"/>
      <c r="P230" s="750"/>
    </row>
    <row r="231" spans="1:16" ht="26.1" customHeight="1" x14ac:dyDescent="0.25">
      <c r="A231" s="1122">
        <v>220</v>
      </c>
      <c r="B231" s="1123" t="s">
        <v>873</v>
      </c>
      <c r="C231" s="1130">
        <v>42109</v>
      </c>
      <c r="D231" s="1144">
        <v>8817.7999999999993</v>
      </c>
      <c r="E231" s="1144">
        <v>8817.7999999999993</v>
      </c>
      <c r="F231" s="1126" t="s">
        <v>874</v>
      </c>
      <c r="G231" s="749"/>
      <c r="H231" s="1126"/>
      <c r="I231" s="1127"/>
      <c r="J231" s="1127"/>
      <c r="K231" s="1127"/>
      <c r="L231" s="748"/>
      <c r="M231" s="1141"/>
      <c r="N231" s="1142"/>
      <c r="O231" s="1143"/>
      <c r="P231" s="750"/>
    </row>
    <row r="232" spans="1:16" ht="26.1" customHeight="1" x14ac:dyDescent="0.25">
      <c r="A232" s="1122">
        <v>221</v>
      </c>
      <c r="B232" s="1123" t="s">
        <v>875</v>
      </c>
      <c r="C232" s="1130">
        <v>42109</v>
      </c>
      <c r="D232" s="1144">
        <v>272391.2</v>
      </c>
      <c r="E232" s="1144">
        <v>272391.2</v>
      </c>
      <c r="F232" s="1131" t="s">
        <v>876</v>
      </c>
      <c r="G232" s="749"/>
      <c r="H232" s="1126" t="s">
        <v>877</v>
      </c>
      <c r="I232" s="1127"/>
      <c r="J232" s="1127"/>
      <c r="K232" s="1127"/>
      <c r="L232" s="748"/>
      <c r="M232" s="1141"/>
      <c r="N232" s="1142"/>
      <c r="O232" s="1143"/>
      <c r="P232" s="750"/>
    </row>
    <row r="233" spans="1:16" ht="26.1" customHeight="1" x14ac:dyDescent="0.25">
      <c r="A233" s="1122">
        <v>222</v>
      </c>
      <c r="B233" s="1123" t="s">
        <v>878</v>
      </c>
      <c r="C233" s="1130">
        <v>42110</v>
      </c>
      <c r="D233" s="1144">
        <v>29736</v>
      </c>
      <c r="E233" s="1144">
        <v>29736</v>
      </c>
      <c r="F233" s="1131" t="s">
        <v>876</v>
      </c>
      <c r="G233" s="749"/>
      <c r="H233" s="1126" t="s">
        <v>879</v>
      </c>
      <c r="I233" s="1127"/>
      <c r="J233" s="1127"/>
      <c r="K233" s="1127"/>
      <c r="L233" s="748"/>
      <c r="M233" s="1141"/>
      <c r="N233" s="1142"/>
      <c r="O233" s="1143"/>
      <c r="P233" s="750"/>
    </row>
    <row r="234" spans="1:16" ht="26.1" customHeight="1" x14ac:dyDescent="0.25">
      <c r="A234" s="1122">
        <v>223</v>
      </c>
      <c r="B234" s="1123" t="s">
        <v>880</v>
      </c>
      <c r="C234" s="1130">
        <v>42118</v>
      </c>
      <c r="D234" s="1144">
        <v>14573</v>
      </c>
      <c r="E234" s="1144">
        <v>14573</v>
      </c>
      <c r="F234" s="1131" t="s">
        <v>881</v>
      </c>
      <c r="G234" s="749"/>
      <c r="H234" s="1126" t="s">
        <v>882</v>
      </c>
      <c r="I234" s="1127"/>
      <c r="J234" s="1127"/>
      <c r="K234" s="1127"/>
      <c r="L234" s="748"/>
      <c r="M234" s="1141"/>
      <c r="N234" s="1142"/>
      <c r="O234" s="1143"/>
      <c r="P234" s="750"/>
    </row>
    <row r="235" spans="1:16" ht="26.1" customHeight="1" x14ac:dyDescent="0.25">
      <c r="A235" s="1122">
        <v>224</v>
      </c>
      <c r="B235" s="1123" t="s">
        <v>883</v>
      </c>
      <c r="C235" s="1130">
        <v>42103</v>
      </c>
      <c r="D235" s="1140">
        <v>205271.62</v>
      </c>
      <c r="E235" s="1140">
        <v>205271.62</v>
      </c>
      <c r="F235" s="1126" t="s">
        <v>884</v>
      </c>
      <c r="G235" s="749"/>
      <c r="H235" s="1126" t="s">
        <v>885</v>
      </c>
      <c r="I235" s="1127"/>
      <c r="J235" s="1127"/>
      <c r="K235" s="1127"/>
      <c r="L235" s="748"/>
      <c r="M235" s="1141"/>
      <c r="N235" s="1142"/>
      <c r="O235" s="1143"/>
      <c r="P235" s="750"/>
    </row>
    <row r="236" spans="1:16" ht="26.1" customHeight="1" x14ac:dyDescent="0.25">
      <c r="A236" s="1122">
        <v>225</v>
      </c>
      <c r="B236" s="1123" t="s">
        <v>886</v>
      </c>
      <c r="C236" s="1130">
        <v>42129</v>
      </c>
      <c r="D236" s="1144">
        <v>1239117.83</v>
      </c>
      <c r="E236" s="1144">
        <v>1239117.83</v>
      </c>
      <c r="F236" s="1131" t="s">
        <v>887</v>
      </c>
      <c r="G236" s="749"/>
      <c r="H236" s="1126" t="s">
        <v>888</v>
      </c>
      <c r="I236" s="1127"/>
      <c r="J236" s="1127"/>
      <c r="K236" s="1127"/>
      <c r="L236" s="748"/>
      <c r="M236" s="1141"/>
      <c r="N236" s="1142"/>
      <c r="O236" s="1143"/>
      <c r="P236" s="750"/>
    </row>
    <row r="237" spans="1:16" ht="26.1" customHeight="1" x14ac:dyDescent="0.25">
      <c r="A237" s="1122">
        <v>226</v>
      </c>
      <c r="B237" s="1123" t="s">
        <v>889</v>
      </c>
      <c r="C237" s="1130">
        <v>42138</v>
      </c>
      <c r="D237" s="1144">
        <v>1161167.05</v>
      </c>
      <c r="E237" s="1144">
        <v>1161167.05</v>
      </c>
      <c r="F237" s="1126" t="s">
        <v>890</v>
      </c>
      <c r="G237" s="749"/>
      <c r="H237" s="1126" t="s">
        <v>891</v>
      </c>
      <c r="I237" s="1127"/>
      <c r="J237" s="1127"/>
      <c r="K237" s="1127"/>
      <c r="L237" s="748"/>
      <c r="M237" s="1141"/>
      <c r="N237" s="1142"/>
      <c r="O237" s="1143"/>
      <c r="P237" s="750"/>
    </row>
    <row r="238" spans="1:16" ht="26.1" customHeight="1" x14ac:dyDescent="0.25">
      <c r="A238" s="1122">
        <v>227</v>
      </c>
      <c r="B238" s="1123" t="s">
        <v>892</v>
      </c>
      <c r="C238" s="1130">
        <v>42144</v>
      </c>
      <c r="D238" s="1144">
        <v>49512.800000000003</v>
      </c>
      <c r="E238" s="1144">
        <v>49512.800000000003</v>
      </c>
      <c r="F238" s="1131" t="s">
        <v>893</v>
      </c>
      <c r="G238" s="749"/>
      <c r="H238" s="1126" t="s">
        <v>894</v>
      </c>
      <c r="I238" s="1127"/>
      <c r="J238" s="1127"/>
      <c r="K238" s="1127"/>
      <c r="L238" s="748"/>
      <c r="M238" s="1141"/>
      <c r="N238" s="1142"/>
      <c r="O238" s="1143"/>
      <c r="P238" s="750"/>
    </row>
    <row r="239" spans="1:16" ht="26.1" customHeight="1" x14ac:dyDescent="0.25">
      <c r="A239" s="1122">
        <v>228</v>
      </c>
      <c r="B239" s="1123" t="s">
        <v>895</v>
      </c>
      <c r="C239" s="1130">
        <v>42149</v>
      </c>
      <c r="D239" s="1144">
        <v>102321.93</v>
      </c>
      <c r="E239" s="1144">
        <v>102321.93</v>
      </c>
      <c r="F239" s="1126" t="s">
        <v>896</v>
      </c>
      <c r="G239" s="749"/>
      <c r="H239" s="1126" t="s">
        <v>897</v>
      </c>
      <c r="I239" s="1127"/>
      <c r="J239" s="1127"/>
      <c r="K239" s="1127"/>
      <c r="L239" s="748"/>
      <c r="M239" s="1141"/>
      <c r="N239" s="1142"/>
      <c r="O239" s="1143"/>
      <c r="P239" s="750"/>
    </row>
    <row r="240" spans="1:16" ht="26.1" customHeight="1" x14ac:dyDescent="0.25">
      <c r="A240" s="1122">
        <v>229</v>
      </c>
      <c r="B240" s="1123" t="s">
        <v>898</v>
      </c>
      <c r="C240" s="1130">
        <v>42153</v>
      </c>
      <c r="D240" s="1144">
        <v>58282.559999999998</v>
      </c>
      <c r="E240" s="1144">
        <v>58282.559999999998</v>
      </c>
      <c r="F240" s="1131" t="s">
        <v>899</v>
      </c>
      <c r="G240" s="749"/>
      <c r="H240" s="1126" t="s">
        <v>900</v>
      </c>
      <c r="I240" s="1127"/>
      <c r="J240" s="1127"/>
      <c r="K240" s="1127"/>
      <c r="L240" s="748"/>
      <c r="M240" s="1141"/>
      <c r="N240" s="1142"/>
      <c r="O240" s="1143"/>
      <c r="P240" s="750"/>
    </row>
    <row r="241" spans="1:16" ht="26.1" customHeight="1" x14ac:dyDescent="0.25">
      <c r="A241" s="1122">
        <v>230</v>
      </c>
      <c r="B241" s="1123" t="s">
        <v>901</v>
      </c>
      <c r="C241" s="1130">
        <v>42153</v>
      </c>
      <c r="D241" s="1144">
        <v>157194.88</v>
      </c>
      <c r="E241" s="1144">
        <v>157194.88</v>
      </c>
      <c r="F241" s="1131" t="s">
        <v>902</v>
      </c>
      <c r="G241" s="749"/>
      <c r="H241" s="1126" t="s">
        <v>903</v>
      </c>
      <c r="I241" s="1127"/>
      <c r="J241" s="1127"/>
      <c r="K241" s="1127"/>
      <c r="L241" s="748"/>
      <c r="M241" s="1141"/>
      <c r="N241" s="1142"/>
      <c r="O241" s="1143"/>
      <c r="P241" s="750"/>
    </row>
    <row r="242" spans="1:16" ht="26.1" customHeight="1" x14ac:dyDescent="0.25">
      <c r="A242" s="1122">
        <v>231</v>
      </c>
      <c r="B242" s="1123" t="s">
        <v>576</v>
      </c>
      <c r="C242" s="1130">
        <v>42156</v>
      </c>
      <c r="D242" s="1140">
        <v>1666443.2</v>
      </c>
      <c r="E242" s="1140">
        <v>1666443.2</v>
      </c>
      <c r="F242" s="1131" t="s">
        <v>904</v>
      </c>
      <c r="G242" s="749"/>
      <c r="H242" s="1126" t="s">
        <v>905</v>
      </c>
      <c r="I242" s="1127"/>
      <c r="J242" s="1127"/>
      <c r="K242" s="1127"/>
      <c r="L242" s="748"/>
      <c r="M242" s="1141"/>
      <c r="N242" s="1142"/>
      <c r="O242" s="1143"/>
      <c r="P242" s="750"/>
    </row>
    <row r="243" spans="1:16" ht="26.1" customHeight="1" x14ac:dyDescent="0.25">
      <c r="A243" s="1122">
        <v>232</v>
      </c>
      <c r="B243" s="1123" t="s">
        <v>906</v>
      </c>
      <c r="C243" s="1130">
        <v>42187</v>
      </c>
      <c r="D243" s="1140">
        <v>2273050.67</v>
      </c>
      <c r="E243" s="1140">
        <v>2273050.67</v>
      </c>
      <c r="F243" s="1126" t="s">
        <v>907</v>
      </c>
      <c r="G243" s="749"/>
      <c r="H243" s="1126" t="s">
        <v>908</v>
      </c>
      <c r="I243" s="1127"/>
      <c r="J243" s="1127"/>
      <c r="K243" s="1127"/>
      <c r="L243" s="748"/>
      <c r="M243" s="1141"/>
      <c r="N243" s="1142"/>
      <c r="O243" s="1143"/>
      <c r="P243" s="750"/>
    </row>
    <row r="244" spans="1:16" ht="26.1" customHeight="1" x14ac:dyDescent="0.25">
      <c r="A244" s="1122">
        <v>233</v>
      </c>
      <c r="B244" s="1123" t="s">
        <v>909</v>
      </c>
      <c r="C244" s="1130">
        <v>42188</v>
      </c>
      <c r="D244" s="1140">
        <v>14750</v>
      </c>
      <c r="E244" s="1140">
        <v>14750</v>
      </c>
      <c r="F244" s="1126" t="s">
        <v>910</v>
      </c>
      <c r="G244" s="749"/>
      <c r="H244" s="1126" t="s">
        <v>911</v>
      </c>
      <c r="I244" s="1127"/>
      <c r="J244" s="1127"/>
      <c r="K244" s="1127"/>
      <c r="L244" s="748"/>
      <c r="M244" s="1141"/>
      <c r="N244" s="1142"/>
      <c r="O244" s="1143"/>
      <c r="P244" s="750"/>
    </row>
    <row r="245" spans="1:16" ht="26.1" customHeight="1" x14ac:dyDescent="0.25">
      <c r="A245" s="1122">
        <v>234</v>
      </c>
      <c r="B245" s="1123" t="s">
        <v>912</v>
      </c>
      <c r="C245" s="1130">
        <v>42199</v>
      </c>
      <c r="D245" s="1140">
        <v>11154</v>
      </c>
      <c r="E245" s="1140">
        <v>11154</v>
      </c>
      <c r="F245" s="1131" t="s">
        <v>893</v>
      </c>
      <c r="G245" s="749"/>
      <c r="H245" s="1126" t="s">
        <v>894</v>
      </c>
      <c r="I245" s="1127"/>
      <c r="J245" s="1127"/>
      <c r="K245" s="1127"/>
      <c r="L245" s="748"/>
      <c r="M245" s="1141"/>
      <c r="N245" s="1142"/>
      <c r="O245" s="1143"/>
      <c r="P245" s="750"/>
    </row>
    <row r="246" spans="1:16" ht="26.1" customHeight="1" x14ac:dyDescent="0.25">
      <c r="A246" s="1122">
        <v>235</v>
      </c>
      <c r="B246" s="1123" t="s">
        <v>913</v>
      </c>
      <c r="C246" s="1130">
        <v>42199</v>
      </c>
      <c r="D246" s="1140">
        <v>96099.199999999997</v>
      </c>
      <c r="E246" s="1140">
        <v>96099.199999999997</v>
      </c>
      <c r="F246" s="1131" t="s">
        <v>893</v>
      </c>
      <c r="G246" s="749"/>
      <c r="H246" s="1126" t="s">
        <v>894</v>
      </c>
      <c r="I246" s="1127"/>
      <c r="J246" s="1127"/>
      <c r="K246" s="1127"/>
      <c r="L246" s="748"/>
      <c r="M246" s="1141"/>
      <c r="N246" s="1142"/>
      <c r="O246" s="1143"/>
      <c r="P246" s="750"/>
    </row>
    <row r="247" spans="1:16" ht="26.1" customHeight="1" x14ac:dyDescent="0.25">
      <c r="A247" s="1122">
        <v>236</v>
      </c>
      <c r="B247" s="1123" t="s">
        <v>914</v>
      </c>
      <c r="C247" s="1130">
        <v>42215</v>
      </c>
      <c r="D247" s="1140">
        <v>198983.4</v>
      </c>
      <c r="E247" s="1140">
        <v>198983.4</v>
      </c>
      <c r="F247" s="1131" t="s">
        <v>893</v>
      </c>
      <c r="G247" s="749"/>
      <c r="H247" s="1126" t="s">
        <v>894</v>
      </c>
      <c r="I247" s="1127"/>
      <c r="J247" s="1127"/>
      <c r="K247" s="1127"/>
      <c r="L247" s="748"/>
      <c r="M247" s="1141"/>
      <c r="N247" s="1142"/>
      <c r="O247" s="1143"/>
      <c r="P247" s="750"/>
    </row>
    <row r="248" spans="1:16" ht="26.1" customHeight="1" x14ac:dyDescent="0.25">
      <c r="A248" s="1122">
        <v>237</v>
      </c>
      <c r="B248" s="1123" t="s">
        <v>915</v>
      </c>
      <c r="C248" s="1130">
        <v>42215</v>
      </c>
      <c r="D248" s="1140">
        <v>50150</v>
      </c>
      <c r="E248" s="1140">
        <v>50150</v>
      </c>
      <c r="F248" s="1131" t="s">
        <v>835</v>
      </c>
      <c r="G248" s="749"/>
      <c r="H248" s="1126" t="s">
        <v>894</v>
      </c>
      <c r="I248" s="1127"/>
      <c r="J248" s="1127"/>
      <c r="K248" s="1127"/>
      <c r="L248" s="748"/>
      <c r="M248" s="1141"/>
      <c r="N248" s="1142"/>
      <c r="O248" s="1143"/>
      <c r="P248" s="750"/>
    </row>
    <row r="249" spans="1:16" ht="26.1" customHeight="1" x14ac:dyDescent="0.25">
      <c r="A249" s="1122">
        <v>238</v>
      </c>
      <c r="B249" s="1123" t="s">
        <v>916</v>
      </c>
      <c r="C249" s="1130">
        <v>42215</v>
      </c>
      <c r="D249" s="1140">
        <v>76700</v>
      </c>
      <c r="E249" s="1140">
        <v>76700</v>
      </c>
      <c r="F249" s="1131" t="s">
        <v>835</v>
      </c>
      <c r="G249" s="749"/>
      <c r="H249" s="1126" t="s">
        <v>894</v>
      </c>
      <c r="I249" s="1127"/>
      <c r="J249" s="1127"/>
      <c r="K249" s="1127"/>
      <c r="L249" s="748"/>
      <c r="M249" s="1141"/>
      <c r="N249" s="1142"/>
      <c r="O249" s="1143"/>
      <c r="P249" s="750"/>
    </row>
    <row r="250" spans="1:16" ht="26.1" customHeight="1" x14ac:dyDescent="0.25">
      <c r="A250" s="1122">
        <v>239</v>
      </c>
      <c r="B250" s="1123" t="s">
        <v>917</v>
      </c>
      <c r="C250" s="1130">
        <v>42215</v>
      </c>
      <c r="D250" s="1140">
        <v>15576</v>
      </c>
      <c r="E250" s="1140">
        <v>15576</v>
      </c>
      <c r="F250" s="1131" t="s">
        <v>835</v>
      </c>
      <c r="G250" s="749"/>
      <c r="H250" s="1126" t="s">
        <v>894</v>
      </c>
      <c r="I250" s="1127"/>
      <c r="J250" s="1127"/>
      <c r="K250" s="1127"/>
      <c r="L250" s="748"/>
      <c r="M250" s="1141"/>
      <c r="N250" s="1142"/>
      <c r="O250" s="1143"/>
      <c r="P250" s="750"/>
    </row>
    <row r="251" spans="1:16" ht="26.1" customHeight="1" x14ac:dyDescent="0.25">
      <c r="A251" s="1122">
        <v>240</v>
      </c>
      <c r="B251" s="1123" t="s">
        <v>918</v>
      </c>
      <c r="C251" s="1130">
        <v>42215</v>
      </c>
      <c r="D251" s="1140">
        <v>62000</v>
      </c>
      <c r="E251" s="1140">
        <v>62000</v>
      </c>
      <c r="F251" s="1131" t="s">
        <v>835</v>
      </c>
      <c r="G251" s="749"/>
      <c r="H251" s="1126" t="s">
        <v>894</v>
      </c>
      <c r="I251" s="1127"/>
      <c r="J251" s="1127"/>
      <c r="K251" s="1127"/>
      <c r="L251" s="748"/>
      <c r="M251" s="1141"/>
      <c r="N251" s="1142"/>
      <c r="O251" s="1143"/>
      <c r="P251" s="750"/>
    </row>
    <row r="252" spans="1:16" ht="26.1" customHeight="1" x14ac:dyDescent="0.25">
      <c r="A252" s="1122">
        <v>241</v>
      </c>
      <c r="B252" s="1123" t="s">
        <v>919</v>
      </c>
      <c r="C252" s="1130">
        <v>42215</v>
      </c>
      <c r="D252" s="1140">
        <v>43660</v>
      </c>
      <c r="E252" s="1140">
        <v>43660</v>
      </c>
      <c r="F252" s="1131" t="s">
        <v>835</v>
      </c>
      <c r="G252" s="749"/>
      <c r="H252" s="1126" t="s">
        <v>894</v>
      </c>
      <c r="I252" s="1127"/>
      <c r="J252" s="1127"/>
      <c r="K252" s="1127"/>
      <c r="L252" s="748"/>
      <c r="M252" s="1141"/>
      <c r="N252" s="1142"/>
      <c r="O252" s="1143"/>
      <c r="P252" s="750"/>
    </row>
    <row r="253" spans="1:16" ht="26.1" customHeight="1" x14ac:dyDescent="0.25">
      <c r="A253" s="1122">
        <v>242</v>
      </c>
      <c r="B253" s="1123" t="s">
        <v>920</v>
      </c>
      <c r="C253" s="1130">
        <v>42215</v>
      </c>
      <c r="D253" s="1144">
        <v>53808</v>
      </c>
      <c r="E253" s="1144">
        <v>53808</v>
      </c>
      <c r="F253" s="1131" t="s">
        <v>835</v>
      </c>
      <c r="G253" s="749"/>
      <c r="H253" s="1126" t="s">
        <v>894</v>
      </c>
      <c r="I253" s="1127"/>
      <c r="J253" s="1127"/>
      <c r="K253" s="1127"/>
      <c r="L253" s="748"/>
      <c r="M253" s="1141"/>
      <c r="N253" s="1142"/>
      <c r="O253" s="1143"/>
      <c r="P253" s="750"/>
    </row>
    <row r="254" spans="1:16" ht="26.1" customHeight="1" x14ac:dyDescent="0.25">
      <c r="A254" s="1122">
        <v>243</v>
      </c>
      <c r="B254" s="1123" t="s">
        <v>921</v>
      </c>
      <c r="C254" s="1130">
        <v>42215</v>
      </c>
      <c r="D254" s="1140">
        <v>194110</v>
      </c>
      <c r="E254" s="1140">
        <v>194110</v>
      </c>
      <c r="F254" s="1126" t="s">
        <v>922</v>
      </c>
      <c r="G254" s="749"/>
      <c r="H254" s="1126" t="s">
        <v>923</v>
      </c>
      <c r="I254" s="1127"/>
      <c r="J254" s="1127"/>
      <c r="K254" s="1127"/>
      <c r="L254" s="748"/>
      <c r="M254" s="1141"/>
      <c r="N254" s="1142"/>
      <c r="O254" s="1143"/>
      <c r="P254" s="750"/>
    </row>
    <row r="255" spans="1:16" ht="26.1" customHeight="1" x14ac:dyDescent="0.25">
      <c r="A255" s="1122">
        <v>244</v>
      </c>
      <c r="B255" s="1123" t="s">
        <v>627</v>
      </c>
      <c r="C255" s="1130">
        <v>42226</v>
      </c>
      <c r="D255" s="1140">
        <v>755200</v>
      </c>
      <c r="E255" s="1140">
        <v>755200</v>
      </c>
      <c r="F255" s="1126" t="s">
        <v>924</v>
      </c>
      <c r="G255" s="749"/>
      <c r="H255" s="1126" t="s">
        <v>925</v>
      </c>
      <c r="I255" s="1127"/>
      <c r="J255" s="1127"/>
      <c r="K255" s="1127"/>
      <c r="L255" s="748"/>
      <c r="M255" s="1141"/>
      <c r="N255" s="1142"/>
      <c r="O255" s="1143"/>
      <c r="P255" s="750"/>
    </row>
    <row r="256" spans="1:16" ht="26.1" customHeight="1" x14ac:dyDescent="0.25">
      <c r="A256" s="1122">
        <v>245</v>
      </c>
      <c r="B256" s="1123" t="s">
        <v>926</v>
      </c>
      <c r="C256" s="1130">
        <v>42286</v>
      </c>
      <c r="D256" s="1140">
        <v>37689.199999999997</v>
      </c>
      <c r="E256" s="1140">
        <v>37689.199999999997</v>
      </c>
      <c r="F256" s="1126" t="s">
        <v>927</v>
      </c>
      <c r="G256" s="749"/>
      <c r="H256" s="1126" t="s">
        <v>928</v>
      </c>
      <c r="I256" s="1127"/>
      <c r="J256" s="1127"/>
      <c r="K256" s="1127"/>
      <c r="L256" s="748"/>
      <c r="M256" s="1141"/>
      <c r="N256" s="1142"/>
      <c r="O256" s="1143"/>
      <c r="P256" s="750"/>
    </row>
    <row r="257" spans="1:16" ht="26.1" customHeight="1" x14ac:dyDescent="0.25">
      <c r="A257" s="1122">
        <v>246</v>
      </c>
      <c r="B257" s="1123" t="s">
        <v>929</v>
      </c>
      <c r="C257" s="1130">
        <v>42014</v>
      </c>
      <c r="D257" s="1140">
        <v>2122820</v>
      </c>
      <c r="E257" s="1140">
        <v>2122820</v>
      </c>
      <c r="F257" s="1131" t="s">
        <v>930</v>
      </c>
      <c r="G257" s="749"/>
      <c r="H257" s="1126" t="s">
        <v>931</v>
      </c>
      <c r="I257" s="1127"/>
      <c r="J257" s="1127"/>
      <c r="K257" s="1127"/>
      <c r="L257" s="748"/>
      <c r="M257" s="1141"/>
      <c r="N257" s="1142"/>
      <c r="O257" s="1143"/>
      <c r="P257" s="750"/>
    </row>
    <row r="258" spans="1:16" ht="26.1" customHeight="1" x14ac:dyDescent="0.25">
      <c r="A258" s="1122">
        <v>247</v>
      </c>
      <c r="B258" s="1123" t="s">
        <v>932</v>
      </c>
      <c r="C258" s="1130">
        <v>42091</v>
      </c>
      <c r="D258" s="1140">
        <v>127933.24</v>
      </c>
      <c r="E258" s="1140">
        <v>127933.24</v>
      </c>
      <c r="F258" s="1131" t="s">
        <v>933</v>
      </c>
      <c r="G258" s="749"/>
      <c r="H258" s="1126" t="s">
        <v>934</v>
      </c>
      <c r="I258" s="1127"/>
      <c r="J258" s="1127"/>
      <c r="K258" s="1127"/>
      <c r="L258" s="748"/>
      <c r="M258" s="1141"/>
      <c r="N258" s="1142"/>
      <c r="O258" s="1143"/>
      <c r="P258" s="750"/>
    </row>
    <row r="259" spans="1:16" ht="26.1" customHeight="1" x14ac:dyDescent="0.25">
      <c r="A259" s="1122">
        <v>248</v>
      </c>
      <c r="B259" s="1123" t="s">
        <v>935</v>
      </c>
      <c r="C259" s="1130">
        <v>42164</v>
      </c>
      <c r="D259" s="1140">
        <v>398035.48</v>
      </c>
      <c r="E259" s="1140">
        <v>398035.48</v>
      </c>
      <c r="F259" s="1131" t="s">
        <v>899</v>
      </c>
      <c r="G259" s="749"/>
      <c r="H259" s="1126" t="s">
        <v>936</v>
      </c>
      <c r="I259" s="1127"/>
      <c r="J259" s="1127"/>
      <c r="K259" s="1127"/>
      <c r="L259" s="748"/>
      <c r="M259" s="1141"/>
      <c r="N259" s="1142"/>
      <c r="O259" s="1143"/>
      <c r="P259" s="750"/>
    </row>
    <row r="260" spans="1:16" ht="26.1" customHeight="1" x14ac:dyDescent="0.25">
      <c r="A260" s="1122">
        <v>249</v>
      </c>
      <c r="B260" s="1123" t="s">
        <v>937</v>
      </c>
      <c r="C260" s="1130">
        <v>42178</v>
      </c>
      <c r="D260" s="1140">
        <v>166498</v>
      </c>
      <c r="E260" s="1140">
        <v>166498</v>
      </c>
      <c r="F260" s="1126" t="s">
        <v>922</v>
      </c>
      <c r="G260" s="749"/>
      <c r="H260" s="1126" t="s">
        <v>923</v>
      </c>
      <c r="I260" s="1127"/>
      <c r="J260" s="1127"/>
      <c r="K260" s="1127"/>
      <c r="L260" s="748"/>
      <c r="M260" s="1141"/>
      <c r="N260" s="1142"/>
      <c r="O260" s="1143"/>
      <c r="P260" s="750"/>
    </row>
    <row r="261" spans="1:16" ht="26.1" customHeight="1" x14ac:dyDescent="0.25">
      <c r="A261" s="1122">
        <v>250</v>
      </c>
      <c r="B261" s="1123" t="s">
        <v>938</v>
      </c>
      <c r="C261" s="1130">
        <v>42178</v>
      </c>
      <c r="D261" s="1140">
        <v>158946</v>
      </c>
      <c r="E261" s="1140">
        <v>158946</v>
      </c>
      <c r="F261" s="1126" t="s">
        <v>922</v>
      </c>
      <c r="G261" s="749"/>
      <c r="H261" s="1126" t="s">
        <v>923</v>
      </c>
      <c r="I261" s="1127"/>
      <c r="J261" s="1127"/>
      <c r="K261" s="1127"/>
      <c r="L261" s="748"/>
      <c r="M261" s="1141"/>
      <c r="N261" s="1142"/>
      <c r="O261" s="1143"/>
      <c r="P261" s="750"/>
    </row>
    <row r="262" spans="1:16" ht="26.1" customHeight="1" x14ac:dyDescent="0.25">
      <c r="A262" s="1122">
        <v>251</v>
      </c>
      <c r="B262" s="1123" t="s">
        <v>939</v>
      </c>
      <c r="C262" s="1130">
        <v>42178</v>
      </c>
      <c r="D262" s="1140">
        <v>68139.100000000006</v>
      </c>
      <c r="E262" s="1140">
        <v>68139.100000000006</v>
      </c>
      <c r="F262" s="1126" t="s">
        <v>922</v>
      </c>
      <c r="G262" s="749"/>
      <c r="H262" s="1126" t="s">
        <v>923</v>
      </c>
      <c r="I262" s="1127"/>
      <c r="J262" s="1127"/>
      <c r="K262" s="1127"/>
      <c r="L262" s="748"/>
      <c r="M262" s="1141"/>
      <c r="N262" s="1142"/>
      <c r="O262" s="1143"/>
      <c r="P262" s="750"/>
    </row>
    <row r="263" spans="1:16" ht="26.1" customHeight="1" x14ac:dyDescent="0.25">
      <c r="A263" s="1122">
        <v>252</v>
      </c>
      <c r="B263" s="1123" t="s">
        <v>940</v>
      </c>
      <c r="C263" s="1130">
        <v>42185</v>
      </c>
      <c r="D263" s="1140">
        <v>164256</v>
      </c>
      <c r="E263" s="1140">
        <v>164256</v>
      </c>
      <c r="F263" s="1126" t="s">
        <v>922</v>
      </c>
      <c r="G263" s="749"/>
      <c r="H263" s="1126" t="s">
        <v>923</v>
      </c>
      <c r="I263" s="1127"/>
      <c r="J263" s="1127"/>
      <c r="K263" s="1127"/>
      <c r="L263" s="748"/>
      <c r="M263" s="1141"/>
      <c r="N263" s="1142"/>
      <c r="O263" s="1143"/>
      <c r="P263" s="750"/>
    </row>
    <row r="264" spans="1:16" ht="26.1" customHeight="1" x14ac:dyDescent="0.25">
      <c r="A264" s="1122">
        <v>253</v>
      </c>
      <c r="B264" s="1123" t="s">
        <v>941</v>
      </c>
      <c r="C264" s="1130">
        <v>42187</v>
      </c>
      <c r="D264" s="1140">
        <v>32509</v>
      </c>
      <c r="E264" s="1140">
        <v>32509</v>
      </c>
      <c r="F264" s="1131" t="s">
        <v>942</v>
      </c>
      <c r="G264" s="749"/>
      <c r="H264" s="1126" t="s">
        <v>923</v>
      </c>
      <c r="I264" s="1127"/>
      <c r="J264" s="1127"/>
      <c r="K264" s="1127"/>
      <c r="L264" s="748"/>
      <c r="M264" s="1141"/>
      <c r="N264" s="1142"/>
      <c r="O264" s="1143"/>
      <c r="P264" s="750"/>
    </row>
    <row r="265" spans="1:16" ht="26.1" customHeight="1" x14ac:dyDescent="0.25">
      <c r="A265" s="1122">
        <v>254</v>
      </c>
      <c r="B265" s="1123" t="s">
        <v>943</v>
      </c>
      <c r="C265" s="1130">
        <v>42188</v>
      </c>
      <c r="D265" s="1140">
        <v>88500</v>
      </c>
      <c r="E265" s="1140">
        <v>88500</v>
      </c>
      <c r="F265" s="1131" t="s">
        <v>835</v>
      </c>
      <c r="G265" s="749"/>
      <c r="H265" s="1126" t="s">
        <v>923</v>
      </c>
      <c r="I265" s="1127"/>
      <c r="J265" s="1127"/>
      <c r="K265" s="1127"/>
      <c r="L265" s="748"/>
      <c r="M265" s="1141"/>
      <c r="N265" s="1142"/>
      <c r="O265" s="1143"/>
      <c r="P265" s="750"/>
    </row>
    <row r="266" spans="1:16" ht="26.1" customHeight="1" x14ac:dyDescent="0.25">
      <c r="A266" s="1122">
        <v>255</v>
      </c>
      <c r="B266" s="1123" t="s">
        <v>944</v>
      </c>
      <c r="C266" s="1130">
        <v>42188</v>
      </c>
      <c r="D266" s="1140">
        <v>88500</v>
      </c>
      <c r="E266" s="1140">
        <v>88500</v>
      </c>
      <c r="F266" s="1131" t="s">
        <v>835</v>
      </c>
      <c r="G266" s="749"/>
      <c r="H266" s="1126" t="s">
        <v>923</v>
      </c>
      <c r="I266" s="1127"/>
      <c r="J266" s="1127"/>
      <c r="K266" s="1127"/>
      <c r="L266" s="748"/>
      <c r="M266" s="1141"/>
      <c r="N266" s="1142"/>
      <c r="O266" s="1143"/>
      <c r="P266" s="750"/>
    </row>
    <row r="267" spans="1:16" ht="26.1" customHeight="1" x14ac:dyDescent="0.25">
      <c r="A267" s="1122">
        <v>256</v>
      </c>
      <c r="B267" s="1123" t="s">
        <v>945</v>
      </c>
      <c r="C267" s="1130">
        <v>42219</v>
      </c>
      <c r="D267" s="1140">
        <v>186440</v>
      </c>
      <c r="E267" s="1140">
        <v>186440</v>
      </c>
      <c r="F267" s="1126" t="s">
        <v>922</v>
      </c>
      <c r="G267" s="749"/>
      <c r="H267" s="1126" t="s">
        <v>923</v>
      </c>
      <c r="I267" s="1127"/>
      <c r="J267" s="1127"/>
      <c r="K267" s="1127"/>
      <c r="L267" s="748"/>
      <c r="M267" s="1141"/>
      <c r="N267" s="1142"/>
      <c r="O267" s="1143"/>
      <c r="P267" s="750"/>
    </row>
    <row r="268" spans="1:16" ht="26.1" customHeight="1" x14ac:dyDescent="0.25">
      <c r="A268" s="1122">
        <v>257</v>
      </c>
      <c r="B268" s="1123">
        <v>1170</v>
      </c>
      <c r="C268" s="1130">
        <v>42408</v>
      </c>
      <c r="D268" s="1144">
        <v>675900</v>
      </c>
      <c r="E268" s="1144">
        <v>675900</v>
      </c>
      <c r="F268" s="1126" t="s">
        <v>946</v>
      </c>
      <c r="G268" s="749"/>
      <c r="H268" s="1126" t="s">
        <v>947</v>
      </c>
      <c r="I268" s="1127"/>
      <c r="J268" s="1127"/>
      <c r="K268" s="1127"/>
      <c r="L268" s="748"/>
      <c r="M268" s="1141"/>
      <c r="N268" s="1142"/>
      <c r="O268" s="1143"/>
      <c r="P268" s="750"/>
    </row>
    <row r="269" spans="1:16" ht="26.1" customHeight="1" x14ac:dyDescent="0.25">
      <c r="A269" s="1122">
        <v>258</v>
      </c>
      <c r="B269" s="1123">
        <v>3242</v>
      </c>
      <c r="C269" s="1130">
        <v>42429</v>
      </c>
      <c r="D269" s="1144">
        <v>3050000</v>
      </c>
      <c r="E269" s="1144">
        <v>3050000</v>
      </c>
      <c r="F269" s="1126" t="s">
        <v>948</v>
      </c>
      <c r="G269" s="749"/>
      <c r="H269" s="1126" t="s">
        <v>949</v>
      </c>
      <c r="I269" s="1127"/>
      <c r="J269" s="1127"/>
      <c r="K269" s="1127"/>
      <c r="L269" s="748"/>
      <c r="M269" s="1141"/>
      <c r="N269" s="1142"/>
      <c r="O269" s="1143"/>
      <c r="P269" s="750"/>
    </row>
    <row r="270" spans="1:16" ht="26.1" customHeight="1" x14ac:dyDescent="0.25">
      <c r="A270" s="1122">
        <v>259</v>
      </c>
      <c r="B270" s="1149" t="s">
        <v>950</v>
      </c>
      <c r="C270" s="1130">
        <v>43210</v>
      </c>
      <c r="D270" s="1032">
        <v>16581.75</v>
      </c>
      <c r="E270" s="1032">
        <v>16581.75</v>
      </c>
      <c r="F270" s="1126" t="s">
        <v>951</v>
      </c>
      <c r="G270" s="749"/>
      <c r="H270" s="1126" t="s">
        <v>952</v>
      </c>
      <c r="I270" s="1127"/>
      <c r="J270" s="1127"/>
      <c r="K270" s="1127"/>
      <c r="L270" s="748"/>
      <c r="M270" s="1141"/>
      <c r="N270" s="1142"/>
      <c r="O270" s="1143"/>
      <c r="P270" s="750"/>
    </row>
    <row r="271" spans="1:16" ht="26.1" customHeight="1" x14ac:dyDescent="0.25">
      <c r="A271" s="1122">
        <v>260</v>
      </c>
      <c r="B271" s="1149" t="s">
        <v>953</v>
      </c>
      <c r="C271" s="1130">
        <v>43216</v>
      </c>
      <c r="D271" s="1032">
        <v>54978.22</v>
      </c>
      <c r="E271" s="1032">
        <v>54978.22</v>
      </c>
      <c r="F271" s="1126" t="s">
        <v>951</v>
      </c>
      <c r="G271" s="749"/>
      <c r="H271" s="1126" t="s">
        <v>952</v>
      </c>
      <c r="I271" s="1127"/>
      <c r="J271" s="1127"/>
      <c r="K271" s="1127"/>
      <c r="L271" s="748"/>
      <c r="M271" s="1141"/>
      <c r="N271" s="1142"/>
      <c r="O271" s="1143"/>
      <c r="P271" s="750"/>
    </row>
    <row r="272" spans="1:16" ht="26.1" customHeight="1" x14ac:dyDescent="0.25">
      <c r="A272" s="1122">
        <v>261</v>
      </c>
      <c r="B272" s="1132" t="s">
        <v>954</v>
      </c>
      <c r="C272" s="1124">
        <v>43769</v>
      </c>
      <c r="D272" s="1150">
        <v>800000</v>
      </c>
      <c r="E272" s="1150">
        <v>800000</v>
      </c>
      <c r="F272" s="1139" t="s">
        <v>955</v>
      </c>
      <c r="G272" s="749"/>
      <c r="H272" s="1139" t="s">
        <v>956</v>
      </c>
      <c r="I272" s="1127"/>
      <c r="J272" s="1127"/>
      <c r="K272" s="1127"/>
      <c r="L272" s="748"/>
      <c r="M272" s="1141"/>
      <c r="N272" s="1142"/>
      <c r="O272" s="1143"/>
      <c r="P272" s="750"/>
    </row>
    <row r="273" spans="1:16" ht="26.1" customHeight="1" x14ac:dyDescent="0.25">
      <c r="A273" s="1122">
        <v>262</v>
      </c>
      <c r="B273" s="1123" t="s">
        <v>957</v>
      </c>
      <c r="C273" s="1130">
        <v>44005</v>
      </c>
      <c r="D273" s="1125">
        <v>906788.65</v>
      </c>
      <c r="E273" s="1125">
        <v>906788.65</v>
      </c>
      <c r="F273" s="1126" t="s">
        <v>958</v>
      </c>
      <c r="G273" s="749"/>
      <c r="H273" s="1126" t="s">
        <v>959</v>
      </c>
      <c r="I273" s="1127"/>
      <c r="J273" s="1127"/>
      <c r="K273" s="1127"/>
      <c r="L273" s="748"/>
      <c r="M273" s="1141"/>
      <c r="N273" s="1142"/>
      <c r="O273" s="1143"/>
      <c r="P273" s="750"/>
    </row>
    <row r="274" spans="1:16" ht="26.1" customHeight="1" x14ac:dyDescent="0.25">
      <c r="A274" s="1122">
        <v>263</v>
      </c>
      <c r="B274" s="1218" t="s">
        <v>960</v>
      </c>
      <c r="C274" s="1219">
        <v>44929</v>
      </c>
      <c r="D274" s="1220">
        <v>3336</v>
      </c>
      <c r="E274" s="1220">
        <v>3336</v>
      </c>
      <c r="F274" s="1221" t="s">
        <v>961</v>
      </c>
      <c r="G274" s="1222"/>
      <c r="H274" s="1223" t="s">
        <v>962</v>
      </c>
      <c r="I274" s="1127"/>
      <c r="J274" s="1127"/>
      <c r="K274" s="1127"/>
      <c r="L274" s="748"/>
      <c r="M274" s="1141"/>
      <c r="N274" s="1142"/>
      <c r="O274" s="1143"/>
      <c r="P274" s="750"/>
    </row>
    <row r="275" spans="1:16" ht="26.1" customHeight="1" x14ac:dyDescent="0.25">
      <c r="A275" s="1122">
        <v>264</v>
      </c>
      <c r="B275" s="1698" t="s">
        <v>963</v>
      </c>
      <c r="C275" s="1219">
        <v>44958</v>
      </c>
      <c r="D275" s="1125">
        <v>3604</v>
      </c>
      <c r="E275" s="1125">
        <v>3604</v>
      </c>
      <c r="F275" s="1699" t="s">
        <v>961</v>
      </c>
      <c r="G275" s="1700"/>
      <c r="H275" s="1701" t="s">
        <v>964</v>
      </c>
      <c r="I275" s="1127"/>
      <c r="J275" s="1127"/>
      <c r="K275" s="1127"/>
      <c r="L275" s="748"/>
      <c r="M275" s="1141"/>
      <c r="N275" s="1142"/>
      <c r="O275" s="1143"/>
      <c r="P275" s="750"/>
    </row>
    <row r="276" spans="1:16" ht="26.1" customHeight="1" x14ac:dyDescent="0.25">
      <c r="A276" s="1122">
        <v>265</v>
      </c>
      <c r="B276" s="1698" t="s">
        <v>965</v>
      </c>
      <c r="C276" s="1219">
        <v>44987</v>
      </c>
      <c r="D276" s="1125">
        <v>3604</v>
      </c>
      <c r="E276" s="1125">
        <v>3604</v>
      </c>
      <c r="F276" s="1699" t="s">
        <v>961</v>
      </c>
      <c r="G276" s="1700"/>
      <c r="H276" s="1701" t="s">
        <v>966</v>
      </c>
      <c r="I276" s="1127"/>
      <c r="J276" s="1127"/>
      <c r="K276" s="1127"/>
      <c r="L276" s="748"/>
      <c r="M276" s="1141"/>
      <c r="N276" s="1142"/>
      <c r="O276" s="1143"/>
      <c r="P276" s="750"/>
    </row>
    <row r="277" spans="1:16" ht="26.1" customHeight="1" x14ac:dyDescent="0.25">
      <c r="A277" s="1122">
        <v>266</v>
      </c>
      <c r="B277" s="1698" t="s">
        <v>967</v>
      </c>
      <c r="C277" s="1219">
        <v>45017</v>
      </c>
      <c r="D277" s="1702">
        <v>3604</v>
      </c>
      <c r="E277" s="1702">
        <v>3604</v>
      </c>
      <c r="F277" s="1699" t="s">
        <v>961</v>
      </c>
      <c r="G277" s="1700"/>
      <c r="H277" s="1701" t="s">
        <v>968</v>
      </c>
      <c r="I277" s="1127"/>
      <c r="J277" s="1127"/>
      <c r="K277" s="1127"/>
      <c r="L277" s="748"/>
      <c r="M277" s="1141"/>
      <c r="N277" s="1142"/>
      <c r="O277" s="1143"/>
      <c r="P277" s="750"/>
    </row>
    <row r="278" spans="1:16" ht="26.1" customHeight="1" x14ac:dyDescent="0.25">
      <c r="A278" s="1122">
        <v>267</v>
      </c>
      <c r="B278" s="1698" t="s">
        <v>969</v>
      </c>
      <c r="C278" s="1219">
        <v>45048</v>
      </c>
      <c r="D278" s="1125">
        <v>3604</v>
      </c>
      <c r="E278" s="1125">
        <v>3604</v>
      </c>
      <c r="F278" s="1699" t="s">
        <v>961</v>
      </c>
      <c r="G278" s="1700"/>
      <c r="H278" s="1701" t="s">
        <v>968</v>
      </c>
      <c r="I278" s="1127"/>
      <c r="J278" s="1127"/>
      <c r="K278" s="1127"/>
      <c r="L278" s="748"/>
      <c r="M278" s="1141"/>
      <c r="N278" s="1142"/>
      <c r="O278" s="1143"/>
      <c r="P278" s="750"/>
    </row>
    <row r="279" spans="1:16" ht="26.1" customHeight="1" x14ac:dyDescent="0.25">
      <c r="A279" s="1122">
        <v>268</v>
      </c>
      <c r="B279" s="1698" t="s">
        <v>970</v>
      </c>
      <c r="C279" s="1219">
        <v>45083</v>
      </c>
      <c r="D279" s="1702">
        <v>3604</v>
      </c>
      <c r="E279" s="1702">
        <v>3604</v>
      </c>
      <c r="F279" s="1699" t="s">
        <v>961</v>
      </c>
      <c r="G279" s="1700"/>
      <c r="H279" s="1701" t="s">
        <v>971</v>
      </c>
      <c r="I279" s="750"/>
      <c r="J279" s="1127"/>
      <c r="K279" s="1127"/>
      <c r="L279" s="748"/>
      <c r="M279" s="1141"/>
      <c r="N279" s="1142"/>
      <c r="O279" s="1143"/>
      <c r="P279" s="750"/>
    </row>
    <row r="280" spans="1:16" ht="26.1" customHeight="1" x14ac:dyDescent="0.25">
      <c r="A280" s="1122">
        <v>269</v>
      </c>
      <c r="B280" s="1698" t="s">
        <v>984</v>
      </c>
      <c r="C280" s="1219">
        <v>45110</v>
      </c>
      <c r="D280" s="1702">
        <v>3604</v>
      </c>
      <c r="E280" s="1702">
        <v>3604</v>
      </c>
      <c r="F280" s="1699" t="s">
        <v>961</v>
      </c>
      <c r="G280" s="1700"/>
      <c r="H280" s="1701" t="s">
        <v>985</v>
      </c>
      <c r="I280" s="1127"/>
      <c r="J280" s="1127"/>
      <c r="K280" s="1127"/>
      <c r="L280" s="748"/>
      <c r="M280" s="1141"/>
      <c r="N280" s="1142"/>
      <c r="O280" s="1143"/>
      <c r="P280" s="750"/>
    </row>
    <row r="281" spans="1:16" ht="26.1" customHeight="1" x14ac:dyDescent="0.25">
      <c r="A281" s="1122">
        <v>270</v>
      </c>
      <c r="B281" s="1698" t="s">
        <v>986</v>
      </c>
      <c r="C281" s="1219">
        <v>45203</v>
      </c>
      <c r="D281" s="1702">
        <v>3604</v>
      </c>
      <c r="E281" s="1702">
        <v>3604</v>
      </c>
      <c r="F281" s="1699" t="s">
        <v>961</v>
      </c>
      <c r="G281" s="1700"/>
      <c r="H281" s="1701" t="s">
        <v>987</v>
      </c>
      <c r="I281" s="1127"/>
      <c r="J281" s="1127"/>
      <c r="K281" s="1127"/>
      <c r="L281" s="748"/>
      <c r="M281" s="1141"/>
      <c r="N281" s="1142"/>
      <c r="O281" s="1143"/>
      <c r="P281" s="750"/>
    </row>
    <row r="282" spans="1:16" ht="26.1" customHeight="1" x14ac:dyDescent="0.25">
      <c r="A282" s="1122">
        <v>271</v>
      </c>
      <c r="B282" s="1698" t="s">
        <v>988</v>
      </c>
      <c r="C282" s="1219">
        <v>45232</v>
      </c>
      <c r="D282" s="1702">
        <v>3604</v>
      </c>
      <c r="E282" s="1702">
        <v>3604</v>
      </c>
      <c r="F282" s="1699" t="s">
        <v>961</v>
      </c>
      <c r="G282" s="1700"/>
      <c r="H282" s="1701" t="s">
        <v>989</v>
      </c>
      <c r="I282" s="1127"/>
      <c r="J282" s="1127"/>
      <c r="K282" s="1127"/>
      <c r="L282" s="748"/>
      <c r="M282" s="1141"/>
      <c r="N282" s="1142"/>
      <c r="O282" s="1143"/>
      <c r="P282" s="750"/>
    </row>
    <row r="283" spans="1:16" ht="26.1" customHeight="1" x14ac:dyDescent="0.25">
      <c r="A283" s="1122">
        <v>272</v>
      </c>
      <c r="B283" s="1703" t="s">
        <v>972</v>
      </c>
      <c r="C283" s="1704">
        <v>45265</v>
      </c>
      <c r="D283" s="1705">
        <v>3604</v>
      </c>
      <c r="E283" s="1705">
        <v>3604</v>
      </c>
      <c r="F283" s="1706" t="s">
        <v>961</v>
      </c>
      <c r="G283" s="1706"/>
      <c r="H283" s="1707" t="s">
        <v>973</v>
      </c>
      <c r="I283" s="1127"/>
      <c r="J283" s="1127"/>
      <c r="K283" s="1127"/>
      <c r="L283" s="748"/>
      <c r="M283" s="1141"/>
      <c r="N283" s="1142"/>
      <c r="O283" s="1143"/>
      <c r="P283" s="750"/>
    </row>
    <row r="284" spans="1:16" ht="26.1" customHeight="1" x14ac:dyDescent="0.25">
      <c r="A284" s="1122">
        <v>273</v>
      </c>
      <c r="B284" s="1708" t="s">
        <v>974</v>
      </c>
      <c r="C284" s="1704">
        <v>45288</v>
      </c>
      <c r="D284" s="1152">
        <v>85500</v>
      </c>
      <c r="E284" s="1152">
        <v>85500</v>
      </c>
      <c r="F284" s="1709" t="s">
        <v>975</v>
      </c>
      <c r="G284" s="1706"/>
      <c r="H284" s="1707" t="s">
        <v>976</v>
      </c>
      <c r="I284" s="1127"/>
      <c r="J284" s="1127"/>
      <c r="K284" s="1127"/>
      <c r="L284" s="748"/>
      <c r="M284" s="1141"/>
      <c r="N284" s="1142"/>
      <c r="O284" s="1143"/>
      <c r="P284" s="750"/>
    </row>
    <row r="285" spans="1:16" ht="26.1" customHeight="1" x14ac:dyDescent="0.25">
      <c r="A285" s="1122">
        <v>274</v>
      </c>
      <c r="B285" s="1708" t="s">
        <v>977</v>
      </c>
      <c r="C285" s="1708">
        <v>45289</v>
      </c>
      <c r="D285" s="1152">
        <v>9950.2999999999993</v>
      </c>
      <c r="E285" s="1152">
        <v>9950.2999999999993</v>
      </c>
      <c r="F285" s="1709" t="s">
        <v>978</v>
      </c>
      <c r="G285" s="1710"/>
      <c r="H285" s="1707" t="s">
        <v>979</v>
      </c>
      <c r="I285" s="1127"/>
      <c r="J285" s="1127"/>
      <c r="K285" s="1127"/>
      <c r="L285" s="748"/>
      <c r="M285" s="1141"/>
      <c r="N285" s="1142"/>
      <c r="O285" s="1143"/>
      <c r="P285" s="750"/>
    </row>
    <row r="286" spans="1:16" ht="26.1" customHeight="1" x14ac:dyDescent="0.25">
      <c r="A286" s="1122">
        <v>275</v>
      </c>
      <c r="B286" s="1151" t="s">
        <v>473</v>
      </c>
      <c r="C286" s="1151">
        <v>45405</v>
      </c>
      <c r="D286" s="1711">
        <v>27688.05</v>
      </c>
      <c r="E286" s="1711">
        <v>27688.05</v>
      </c>
      <c r="F286" s="1712" t="s">
        <v>2638</v>
      </c>
      <c r="G286" s="1713"/>
      <c r="H286" s="1126" t="s">
        <v>2639</v>
      </c>
      <c r="I286" s="1127"/>
      <c r="J286" s="1127"/>
      <c r="K286" s="1127"/>
      <c r="L286" s="748"/>
      <c r="M286" s="1141"/>
      <c r="N286" s="1142"/>
      <c r="O286" s="1143"/>
      <c r="P286" s="750"/>
    </row>
    <row r="287" spans="1:16" ht="26.1" customHeight="1" x14ac:dyDescent="0.25">
      <c r="A287" s="1122">
        <v>276</v>
      </c>
      <c r="B287" s="1151" t="s">
        <v>473</v>
      </c>
      <c r="C287" s="1151">
        <v>45405</v>
      </c>
      <c r="D287" s="1711">
        <v>60000</v>
      </c>
      <c r="E287" s="1711">
        <v>60000</v>
      </c>
      <c r="F287" s="1712" t="s">
        <v>2640</v>
      </c>
      <c r="G287" s="1714"/>
      <c r="H287" s="1126" t="s">
        <v>2639</v>
      </c>
      <c r="I287" s="1127"/>
      <c r="J287" s="1127"/>
      <c r="K287" s="1127"/>
      <c r="L287" s="748"/>
      <c r="M287" s="1141"/>
      <c r="N287" s="1142"/>
      <c r="O287" s="1143"/>
      <c r="P287" s="750"/>
    </row>
    <row r="288" spans="1:16" ht="26.1" customHeight="1" x14ac:dyDescent="0.25">
      <c r="A288" s="1122">
        <v>277</v>
      </c>
      <c r="B288" s="1151" t="s">
        <v>473</v>
      </c>
      <c r="C288" s="1151">
        <v>45407</v>
      </c>
      <c r="D288" s="1711">
        <v>60000</v>
      </c>
      <c r="E288" s="1711">
        <v>60000</v>
      </c>
      <c r="F288" s="1715" t="s">
        <v>2641</v>
      </c>
      <c r="G288" s="1714"/>
      <c r="H288" s="1126" t="s">
        <v>2639</v>
      </c>
      <c r="I288" s="1127"/>
      <c r="J288" s="1127"/>
      <c r="K288" s="1127"/>
      <c r="L288" s="748"/>
      <c r="M288" s="1141"/>
      <c r="N288" s="1142"/>
      <c r="O288" s="1143"/>
      <c r="P288" s="750"/>
    </row>
    <row r="289" spans="1:16" ht="26.1" customHeight="1" x14ac:dyDescent="0.25">
      <c r="A289" s="1122">
        <v>278</v>
      </c>
      <c r="B289" s="1151" t="s">
        <v>473</v>
      </c>
      <c r="C289" s="1151">
        <v>45407</v>
      </c>
      <c r="D289" s="1711">
        <v>19381.63</v>
      </c>
      <c r="E289" s="1711">
        <v>19381.63</v>
      </c>
      <c r="F289" s="1715" t="s">
        <v>2641</v>
      </c>
      <c r="G289" s="1714"/>
      <c r="H289" s="1126" t="s">
        <v>2642</v>
      </c>
      <c r="I289" s="1127"/>
      <c r="J289" s="1127"/>
      <c r="K289" s="1127"/>
      <c r="L289" s="748"/>
      <c r="M289" s="1141"/>
      <c r="N289" s="1142"/>
      <c r="O289" s="1143"/>
      <c r="P289" s="750"/>
    </row>
    <row r="290" spans="1:16" ht="26.1" customHeight="1" x14ac:dyDescent="0.25">
      <c r="A290" s="1122">
        <v>279</v>
      </c>
      <c r="B290" s="1151" t="s">
        <v>473</v>
      </c>
      <c r="C290" s="1151">
        <v>45407</v>
      </c>
      <c r="D290" s="1711">
        <v>50000</v>
      </c>
      <c r="E290" s="1711">
        <v>50000</v>
      </c>
      <c r="F290" s="1712" t="s">
        <v>2643</v>
      </c>
      <c r="G290" s="1714"/>
      <c r="H290" s="1126" t="s">
        <v>2639</v>
      </c>
      <c r="I290" s="1127"/>
      <c r="J290" s="1127"/>
      <c r="K290" s="1127"/>
      <c r="L290" s="748"/>
      <c r="M290" s="1141"/>
      <c r="N290" s="1142"/>
      <c r="O290" s="1143"/>
      <c r="P290" s="750"/>
    </row>
    <row r="291" spans="1:16" ht="26.1" customHeight="1" x14ac:dyDescent="0.25">
      <c r="A291" s="1122">
        <v>280</v>
      </c>
      <c r="B291" s="1151" t="s">
        <v>473</v>
      </c>
      <c r="C291" s="1151">
        <v>45407</v>
      </c>
      <c r="D291" s="1711">
        <v>17305.03</v>
      </c>
      <c r="E291" s="1711">
        <v>17305.03</v>
      </c>
      <c r="F291" s="1712" t="s">
        <v>2643</v>
      </c>
      <c r="G291" s="1714"/>
      <c r="H291" s="1126" t="s">
        <v>2642</v>
      </c>
      <c r="I291" s="1127"/>
      <c r="J291" s="1127"/>
      <c r="K291" s="1127"/>
      <c r="L291" s="748"/>
      <c r="M291" s="1141"/>
      <c r="N291" s="1142"/>
      <c r="O291" s="1143"/>
      <c r="P291" s="750"/>
    </row>
    <row r="292" spans="1:16" ht="26.1" customHeight="1" x14ac:dyDescent="0.25">
      <c r="A292" s="1122">
        <v>281</v>
      </c>
      <c r="B292" s="1151" t="s">
        <v>473</v>
      </c>
      <c r="C292" s="1151">
        <v>45407</v>
      </c>
      <c r="D292" s="1711">
        <v>32000</v>
      </c>
      <c r="E292" s="1711">
        <v>32000</v>
      </c>
      <c r="F292" s="1712" t="s">
        <v>2644</v>
      </c>
      <c r="G292" s="1714"/>
      <c r="H292" s="1126" t="s">
        <v>2639</v>
      </c>
      <c r="I292" s="1127"/>
      <c r="J292" s="1127"/>
      <c r="K292" s="1127"/>
      <c r="L292" s="748"/>
      <c r="M292" s="1141"/>
      <c r="N292" s="1142"/>
      <c r="O292" s="1143"/>
      <c r="P292" s="750"/>
    </row>
    <row r="293" spans="1:16" ht="26.1" customHeight="1" x14ac:dyDescent="0.25">
      <c r="A293" s="1122">
        <v>282</v>
      </c>
      <c r="B293" s="1151" t="s">
        <v>473</v>
      </c>
      <c r="C293" s="1151">
        <v>45407</v>
      </c>
      <c r="D293" s="1711">
        <v>45000</v>
      </c>
      <c r="E293" s="1711">
        <v>45000</v>
      </c>
      <c r="F293" s="1715" t="s">
        <v>2645</v>
      </c>
      <c r="G293" s="1714"/>
      <c r="H293" s="1126" t="s">
        <v>2639</v>
      </c>
      <c r="I293" s="1127"/>
      <c r="J293" s="1127"/>
      <c r="K293" s="1127"/>
      <c r="L293" s="748"/>
      <c r="M293" s="1141"/>
      <c r="N293" s="1142"/>
      <c r="O293" s="1143"/>
      <c r="P293" s="750"/>
    </row>
    <row r="294" spans="1:16" ht="26.1" customHeight="1" x14ac:dyDescent="0.25">
      <c r="A294" s="1122">
        <v>283</v>
      </c>
      <c r="B294" s="1151" t="s">
        <v>473</v>
      </c>
      <c r="C294" s="1151">
        <v>45407</v>
      </c>
      <c r="D294" s="1711">
        <v>20766.04</v>
      </c>
      <c r="E294" s="1711">
        <v>20766.04</v>
      </c>
      <c r="F294" s="1715" t="s">
        <v>2645</v>
      </c>
      <c r="G294" s="1714"/>
      <c r="H294" s="1126" t="s">
        <v>2642</v>
      </c>
      <c r="I294" s="1127"/>
      <c r="J294" s="1127"/>
      <c r="K294" s="1127"/>
      <c r="L294" s="748"/>
      <c r="M294" s="1141"/>
      <c r="N294" s="1142"/>
      <c r="O294" s="1143"/>
      <c r="P294" s="750"/>
    </row>
    <row r="295" spans="1:16" ht="26.1" customHeight="1" x14ac:dyDescent="0.25">
      <c r="A295" s="1122">
        <v>284</v>
      </c>
      <c r="B295" s="1151" t="s">
        <v>473</v>
      </c>
      <c r="C295" s="1151">
        <v>45407</v>
      </c>
      <c r="D295" s="1711">
        <v>168000</v>
      </c>
      <c r="E295" s="1711">
        <v>168000</v>
      </c>
      <c r="F295" s="1715" t="s">
        <v>2646</v>
      </c>
      <c r="G295" s="1714"/>
      <c r="H295" s="1126" t="s">
        <v>2639</v>
      </c>
      <c r="I295" s="1127"/>
      <c r="J295" s="1127"/>
      <c r="K295" s="1127"/>
      <c r="L295" s="748"/>
      <c r="M295" s="1141"/>
      <c r="N295" s="1142"/>
      <c r="O295" s="1143"/>
      <c r="P295" s="750"/>
    </row>
    <row r="296" spans="1:16" ht="26.1" customHeight="1" x14ac:dyDescent="0.25">
      <c r="A296" s="1122">
        <v>285</v>
      </c>
      <c r="B296" s="1151" t="s">
        <v>473</v>
      </c>
      <c r="C296" s="1151">
        <v>45407</v>
      </c>
      <c r="D296" s="1711">
        <v>12275.03</v>
      </c>
      <c r="E296" s="1711">
        <v>12275.03</v>
      </c>
      <c r="F296" s="1715" t="s">
        <v>2646</v>
      </c>
      <c r="G296" s="1714"/>
      <c r="H296" s="1126" t="s">
        <v>2642</v>
      </c>
      <c r="I296" s="1127"/>
      <c r="J296" s="1127"/>
      <c r="K296" s="1127"/>
      <c r="L296" s="748"/>
      <c r="M296" s="1141"/>
      <c r="N296" s="1142"/>
      <c r="O296" s="1143"/>
      <c r="P296" s="750"/>
    </row>
    <row r="297" spans="1:16" ht="26.1" customHeight="1" x14ac:dyDescent="0.25">
      <c r="A297" s="1122">
        <v>286</v>
      </c>
      <c r="B297" s="1151" t="s">
        <v>473</v>
      </c>
      <c r="C297" s="1151">
        <v>45407</v>
      </c>
      <c r="D297" s="1711">
        <v>56000</v>
      </c>
      <c r="E297" s="1711">
        <v>56000</v>
      </c>
      <c r="F297" s="1712" t="s">
        <v>2647</v>
      </c>
      <c r="G297" s="1714"/>
      <c r="H297" s="1126" t="s">
        <v>2639</v>
      </c>
      <c r="I297" s="1127"/>
      <c r="J297" s="1127"/>
      <c r="K297" s="1127"/>
      <c r="L297" s="748"/>
      <c r="M297" s="1141"/>
      <c r="N297" s="1142"/>
      <c r="O297" s="1143"/>
      <c r="P297" s="750"/>
    </row>
    <row r="298" spans="1:16" ht="26.1" customHeight="1" x14ac:dyDescent="0.25">
      <c r="A298" s="1122">
        <v>287</v>
      </c>
      <c r="B298" s="1151" t="s">
        <v>473</v>
      </c>
      <c r="C298" s="1151">
        <v>45408</v>
      </c>
      <c r="D298" s="1711">
        <v>6229.81</v>
      </c>
      <c r="E298" s="1711">
        <v>6229.81</v>
      </c>
      <c r="F298" s="1712" t="s">
        <v>2648</v>
      </c>
      <c r="G298" s="1714"/>
      <c r="H298" s="1126" t="s">
        <v>2642</v>
      </c>
      <c r="I298" s="1127"/>
      <c r="J298" s="1127"/>
      <c r="K298" s="1127"/>
      <c r="L298" s="748"/>
      <c r="M298" s="1141"/>
      <c r="N298" s="1142"/>
      <c r="O298" s="1143"/>
      <c r="P298" s="750"/>
    </row>
    <row r="299" spans="1:16" ht="26.1" customHeight="1" x14ac:dyDescent="0.25">
      <c r="A299" s="1122">
        <v>288</v>
      </c>
      <c r="B299" s="1151" t="s">
        <v>473</v>
      </c>
      <c r="C299" s="1151">
        <v>45408</v>
      </c>
      <c r="D299" s="1711">
        <v>70000</v>
      </c>
      <c r="E299" s="1711">
        <v>70000</v>
      </c>
      <c r="F299" s="1715" t="s">
        <v>2649</v>
      </c>
      <c r="G299" s="1714"/>
      <c r="H299" s="1126" t="s">
        <v>2639</v>
      </c>
      <c r="I299" s="1127"/>
      <c r="J299" s="1127"/>
      <c r="K299" s="1127"/>
      <c r="L299" s="748"/>
      <c r="M299" s="1141"/>
      <c r="N299" s="1142"/>
      <c r="O299" s="1143"/>
      <c r="P299" s="750"/>
    </row>
    <row r="300" spans="1:16" ht="26.1" customHeight="1" x14ac:dyDescent="0.25">
      <c r="A300" s="1122">
        <v>289</v>
      </c>
      <c r="B300" s="1151" t="s">
        <v>473</v>
      </c>
      <c r="C300" s="1151">
        <v>45408</v>
      </c>
      <c r="D300" s="1711">
        <v>9690.82</v>
      </c>
      <c r="E300" s="1711">
        <v>9690.82</v>
      </c>
      <c r="F300" s="1715" t="s">
        <v>2649</v>
      </c>
      <c r="G300" s="1714"/>
      <c r="H300" s="1126" t="s">
        <v>2642</v>
      </c>
      <c r="I300" s="1127"/>
      <c r="J300" s="1127"/>
      <c r="K300" s="1127"/>
      <c r="L300" s="748"/>
      <c r="M300" s="1141"/>
      <c r="N300" s="1142"/>
      <c r="O300" s="1143"/>
      <c r="P300" s="750"/>
    </row>
    <row r="301" spans="1:16" ht="26.1" customHeight="1" x14ac:dyDescent="0.25">
      <c r="A301" s="1122">
        <v>290</v>
      </c>
      <c r="B301" s="1151" t="s">
        <v>473</v>
      </c>
      <c r="C301" s="1151">
        <v>45408</v>
      </c>
      <c r="D301" s="1711">
        <v>15000</v>
      </c>
      <c r="E301" s="1711">
        <v>15000</v>
      </c>
      <c r="F301" s="1715" t="s">
        <v>2650</v>
      </c>
      <c r="G301" s="1714"/>
      <c r="H301" s="1126" t="s">
        <v>2639</v>
      </c>
      <c r="I301" s="1127"/>
      <c r="J301" s="1127"/>
      <c r="K301" s="1127"/>
      <c r="L301" s="748"/>
      <c r="M301" s="1141"/>
      <c r="N301" s="1142"/>
      <c r="O301" s="1143"/>
      <c r="P301" s="750"/>
    </row>
    <row r="302" spans="1:16" ht="26.1" customHeight="1" x14ac:dyDescent="0.25">
      <c r="A302" s="1122">
        <v>291</v>
      </c>
      <c r="B302" s="1151" t="s">
        <v>473</v>
      </c>
      <c r="C302" s="1151">
        <v>45408</v>
      </c>
      <c r="D302" s="1711">
        <v>10383.02</v>
      </c>
      <c r="E302" s="1711">
        <v>10383.02</v>
      </c>
      <c r="F302" s="1715" t="s">
        <v>2650</v>
      </c>
      <c r="G302" s="1714"/>
      <c r="H302" s="1126" t="s">
        <v>2642</v>
      </c>
      <c r="I302" s="1127"/>
      <c r="J302" s="1127"/>
      <c r="K302" s="1127"/>
      <c r="L302" s="748"/>
      <c r="M302" s="1141"/>
      <c r="N302" s="1142"/>
      <c r="O302" s="1143"/>
      <c r="P302" s="750"/>
    </row>
    <row r="303" spans="1:16" ht="26.1" customHeight="1" x14ac:dyDescent="0.25">
      <c r="A303" s="1122">
        <v>292</v>
      </c>
      <c r="B303" s="1151" t="s">
        <v>473</v>
      </c>
      <c r="C303" s="1151">
        <v>45408</v>
      </c>
      <c r="D303" s="1711">
        <v>150000</v>
      </c>
      <c r="E303" s="1711">
        <v>150000</v>
      </c>
      <c r="F303" s="1712" t="s">
        <v>2651</v>
      </c>
      <c r="G303" s="1714"/>
      <c r="H303" s="1126" t="s">
        <v>2639</v>
      </c>
      <c r="I303" s="1127"/>
      <c r="J303" s="1127"/>
      <c r="K303" s="1127"/>
      <c r="L303" s="748"/>
      <c r="M303" s="1141"/>
      <c r="N303" s="1142"/>
      <c r="O303" s="1143"/>
      <c r="P303" s="750"/>
    </row>
    <row r="304" spans="1:16" ht="26.1" customHeight="1" x14ac:dyDescent="0.25">
      <c r="A304" s="1122">
        <v>293</v>
      </c>
      <c r="B304" s="1151" t="s">
        <v>473</v>
      </c>
      <c r="C304" s="1151">
        <v>45408</v>
      </c>
      <c r="D304" s="1711">
        <v>50000</v>
      </c>
      <c r="E304" s="1711">
        <v>50000</v>
      </c>
      <c r="F304" s="1715" t="s">
        <v>2652</v>
      </c>
      <c r="G304" s="1714"/>
      <c r="H304" s="1126" t="s">
        <v>2639</v>
      </c>
      <c r="I304" s="1127"/>
      <c r="J304" s="1127"/>
      <c r="K304" s="1127"/>
      <c r="L304" s="748"/>
      <c r="M304" s="1141"/>
      <c r="N304" s="1142"/>
      <c r="O304" s="1143"/>
      <c r="P304" s="750"/>
    </row>
    <row r="305" spans="1:16" ht="26.1" customHeight="1" x14ac:dyDescent="0.25">
      <c r="A305" s="1122">
        <v>294</v>
      </c>
      <c r="B305" s="1151" t="s">
        <v>473</v>
      </c>
      <c r="C305" s="1151">
        <v>45408</v>
      </c>
      <c r="D305" s="1711">
        <v>9137.06</v>
      </c>
      <c r="E305" s="1711">
        <v>9137.06</v>
      </c>
      <c r="F305" s="1715" t="s">
        <v>2653</v>
      </c>
      <c r="G305" s="1714"/>
      <c r="H305" s="1126" t="s">
        <v>2642</v>
      </c>
      <c r="I305" s="1127"/>
      <c r="J305" s="1127"/>
      <c r="K305" s="1127"/>
      <c r="L305" s="748"/>
      <c r="M305" s="1141"/>
      <c r="N305" s="1142"/>
      <c r="O305" s="1143"/>
      <c r="P305" s="750"/>
    </row>
    <row r="306" spans="1:16" ht="26.1" customHeight="1" x14ac:dyDescent="0.25">
      <c r="A306" s="1122">
        <v>295</v>
      </c>
      <c r="B306" s="1151" t="s">
        <v>473</v>
      </c>
      <c r="C306" s="1151">
        <v>45408</v>
      </c>
      <c r="D306" s="1711">
        <v>60000</v>
      </c>
      <c r="E306" s="1711">
        <v>60000</v>
      </c>
      <c r="F306" s="1715" t="s">
        <v>2654</v>
      </c>
      <c r="G306" s="1714"/>
      <c r="H306" s="1126" t="s">
        <v>2639</v>
      </c>
      <c r="I306" s="1127"/>
      <c r="J306" s="1127"/>
      <c r="K306" s="1127"/>
      <c r="L306" s="748"/>
      <c r="M306" s="1141"/>
      <c r="N306" s="1142"/>
      <c r="O306" s="1143"/>
      <c r="P306" s="750"/>
    </row>
    <row r="307" spans="1:16" ht="26.1" customHeight="1" x14ac:dyDescent="0.25">
      <c r="A307" s="1122">
        <v>296</v>
      </c>
      <c r="B307" s="1151" t="s">
        <v>473</v>
      </c>
      <c r="C307" s="1151">
        <v>45408</v>
      </c>
      <c r="D307" s="1711">
        <v>13844.02</v>
      </c>
      <c r="E307" s="1711">
        <v>13844.02</v>
      </c>
      <c r="F307" s="1715" t="s">
        <v>2654</v>
      </c>
      <c r="G307" s="1714"/>
      <c r="H307" s="1126" t="s">
        <v>2642</v>
      </c>
      <c r="I307" s="1127"/>
      <c r="J307" s="1127"/>
      <c r="K307" s="1127"/>
      <c r="L307" s="748"/>
      <c r="M307" s="1141"/>
      <c r="N307" s="1142"/>
      <c r="O307" s="1143"/>
      <c r="P307" s="750"/>
    </row>
    <row r="308" spans="1:16" ht="26.1" customHeight="1" x14ac:dyDescent="0.25">
      <c r="A308" s="1122">
        <v>297</v>
      </c>
      <c r="B308" s="1151" t="s">
        <v>473</v>
      </c>
      <c r="C308" s="1151">
        <v>45408</v>
      </c>
      <c r="D308" s="1711">
        <v>62298.11</v>
      </c>
      <c r="E308" s="1711">
        <v>62298.11</v>
      </c>
      <c r="F308" s="1715" t="s">
        <v>2655</v>
      </c>
      <c r="G308" s="1714"/>
      <c r="H308" s="1126" t="s">
        <v>2642</v>
      </c>
      <c r="I308" s="1127"/>
      <c r="J308" s="1127"/>
      <c r="K308" s="1127"/>
      <c r="L308" s="748"/>
      <c r="M308" s="1141"/>
      <c r="N308" s="1142"/>
      <c r="O308" s="1143"/>
      <c r="P308" s="750"/>
    </row>
    <row r="309" spans="1:16" ht="26.1" customHeight="1" x14ac:dyDescent="0.25">
      <c r="A309" s="1122">
        <v>298</v>
      </c>
      <c r="B309" s="1151" t="s">
        <v>473</v>
      </c>
      <c r="C309" s="1151">
        <v>45408</v>
      </c>
      <c r="D309" s="1711">
        <v>60000</v>
      </c>
      <c r="E309" s="1711">
        <v>60000</v>
      </c>
      <c r="F309" s="1715" t="s">
        <v>2656</v>
      </c>
      <c r="G309" s="1714"/>
      <c r="H309" s="1126" t="s">
        <v>2639</v>
      </c>
      <c r="I309" s="1127"/>
      <c r="J309" s="1127"/>
      <c r="K309" s="1127"/>
      <c r="L309" s="748"/>
      <c r="M309" s="1141"/>
      <c r="N309" s="1142"/>
      <c r="O309" s="1143"/>
      <c r="P309" s="750"/>
    </row>
    <row r="310" spans="1:16" ht="26.1" customHeight="1" x14ac:dyDescent="0.25">
      <c r="A310" s="1122">
        <v>299</v>
      </c>
      <c r="B310" s="1151" t="s">
        <v>2657</v>
      </c>
      <c r="C310" s="1151">
        <v>45413</v>
      </c>
      <c r="D310" s="1711">
        <v>3660</v>
      </c>
      <c r="E310" s="1711">
        <v>3660</v>
      </c>
      <c r="F310" s="1715" t="s">
        <v>2658</v>
      </c>
      <c r="G310" s="1714"/>
      <c r="H310" s="1126" t="s">
        <v>2659</v>
      </c>
      <c r="I310" s="1127"/>
      <c r="J310" s="1127"/>
      <c r="K310" s="1127"/>
      <c r="L310" s="748"/>
      <c r="M310" s="1141"/>
      <c r="N310" s="1142"/>
      <c r="O310" s="1143"/>
      <c r="P310" s="750"/>
    </row>
    <row r="311" spans="1:16" ht="26.1" customHeight="1" x14ac:dyDescent="0.25">
      <c r="A311" s="1122">
        <v>300</v>
      </c>
      <c r="B311" s="1151" t="s">
        <v>2660</v>
      </c>
      <c r="C311" s="1151">
        <v>45419</v>
      </c>
      <c r="D311" s="1711">
        <v>17901</v>
      </c>
      <c r="E311" s="1711">
        <v>17901</v>
      </c>
      <c r="F311" s="1715" t="s">
        <v>2661</v>
      </c>
      <c r="G311" s="1714"/>
      <c r="H311" s="1126" t="s">
        <v>2662</v>
      </c>
      <c r="I311" s="1127"/>
      <c r="J311" s="1127"/>
      <c r="K311" s="1127"/>
      <c r="L311" s="748"/>
      <c r="M311" s="1141"/>
      <c r="N311" s="1142"/>
      <c r="O311" s="1143"/>
      <c r="P311" s="750"/>
    </row>
    <row r="312" spans="1:16" ht="26.1" customHeight="1" x14ac:dyDescent="0.25">
      <c r="A312" s="1122">
        <v>301</v>
      </c>
      <c r="B312" s="1123" t="s">
        <v>2663</v>
      </c>
      <c r="C312" s="1130">
        <v>45420</v>
      </c>
      <c r="D312" s="1716">
        <v>284085</v>
      </c>
      <c r="E312" s="1716">
        <v>284085</v>
      </c>
      <c r="F312" s="1148" t="s">
        <v>2664</v>
      </c>
      <c r="G312" s="1714"/>
      <c r="H312" s="1126" t="s">
        <v>2665</v>
      </c>
      <c r="I312" s="1127"/>
      <c r="J312" s="1127"/>
      <c r="K312" s="1127"/>
      <c r="L312" s="748"/>
      <c r="M312" s="1141"/>
      <c r="N312" s="1142"/>
      <c r="O312" s="1143"/>
      <c r="P312" s="750"/>
    </row>
    <row r="313" spans="1:16" ht="26.1" customHeight="1" x14ac:dyDescent="0.25">
      <c r="A313" s="1122">
        <v>302</v>
      </c>
      <c r="B313" s="1151" t="s">
        <v>2666</v>
      </c>
      <c r="C313" s="1151">
        <v>45422</v>
      </c>
      <c r="D313" s="1711">
        <v>5640</v>
      </c>
      <c r="E313" s="1711">
        <v>5640</v>
      </c>
      <c r="F313" s="1715" t="s">
        <v>2658</v>
      </c>
      <c r="G313" s="1714"/>
      <c r="H313" s="1126" t="s">
        <v>2659</v>
      </c>
      <c r="I313" s="1127"/>
      <c r="J313" s="1127"/>
      <c r="K313" s="1127"/>
      <c r="L313" s="748"/>
      <c r="M313" s="1141"/>
      <c r="N313" s="1142"/>
      <c r="O313" s="1143"/>
      <c r="P313" s="750"/>
    </row>
    <row r="314" spans="1:16" ht="26.1" customHeight="1" x14ac:dyDescent="0.25">
      <c r="A314" s="1122">
        <v>303</v>
      </c>
      <c r="B314" s="1151" t="s">
        <v>2667</v>
      </c>
      <c r="C314" s="1151">
        <v>45426</v>
      </c>
      <c r="D314" s="1711">
        <v>11977</v>
      </c>
      <c r="E314" s="1711">
        <v>11977</v>
      </c>
      <c r="F314" s="1715" t="s">
        <v>2668</v>
      </c>
      <c r="G314" s="1714"/>
      <c r="H314" s="1126" t="s">
        <v>979</v>
      </c>
      <c r="I314" s="1127"/>
      <c r="J314" s="1127"/>
      <c r="K314" s="1127"/>
      <c r="L314" s="748"/>
      <c r="M314" s="1141"/>
      <c r="N314" s="1142"/>
      <c r="O314" s="1143"/>
      <c r="P314" s="750"/>
    </row>
    <row r="315" spans="1:16" ht="26.1" customHeight="1" x14ac:dyDescent="0.25">
      <c r="A315" s="1122">
        <v>304</v>
      </c>
      <c r="B315" s="1123" t="s">
        <v>2669</v>
      </c>
      <c r="C315" s="1130">
        <v>45429</v>
      </c>
      <c r="D315" s="1717">
        <v>5346.28</v>
      </c>
      <c r="E315" s="1717">
        <v>5346.28</v>
      </c>
      <c r="F315" s="1699" t="s">
        <v>523</v>
      </c>
      <c r="G315" s="1714"/>
      <c r="H315" s="1701" t="s">
        <v>2670</v>
      </c>
      <c r="I315" s="1127"/>
      <c r="J315" s="1127"/>
      <c r="K315" s="1127"/>
      <c r="L315" s="748"/>
      <c r="M315" s="1141"/>
      <c r="N315" s="1142"/>
      <c r="O315" s="1143"/>
      <c r="P315" s="750"/>
    </row>
    <row r="316" spans="1:16" ht="26.1" customHeight="1" x14ac:dyDescent="0.25">
      <c r="A316" s="1122">
        <v>305</v>
      </c>
      <c r="B316" s="1151" t="s">
        <v>2671</v>
      </c>
      <c r="C316" s="1151">
        <v>45434</v>
      </c>
      <c r="D316" s="1711">
        <v>5220</v>
      </c>
      <c r="E316" s="1711">
        <v>5220</v>
      </c>
      <c r="F316" s="1715" t="s">
        <v>2658</v>
      </c>
      <c r="G316" s="1714"/>
      <c r="H316" s="1126" t="s">
        <v>2659</v>
      </c>
      <c r="I316" s="1127"/>
      <c r="J316" s="1127"/>
      <c r="K316" s="1127"/>
      <c r="L316" s="748"/>
      <c r="M316" s="1141"/>
      <c r="N316" s="1142"/>
      <c r="O316" s="1143"/>
      <c r="P316" s="750"/>
    </row>
    <row r="317" spans="1:16" ht="26.1" customHeight="1" x14ac:dyDescent="0.25">
      <c r="A317" s="1122">
        <v>306</v>
      </c>
      <c r="B317" s="1151" t="s">
        <v>2672</v>
      </c>
      <c r="C317" s="1151">
        <v>45434</v>
      </c>
      <c r="D317" s="1711">
        <v>40500</v>
      </c>
      <c r="E317" s="1711">
        <v>40500</v>
      </c>
      <c r="F317" s="1715" t="s">
        <v>2658</v>
      </c>
      <c r="G317" s="1714"/>
      <c r="H317" s="1126" t="s">
        <v>2659</v>
      </c>
      <c r="I317" s="1127"/>
      <c r="J317" s="1127"/>
      <c r="K317" s="1127"/>
      <c r="L317" s="748"/>
      <c r="M317" s="1141"/>
      <c r="N317" s="1142"/>
      <c r="O317" s="1143"/>
      <c r="P317" s="750"/>
    </row>
    <row r="318" spans="1:16" ht="26.1" customHeight="1" x14ac:dyDescent="0.25">
      <c r="A318" s="1122">
        <v>307</v>
      </c>
      <c r="B318" s="1151" t="s">
        <v>2673</v>
      </c>
      <c r="C318" s="1151">
        <v>45436</v>
      </c>
      <c r="D318" s="1711">
        <v>28509</v>
      </c>
      <c r="E318" s="1711">
        <v>28509</v>
      </c>
      <c r="F318" s="1715" t="s">
        <v>2661</v>
      </c>
      <c r="G318" s="1714"/>
      <c r="H318" s="1126" t="s">
        <v>2662</v>
      </c>
      <c r="I318" s="1127"/>
      <c r="J318" s="1127"/>
      <c r="K318" s="1127"/>
      <c r="L318" s="748"/>
      <c r="M318" s="1141"/>
      <c r="N318" s="1142"/>
      <c r="O318" s="1143"/>
      <c r="P318" s="750"/>
    </row>
    <row r="319" spans="1:16" ht="26.1" customHeight="1" x14ac:dyDescent="0.25">
      <c r="A319" s="1122">
        <v>308</v>
      </c>
      <c r="B319" s="1151" t="s">
        <v>2674</v>
      </c>
      <c r="C319" s="1151">
        <v>45439</v>
      </c>
      <c r="D319" s="1711">
        <v>2340</v>
      </c>
      <c r="E319" s="1711">
        <v>2340</v>
      </c>
      <c r="F319" s="1715" t="s">
        <v>2658</v>
      </c>
      <c r="G319" s="1714"/>
      <c r="H319" s="1126" t="s">
        <v>2659</v>
      </c>
      <c r="I319" s="1127"/>
      <c r="J319" s="1127"/>
      <c r="K319" s="1127"/>
      <c r="L319" s="748"/>
      <c r="M319" s="1141"/>
      <c r="N319" s="1142"/>
      <c r="O319" s="1143"/>
      <c r="P319" s="750"/>
    </row>
    <row r="320" spans="1:16" ht="26.1" customHeight="1" x14ac:dyDescent="0.25">
      <c r="A320" s="1122">
        <v>309</v>
      </c>
      <c r="B320" s="1151" t="s">
        <v>2675</v>
      </c>
      <c r="C320" s="1151">
        <v>45439</v>
      </c>
      <c r="D320" s="1711">
        <v>16520</v>
      </c>
      <c r="E320" s="1711">
        <v>16520</v>
      </c>
      <c r="F320" s="1715" t="s">
        <v>2668</v>
      </c>
      <c r="G320" s="1714"/>
      <c r="H320" s="1126" t="s">
        <v>979</v>
      </c>
      <c r="I320" s="1127"/>
      <c r="J320" s="1127"/>
      <c r="K320" s="1127"/>
      <c r="L320" s="748"/>
      <c r="M320" s="1141"/>
      <c r="N320" s="1142"/>
      <c r="O320" s="1143"/>
      <c r="P320" s="750"/>
    </row>
    <row r="321" spans="1:16" ht="26.1" customHeight="1" x14ac:dyDescent="0.25">
      <c r="A321" s="1122">
        <v>310</v>
      </c>
      <c r="B321" s="1151" t="s">
        <v>2676</v>
      </c>
      <c r="C321" s="1151">
        <v>45443</v>
      </c>
      <c r="D321" s="1711">
        <v>7107.1</v>
      </c>
      <c r="E321" s="1711">
        <v>7107.1</v>
      </c>
      <c r="F321" s="1715" t="s">
        <v>2677</v>
      </c>
      <c r="G321" s="1714"/>
      <c r="H321" s="1701" t="s">
        <v>2678</v>
      </c>
      <c r="I321" s="1127"/>
      <c r="J321" s="1127"/>
      <c r="K321" s="1127"/>
      <c r="L321" s="748"/>
      <c r="M321" s="1141"/>
      <c r="N321" s="1142"/>
      <c r="O321" s="1143"/>
      <c r="P321" s="750"/>
    </row>
    <row r="322" spans="1:16" ht="26.1" customHeight="1" x14ac:dyDescent="0.25">
      <c r="A322" s="1122">
        <v>311</v>
      </c>
      <c r="B322" s="1698" t="s">
        <v>2679</v>
      </c>
      <c r="C322" s="1718">
        <v>45444</v>
      </c>
      <c r="D322" s="1719">
        <v>3747</v>
      </c>
      <c r="E322" s="1719">
        <v>3747</v>
      </c>
      <c r="F322" s="1699" t="s">
        <v>961</v>
      </c>
      <c r="G322" s="1720"/>
      <c r="H322" s="1701" t="s">
        <v>2680</v>
      </c>
      <c r="I322" s="1127"/>
      <c r="J322" s="1127"/>
      <c r="K322" s="1127"/>
      <c r="L322" s="748"/>
      <c r="M322" s="1141"/>
      <c r="N322" s="1142"/>
      <c r="O322" s="1143"/>
      <c r="P322" s="750"/>
    </row>
    <row r="323" spans="1:16" ht="26.1" customHeight="1" x14ac:dyDescent="0.25">
      <c r="A323" s="1122">
        <v>312</v>
      </c>
      <c r="B323" s="1718" t="s">
        <v>2681</v>
      </c>
      <c r="C323" s="1718">
        <v>45445</v>
      </c>
      <c r="D323" s="1719">
        <v>700</v>
      </c>
      <c r="E323" s="1719">
        <v>700</v>
      </c>
      <c r="F323" s="1721" t="s">
        <v>2682</v>
      </c>
      <c r="G323" s="1720"/>
      <c r="H323" s="1701" t="s">
        <v>2683</v>
      </c>
      <c r="I323" s="1127"/>
      <c r="J323" s="1127"/>
      <c r="K323" s="1127"/>
      <c r="L323" s="748"/>
      <c r="M323" s="1141"/>
      <c r="N323" s="1142"/>
      <c r="O323" s="1143"/>
      <c r="P323" s="750"/>
    </row>
    <row r="324" spans="1:16" ht="26.1" customHeight="1" x14ac:dyDescent="0.25">
      <c r="A324" s="1122">
        <v>313</v>
      </c>
      <c r="B324" s="1123" t="s">
        <v>2684</v>
      </c>
      <c r="C324" s="1130">
        <v>45445</v>
      </c>
      <c r="D324" s="1717">
        <v>91043.57</v>
      </c>
      <c r="E324" s="1717">
        <v>91043.57</v>
      </c>
      <c r="F324" s="1148" t="s">
        <v>2685</v>
      </c>
      <c r="G324" s="1714"/>
      <c r="H324" s="1126" t="s">
        <v>2686</v>
      </c>
      <c r="I324" s="1127"/>
      <c r="J324" s="1127"/>
      <c r="K324" s="1127"/>
      <c r="L324" s="748"/>
      <c r="M324" s="1141"/>
      <c r="N324" s="1142"/>
      <c r="O324" s="1143"/>
      <c r="P324" s="750"/>
    </row>
    <row r="325" spans="1:16" ht="26.1" customHeight="1" x14ac:dyDescent="0.25">
      <c r="A325" s="1122">
        <v>314</v>
      </c>
      <c r="B325" s="1130" t="s">
        <v>2687</v>
      </c>
      <c r="C325" s="1130">
        <v>45446</v>
      </c>
      <c r="D325" s="1717">
        <v>1000</v>
      </c>
      <c r="E325" s="1717">
        <v>1000</v>
      </c>
      <c r="F325" s="1131" t="s">
        <v>2688</v>
      </c>
      <c r="G325" s="1714"/>
      <c r="H325" s="1126" t="s">
        <v>2689</v>
      </c>
      <c r="I325" s="1127"/>
      <c r="J325" s="1127"/>
      <c r="K325" s="1127"/>
      <c r="L325" s="748"/>
      <c r="M325" s="1141"/>
      <c r="N325" s="1142"/>
      <c r="O325" s="1143"/>
      <c r="P325" s="750"/>
    </row>
    <row r="326" spans="1:16" ht="26.1" customHeight="1" x14ac:dyDescent="0.25">
      <c r="A326" s="1122">
        <v>315</v>
      </c>
      <c r="B326" s="1130" t="s">
        <v>2690</v>
      </c>
      <c r="C326" s="1130">
        <v>45447</v>
      </c>
      <c r="D326" s="1717">
        <v>296804.92</v>
      </c>
      <c r="E326" s="1717">
        <v>296804.92</v>
      </c>
      <c r="F326" s="1148" t="s">
        <v>2691</v>
      </c>
      <c r="G326" s="1714"/>
      <c r="H326" s="1131" t="s">
        <v>979</v>
      </c>
      <c r="I326" s="1127"/>
      <c r="J326" s="1127"/>
      <c r="K326" s="1127"/>
      <c r="L326" s="748"/>
      <c r="M326" s="1141"/>
      <c r="N326" s="1142"/>
      <c r="O326" s="1143"/>
      <c r="P326" s="750"/>
    </row>
    <row r="327" spans="1:16" ht="26.1" customHeight="1" x14ac:dyDescent="0.25">
      <c r="A327" s="1122">
        <v>316</v>
      </c>
      <c r="B327" s="1718" t="s">
        <v>2692</v>
      </c>
      <c r="C327" s="1718">
        <v>45448</v>
      </c>
      <c r="D327" s="1719">
        <v>660</v>
      </c>
      <c r="E327" s="1719">
        <v>660</v>
      </c>
      <c r="F327" s="1721" t="s">
        <v>2682</v>
      </c>
      <c r="G327" s="1720"/>
      <c r="H327" s="1701" t="s">
        <v>2693</v>
      </c>
      <c r="I327" s="1127"/>
      <c r="J327" s="1127"/>
      <c r="K327" s="1127"/>
      <c r="L327" s="748"/>
      <c r="M327" s="1141"/>
      <c r="N327" s="1142"/>
      <c r="O327" s="1143"/>
      <c r="P327" s="750"/>
    </row>
    <row r="328" spans="1:16" ht="26.1" customHeight="1" x14ac:dyDescent="0.25">
      <c r="A328" s="1122">
        <v>317</v>
      </c>
      <c r="B328" s="1718" t="s">
        <v>2694</v>
      </c>
      <c r="C328" s="1718">
        <v>45449</v>
      </c>
      <c r="D328" s="1719">
        <v>2700</v>
      </c>
      <c r="E328" s="1719">
        <v>2700</v>
      </c>
      <c r="F328" s="1721" t="s">
        <v>2682</v>
      </c>
      <c r="G328" s="1720"/>
      <c r="H328" s="1701" t="s">
        <v>2695</v>
      </c>
      <c r="I328" s="1127"/>
      <c r="J328" s="1127"/>
      <c r="K328" s="1127"/>
      <c r="L328" s="748"/>
      <c r="M328" s="1141"/>
      <c r="N328" s="1142"/>
      <c r="O328" s="1143"/>
      <c r="P328" s="750"/>
    </row>
    <row r="329" spans="1:16" ht="26.1" customHeight="1" x14ac:dyDescent="0.25">
      <c r="A329" s="1122">
        <v>318</v>
      </c>
      <c r="B329" s="1123" t="s">
        <v>2696</v>
      </c>
      <c r="C329" s="1130">
        <v>45449</v>
      </c>
      <c r="D329" s="1717">
        <v>717300</v>
      </c>
      <c r="E329" s="1717">
        <v>717300</v>
      </c>
      <c r="F329" s="1131" t="s">
        <v>2697</v>
      </c>
      <c r="G329" s="1714"/>
      <c r="H329" s="1126" t="s">
        <v>2698</v>
      </c>
      <c r="I329" s="1127"/>
      <c r="J329" s="1127"/>
      <c r="K329" s="1127"/>
      <c r="L329" s="748"/>
      <c r="M329" s="1141"/>
      <c r="N329" s="1142"/>
      <c r="O329" s="1143"/>
      <c r="P329" s="750"/>
    </row>
    <row r="330" spans="1:16" ht="26.1" customHeight="1" x14ac:dyDescent="0.25">
      <c r="A330" s="1122">
        <v>319</v>
      </c>
      <c r="B330" s="1698" t="s">
        <v>2699</v>
      </c>
      <c r="C330" s="1718">
        <v>45451</v>
      </c>
      <c r="D330" s="1719">
        <v>10030</v>
      </c>
      <c r="E330" s="1719">
        <v>10030</v>
      </c>
      <c r="F330" s="1699" t="s">
        <v>2700</v>
      </c>
      <c r="G330" s="1720"/>
      <c r="H330" s="1701" t="s">
        <v>2701</v>
      </c>
      <c r="I330" s="1127"/>
      <c r="J330" s="1127"/>
      <c r="K330" s="1127"/>
      <c r="L330" s="748"/>
      <c r="M330" s="1141"/>
      <c r="N330" s="1142"/>
      <c r="O330" s="1143"/>
      <c r="P330" s="750"/>
    </row>
    <row r="331" spans="1:16" ht="26.1" customHeight="1" x14ac:dyDescent="0.25">
      <c r="A331" s="1122">
        <v>320</v>
      </c>
      <c r="B331" s="1123" t="s">
        <v>2702</v>
      </c>
      <c r="C331" s="1130">
        <v>45453</v>
      </c>
      <c r="D331" s="1717">
        <v>1761409.5</v>
      </c>
      <c r="E331" s="1717">
        <v>1761409.5</v>
      </c>
      <c r="F331" s="1148" t="s">
        <v>2703</v>
      </c>
      <c r="G331" s="1714"/>
      <c r="H331" s="1126" t="s">
        <v>2704</v>
      </c>
      <c r="I331" s="1127"/>
      <c r="J331" s="1127"/>
      <c r="K331" s="1127"/>
      <c r="L331" s="748"/>
      <c r="M331" s="1141"/>
      <c r="N331" s="1142"/>
      <c r="O331" s="1143"/>
      <c r="P331" s="750"/>
    </row>
    <row r="332" spans="1:16" ht="26.1" customHeight="1" x14ac:dyDescent="0.25">
      <c r="A332" s="1122">
        <v>321</v>
      </c>
      <c r="B332" s="1123" t="s">
        <v>2705</v>
      </c>
      <c r="C332" s="1130">
        <v>45455</v>
      </c>
      <c r="D332" s="1717">
        <v>40500</v>
      </c>
      <c r="E332" s="1717">
        <v>40500</v>
      </c>
      <c r="F332" s="1148" t="s">
        <v>2706</v>
      </c>
      <c r="G332" s="1714"/>
      <c r="H332" s="1126" t="s">
        <v>2707</v>
      </c>
      <c r="I332" s="1127"/>
      <c r="J332" s="1127"/>
      <c r="K332" s="1127"/>
      <c r="L332" s="748"/>
      <c r="M332" s="1141"/>
      <c r="N332" s="1142"/>
      <c r="O332" s="1143"/>
      <c r="P332" s="750"/>
    </row>
    <row r="333" spans="1:16" ht="26.1" customHeight="1" x14ac:dyDescent="0.25">
      <c r="A333" s="1122">
        <v>322</v>
      </c>
      <c r="B333" s="1123" t="s">
        <v>2708</v>
      </c>
      <c r="C333" s="1130">
        <v>45456</v>
      </c>
      <c r="D333" s="1717">
        <v>19890</v>
      </c>
      <c r="E333" s="1717">
        <v>19890</v>
      </c>
      <c r="F333" s="1131" t="s">
        <v>2661</v>
      </c>
      <c r="G333" s="1714"/>
      <c r="H333" s="1126" t="s">
        <v>2662</v>
      </c>
      <c r="I333" s="1127"/>
      <c r="J333" s="1127"/>
      <c r="K333" s="1127"/>
      <c r="L333" s="748"/>
      <c r="M333" s="1141"/>
      <c r="N333" s="1142"/>
      <c r="O333" s="1143"/>
      <c r="P333" s="750"/>
    </row>
    <row r="334" spans="1:16" ht="26.1" customHeight="1" x14ac:dyDescent="0.25">
      <c r="A334" s="1122">
        <v>323</v>
      </c>
      <c r="B334" s="1123" t="s">
        <v>2709</v>
      </c>
      <c r="C334" s="1130">
        <v>45456</v>
      </c>
      <c r="D334" s="1717">
        <v>989800</v>
      </c>
      <c r="E334" s="1717">
        <v>989800</v>
      </c>
      <c r="F334" s="1126" t="s">
        <v>2710</v>
      </c>
      <c r="G334" s="1714"/>
      <c r="H334" s="1126" t="s">
        <v>2698</v>
      </c>
      <c r="I334" s="1127"/>
      <c r="J334" s="1127"/>
      <c r="K334" s="1127"/>
      <c r="L334" s="748"/>
      <c r="M334" s="1141"/>
      <c r="N334" s="1142"/>
      <c r="O334" s="1143"/>
      <c r="P334" s="750"/>
    </row>
    <row r="335" spans="1:16" ht="26.1" customHeight="1" x14ac:dyDescent="0.25">
      <c r="A335" s="1122">
        <v>324</v>
      </c>
      <c r="B335" s="1123" t="s">
        <v>2711</v>
      </c>
      <c r="C335" s="1130">
        <v>45462</v>
      </c>
      <c r="D335" s="1717">
        <v>160798.6</v>
      </c>
      <c r="E335" s="1717">
        <v>160798.6</v>
      </c>
      <c r="F335" s="1148" t="s">
        <v>2712</v>
      </c>
      <c r="G335" s="1714"/>
      <c r="H335" s="1126" t="s">
        <v>2713</v>
      </c>
      <c r="I335" s="1127"/>
      <c r="J335" s="1127"/>
      <c r="K335" s="1127"/>
      <c r="L335" s="748"/>
      <c r="M335" s="1141"/>
      <c r="N335" s="1142"/>
      <c r="O335" s="1143"/>
      <c r="P335" s="750"/>
    </row>
    <row r="336" spans="1:16" ht="26.1" customHeight="1" x14ac:dyDescent="0.25">
      <c r="A336" s="1122">
        <v>325</v>
      </c>
      <c r="B336" s="1137" t="s">
        <v>2714</v>
      </c>
      <c r="C336" s="1130">
        <v>45463</v>
      </c>
      <c r="D336" s="1717">
        <v>989800</v>
      </c>
      <c r="E336" s="1717">
        <v>989800</v>
      </c>
      <c r="F336" s="1131" t="s">
        <v>2715</v>
      </c>
      <c r="G336" s="1714"/>
      <c r="H336" s="1126" t="s">
        <v>2698</v>
      </c>
      <c r="I336" s="1127"/>
      <c r="J336" s="1127"/>
      <c r="K336" s="1127"/>
      <c r="L336" s="748"/>
      <c r="M336" s="1141"/>
      <c r="N336" s="1142"/>
      <c r="O336" s="1143"/>
      <c r="P336" s="750"/>
    </row>
    <row r="337" spans="1:16" ht="26.1" customHeight="1" x14ac:dyDescent="0.25">
      <c r="A337" s="1122">
        <v>326</v>
      </c>
      <c r="B337" s="1137" t="s">
        <v>2716</v>
      </c>
      <c r="C337" s="1130">
        <v>45463</v>
      </c>
      <c r="D337" s="1717">
        <v>143460</v>
      </c>
      <c r="E337" s="1717">
        <v>143460</v>
      </c>
      <c r="F337" s="1131" t="s">
        <v>2717</v>
      </c>
      <c r="G337" s="1714"/>
      <c r="H337" s="1126" t="s">
        <v>2698</v>
      </c>
      <c r="I337" s="1127"/>
      <c r="J337" s="1127"/>
      <c r="K337" s="1127"/>
      <c r="L337" s="748"/>
      <c r="M337" s="1141"/>
      <c r="N337" s="1142"/>
      <c r="O337" s="1143"/>
      <c r="P337" s="750"/>
    </row>
    <row r="338" spans="1:16" ht="26.1" customHeight="1" x14ac:dyDescent="0.25">
      <c r="A338" s="1122">
        <v>327</v>
      </c>
      <c r="B338" s="1130" t="s">
        <v>2718</v>
      </c>
      <c r="C338" s="1130">
        <v>45464</v>
      </c>
      <c r="D338" s="1717">
        <v>895000</v>
      </c>
      <c r="E338" s="1717">
        <v>895000</v>
      </c>
      <c r="F338" s="1148" t="s">
        <v>2719</v>
      </c>
      <c r="G338" s="1714"/>
      <c r="H338" s="1126" t="s">
        <v>979</v>
      </c>
      <c r="I338" s="1127"/>
      <c r="J338" s="1127"/>
      <c r="K338" s="1127"/>
      <c r="L338" s="748"/>
      <c r="M338" s="1141"/>
      <c r="N338" s="1142"/>
      <c r="O338" s="1143"/>
      <c r="P338" s="750"/>
    </row>
    <row r="339" spans="1:16" ht="26.1" customHeight="1" x14ac:dyDescent="0.25">
      <c r="A339" s="1122">
        <v>328</v>
      </c>
      <c r="B339" s="1123" t="s">
        <v>2720</v>
      </c>
      <c r="C339" s="1130">
        <v>45467</v>
      </c>
      <c r="D339" s="1717">
        <v>1760088</v>
      </c>
      <c r="E339" s="1717">
        <v>1760088</v>
      </c>
      <c r="F339" s="1126" t="s">
        <v>2721</v>
      </c>
      <c r="G339" s="1714"/>
      <c r="H339" s="1126" t="s">
        <v>2722</v>
      </c>
      <c r="I339" s="1127"/>
      <c r="J339" s="1127"/>
      <c r="K339" s="1127"/>
      <c r="L339" s="748"/>
      <c r="M339" s="1141"/>
      <c r="N339" s="1142"/>
      <c r="O339" s="1143"/>
      <c r="P339" s="750"/>
    </row>
    <row r="340" spans="1:16" ht="26.1" customHeight="1" x14ac:dyDescent="0.25">
      <c r="A340" s="1122">
        <v>329</v>
      </c>
      <c r="B340" s="1123" t="s">
        <v>2723</v>
      </c>
      <c r="C340" s="1130">
        <v>45467</v>
      </c>
      <c r="D340" s="1717">
        <v>60000</v>
      </c>
      <c r="E340" s="1717">
        <v>60000</v>
      </c>
      <c r="F340" s="1148" t="s">
        <v>2724</v>
      </c>
      <c r="G340" s="1714"/>
      <c r="H340" s="1126" t="s">
        <v>2725</v>
      </c>
      <c r="I340" s="1127"/>
      <c r="J340" s="1127"/>
      <c r="K340" s="1127"/>
      <c r="L340" s="748"/>
      <c r="M340" s="1141"/>
      <c r="N340" s="1142"/>
      <c r="O340" s="1143"/>
      <c r="P340" s="750"/>
    </row>
    <row r="341" spans="1:16" ht="26.1" customHeight="1" x14ac:dyDescent="0.25">
      <c r="A341" s="1122">
        <v>330</v>
      </c>
      <c r="B341" s="1123" t="s">
        <v>2726</v>
      </c>
      <c r="C341" s="1130">
        <v>45467</v>
      </c>
      <c r="D341" s="1717">
        <v>272300</v>
      </c>
      <c r="E341" s="1717">
        <v>272300</v>
      </c>
      <c r="F341" s="1126" t="s">
        <v>2727</v>
      </c>
      <c r="G341" s="1714"/>
      <c r="H341" s="1126" t="s">
        <v>2728</v>
      </c>
      <c r="I341" s="1127"/>
      <c r="J341" s="1127"/>
      <c r="K341" s="1127"/>
      <c r="L341" s="748"/>
      <c r="M341" s="1141"/>
      <c r="N341" s="1142"/>
      <c r="O341" s="1143"/>
      <c r="P341" s="750"/>
    </row>
    <row r="342" spans="1:16" ht="26.1" customHeight="1" x14ac:dyDescent="0.25">
      <c r="A342" s="1122">
        <v>331</v>
      </c>
      <c r="B342" s="1123" t="s">
        <v>957</v>
      </c>
      <c r="C342" s="1130">
        <v>45468</v>
      </c>
      <c r="D342" s="1717">
        <v>1557296.15</v>
      </c>
      <c r="E342" s="1717">
        <v>1557296.15</v>
      </c>
      <c r="F342" s="1148" t="s">
        <v>2729</v>
      </c>
      <c r="G342" s="1714"/>
      <c r="H342" s="1126" t="s">
        <v>2730</v>
      </c>
      <c r="I342" s="1127"/>
      <c r="J342" s="1127"/>
      <c r="K342" s="1127"/>
      <c r="L342" s="748"/>
      <c r="M342" s="1141"/>
      <c r="N342" s="1142"/>
      <c r="O342" s="1143"/>
      <c r="P342" s="750"/>
    </row>
    <row r="343" spans="1:16" ht="26.1" customHeight="1" x14ac:dyDescent="0.25">
      <c r="A343" s="1122">
        <v>332</v>
      </c>
      <c r="B343" s="1123" t="s">
        <v>2731</v>
      </c>
      <c r="C343" s="1130">
        <v>45469</v>
      </c>
      <c r="D343" s="1717">
        <v>931832.1</v>
      </c>
      <c r="E343" s="1717">
        <v>931832.1</v>
      </c>
      <c r="F343" s="1148" t="s">
        <v>2732</v>
      </c>
      <c r="G343" s="1714"/>
      <c r="H343" s="1126" t="s">
        <v>2733</v>
      </c>
      <c r="I343" s="1127"/>
      <c r="J343" s="1127"/>
      <c r="K343" s="1127"/>
      <c r="L343" s="748"/>
      <c r="M343" s="1141"/>
      <c r="N343" s="1142"/>
      <c r="O343" s="1143"/>
      <c r="P343" s="750"/>
    </row>
    <row r="344" spans="1:16" ht="26.1" customHeight="1" x14ac:dyDescent="0.25">
      <c r="A344" s="1122">
        <v>333</v>
      </c>
      <c r="B344" s="1123" t="s">
        <v>2734</v>
      </c>
      <c r="C344" s="1130">
        <v>45470</v>
      </c>
      <c r="D344" s="1717">
        <v>112339</v>
      </c>
      <c r="E344" s="1717">
        <v>112339</v>
      </c>
      <c r="F344" s="1148" t="s">
        <v>2735</v>
      </c>
      <c r="G344" s="1714"/>
      <c r="H344" s="1126" t="s">
        <v>979</v>
      </c>
      <c r="I344" s="1127"/>
      <c r="J344" s="1127"/>
      <c r="K344" s="1127"/>
      <c r="L344" s="748"/>
      <c r="M344" s="1141"/>
      <c r="N344" s="1142"/>
      <c r="O344" s="1143"/>
      <c r="P344" s="750"/>
    </row>
    <row r="345" spans="1:16" ht="26.1" customHeight="1" x14ac:dyDescent="0.25">
      <c r="A345" s="1122">
        <v>334</v>
      </c>
      <c r="B345" s="1130" t="s">
        <v>2736</v>
      </c>
      <c r="C345" s="1130">
        <v>45471</v>
      </c>
      <c r="D345" s="1717">
        <v>3234831.86</v>
      </c>
      <c r="E345" s="1717">
        <v>3234831.86</v>
      </c>
      <c r="F345" s="1126" t="s">
        <v>2737</v>
      </c>
      <c r="G345" s="1714"/>
      <c r="H345" s="1126" t="s">
        <v>2738</v>
      </c>
      <c r="I345" s="1127"/>
      <c r="J345" s="1127"/>
      <c r="K345" s="1127"/>
      <c r="L345" s="748"/>
      <c r="M345" s="1141"/>
      <c r="N345" s="1142"/>
      <c r="O345" s="1143"/>
      <c r="P345" s="750"/>
    </row>
    <row r="346" spans="1:16" ht="26.1" customHeight="1" thickBot="1" x14ac:dyDescent="0.3">
      <c r="A346" s="1722"/>
      <c r="B346" s="1723"/>
      <c r="C346" s="1724"/>
      <c r="D346" s="1159">
        <f>SUM(D12:D345)</f>
        <v>76471228.900000021</v>
      </c>
      <c r="E346" s="1159">
        <f>SUM(E12:E345)</f>
        <v>76471228.900000021</v>
      </c>
      <c r="F346" s="1154"/>
      <c r="G346" s="1154"/>
      <c r="H346" s="1155"/>
      <c r="I346" s="1156"/>
      <c r="J346" s="1153">
        <f ca="1">SUM(J12:J346)</f>
        <v>0</v>
      </c>
      <c r="K346" s="1156"/>
      <c r="L346" s="1157"/>
      <c r="M346" s="1156"/>
      <c r="N346" s="1158"/>
      <c r="O346" s="1158"/>
      <c r="P346" s="1159">
        <f>SUM(N11:N346)</f>
        <v>0</v>
      </c>
    </row>
    <row r="347" spans="1:16" ht="15.75" thickTop="1" x14ac:dyDescent="0.25">
      <c r="A347" s="158"/>
      <c r="B347" s="1725"/>
      <c r="C347" s="1726"/>
      <c r="D347" s="1727"/>
      <c r="E347" s="151"/>
      <c r="F347" s="1728"/>
      <c r="G347" s="1728"/>
      <c r="H347" s="1729"/>
      <c r="I347" s="1729"/>
      <c r="J347" s="1730"/>
      <c r="K347" s="1730"/>
      <c r="L347" s="1730"/>
      <c r="M347" s="1731"/>
      <c r="N347" s="152" t="s">
        <v>107</v>
      </c>
      <c r="O347" s="58"/>
      <c r="P347" s="186"/>
    </row>
    <row r="348" spans="1:16" ht="15.75" x14ac:dyDescent="0.25">
      <c r="A348" s="158"/>
      <c r="B348" s="1725"/>
      <c r="C348" s="1726"/>
      <c r="D348" s="2099" t="s">
        <v>980</v>
      </c>
      <c r="E348" s="2099"/>
      <c r="F348" s="2099"/>
      <c r="G348" s="1732"/>
      <c r="H348" s="2100" t="s">
        <v>442</v>
      </c>
      <c r="I348" s="2100"/>
      <c r="J348" s="2100"/>
      <c r="K348" s="1733" t="s">
        <v>138</v>
      </c>
      <c r="L348" s="2100" t="s">
        <v>390</v>
      </c>
      <c r="M348" s="2100"/>
      <c r="N348" s="2100"/>
      <c r="O348" s="1734"/>
      <c r="P348" s="1735"/>
    </row>
    <row r="349" spans="1:16" ht="15.75" x14ac:dyDescent="0.25">
      <c r="A349" s="158"/>
      <c r="B349" s="117"/>
      <c r="C349" s="117"/>
      <c r="D349" s="2101" t="s">
        <v>5</v>
      </c>
      <c r="E349" s="2101"/>
      <c r="F349" s="2101"/>
      <c r="G349" s="1736"/>
      <c r="H349" s="2103" t="s">
        <v>6</v>
      </c>
      <c r="I349" s="2103"/>
      <c r="J349" s="2103"/>
      <c r="K349" s="148"/>
      <c r="L349" s="2103" t="s">
        <v>202</v>
      </c>
      <c r="M349" s="2103"/>
      <c r="N349" s="2103"/>
      <c r="O349" s="1737"/>
      <c r="P349" s="1738"/>
    </row>
    <row r="350" spans="1:16" ht="15.75" x14ac:dyDescent="0.25">
      <c r="A350" s="1739"/>
      <c r="B350" s="1160"/>
      <c r="C350" s="1160"/>
      <c r="D350" s="2099" t="s">
        <v>378</v>
      </c>
      <c r="E350" s="2099"/>
      <c r="F350" s="2099"/>
      <c r="G350" s="1740"/>
      <c r="H350" s="2095" t="s">
        <v>385</v>
      </c>
      <c r="I350" s="2095"/>
      <c r="J350" s="2095"/>
      <c r="K350" s="400"/>
      <c r="L350" s="2100" t="s">
        <v>981</v>
      </c>
      <c r="M350" s="2100"/>
      <c r="N350" s="2100"/>
      <c r="O350" s="1734"/>
      <c r="P350" s="1735"/>
    </row>
    <row r="351" spans="1:16" ht="15.75" x14ac:dyDescent="0.25">
      <c r="A351" s="158"/>
      <c r="B351" s="117"/>
      <c r="C351" s="1741"/>
      <c r="D351" s="2101" t="s">
        <v>201</v>
      </c>
      <c r="E351" s="2101"/>
      <c r="F351" s="2101"/>
      <c r="G351" s="1736"/>
      <c r="H351" s="2102" t="s">
        <v>201</v>
      </c>
      <c r="I351" s="2102"/>
      <c r="J351" s="2102"/>
      <c r="K351" s="148"/>
      <c r="L351" s="2102" t="s">
        <v>201</v>
      </c>
      <c r="M351" s="2102"/>
      <c r="N351" s="2102"/>
      <c r="O351" s="1737"/>
      <c r="P351" s="1738"/>
    </row>
    <row r="352" spans="1:16" ht="15.75" x14ac:dyDescent="0.25">
      <c r="A352" s="158"/>
      <c r="B352" s="117"/>
      <c r="C352" s="1741"/>
      <c r="D352" s="2093">
        <v>45483</v>
      </c>
      <c r="E352" s="2094"/>
      <c r="F352" s="2094"/>
      <c r="G352" s="1742"/>
      <c r="H352" s="2095">
        <v>45483</v>
      </c>
      <c r="I352" s="2095"/>
      <c r="J352" s="2095"/>
      <c r="K352" s="400"/>
      <c r="L352" s="2096">
        <v>45484</v>
      </c>
      <c r="M352" s="2096"/>
      <c r="N352" s="2096"/>
      <c r="O352" s="1743"/>
      <c r="P352" s="1744"/>
    </row>
    <row r="353" spans="1:16" ht="15.75" x14ac:dyDescent="0.25">
      <c r="A353" s="120"/>
      <c r="B353" s="121"/>
      <c r="C353" s="1745"/>
      <c r="D353" s="2097" t="s">
        <v>203</v>
      </c>
      <c r="E353" s="2097"/>
      <c r="F353" s="2097"/>
      <c r="G353" s="1746"/>
      <c r="H353" s="2098" t="s">
        <v>204</v>
      </c>
      <c r="I353" s="2098"/>
      <c r="J353" s="2098"/>
      <c r="K353" s="1747"/>
      <c r="L353" s="2098" t="s">
        <v>211</v>
      </c>
      <c r="M353" s="2098"/>
      <c r="N353" s="2098"/>
      <c r="O353" s="1748"/>
      <c r="P353" s="1749"/>
    </row>
  </sheetData>
  <mergeCells count="32">
    <mergeCell ref="B4:P4"/>
    <mergeCell ref="B5:P5"/>
    <mergeCell ref="B6:P6"/>
    <mergeCell ref="E8:G8"/>
    <mergeCell ref="B10:B11"/>
    <mergeCell ref="C10:C11"/>
    <mergeCell ref="D10:D11"/>
    <mergeCell ref="E10:E11"/>
    <mergeCell ref="F10:F11"/>
    <mergeCell ref="G10:G11"/>
    <mergeCell ref="H10:H11"/>
    <mergeCell ref="I10:I11"/>
    <mergeCell ref="J10:J11"/>
    <mergeCell ref="K10:P10"/>
    <mergeCell ref="D348:F348"/>
    <mergeCell ref="H348:J348"/>
    <mergeCell ref="L348:N348"/>
    <mergeCell ref="D349:F349"/>
    <mergeCell ref="H349:J349"/>
    <mergeCell ref="L349:N349"/>
    <mergeCell ref="D350:F350"/>
    <mergeCell ref="H350:J350"/>
    <mergeCell ref="L350:N350"/>
    <mergeCell ref="D351:F351"/>
    <mergeCell ref="H351:J351"/>
    <mergeCell ref="L351:N351"/>
    <mergeCell ref="D352:F352"/>
    <mergeCell ref="H352:J352"/>
    <mergeCell ref="L352:N352"/>
    <mergeCell ref="D353:F353"/>
    <mergeCell ref="H353:J353"/>
    <mergeCell ref="L353:N353"/>
  </mergeCells>
  <dataValidations count="2">
    <dataValidation type="list" allowBlank="1" showInputMessage="1" showErrorMessage="1" errorTitle="Entrada no válida" error="Indique el tipo de deuda según la lista desplegable. " promptTitle="Tipo de Deuda" prompt="Indique el tipo de deuda" sqref="G10:G11">
      <formula1>$T$149:$T$151</formula1>
    </dataValidation>
    <dataValidation type="list" allowBlank="1" showInputMessage="1" showErrorMessage="1" errorTitle="Entrada no válida" error="Indique el tipo de deuda según la lista desplegable" promptTitle="Tipo de deuda" prompt="Indique el tipo de deuda" sqref="G12:G54 B284 G145:G345 H283:H345">
      <formula1>$T$149:$T$151</formula1>
    </dataValidation>
  </dataValidations>
  <pageMargins left="0.17" right="0.17" top="0.43" bottom="0.34"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0"/>
  <sheetViews>
    <sheetView showGridLines="0" zoomScaleNormal="100" workbookViewId="0">
      <selection activeCell="G31" sqref="G31"/>
    </sheetView>
  </sheetViews>
  <sheetFormatPr baseColWidth="10" defaultRowHeight="15" x14ac:dyDescent="0.25"/>
  <cols>
    <col min="1" max="1" width="2" style="164" customWidth="1"/>
    <col min="2" max="2" width="2.28515625" style="164" customWidth="1"/>
    <col min="3" max="3" width="10.42578125" style="164" customWidth="1"/>
    <col min="4" max="4" width="17" style="164" customWidth="1"/>
    <col min="5" max="5" width="17.42578125" style="166" customWidth="1"/>
    <col min="6" max="6" width="11.5703125" style="164" customWidth="1"/>
    <col min="7" max="7" width="16.42578125" style="164" customWidth="1"/>
    <col min="8" max="8" width="14.5703125" style="164" customWidth="1"/>
    <col min="9" max="9" width="56.140625" style="164" customWidth="1"/>
    <col min="10" max="10" width="12.5703125" style="164" customWidth="1"/>
    <col min="11" max="11" width="15.42578125" style="164" customWidth="1"/>
    <col min="12" max="12" width="15.28515625" style="164" customWidth="1"/>
    <col min="13" max="13" width="24.42578125" style="166" customWidth="1"/>
    <col min="14" max="14" width="6.28515625" style="164" customWidth="1"/>
    <col min="15" max="16384" width="11.42578125" style="164"/>
  </cols>
  <sheetData>
    <row r="1" spans="2:15" s="94" customFormat="1" x14ac:dyDescent="0.25">
      <c r="C1" s="30"/>
      <c r="D1" s="30"/>
      <c r="E1" s="52"/>
      <c r="F1" s="30"/>
      <c r="G1" s="30"/>
      <c r="H1" s="30"/>
      <c r="I1" s="30"/>
      <c r="J1" s="30"/>
      <c r="K1" s="30"/>
      <c r="L1" s="30"/>
      <c r="M1" s="52"/>
    </row>
    <row r="2" spans="2:15" s="94" customFormat="1" ht="11.25" customHeight="1" x14ac:dyDescent="0.25">
      <c r="B2" s="462"/>
      <c r="C2" s="415"/>
      <c r="D2" s="415"/>
      <c r="E2" s="463"/>
      <c r="F2" s="415"/>
      <c r="G2" s="415"/>
      <c r="H2" s="415"/>
      <c r="I2" s="415"/>
      <c r="J2" s="415"/>
      <c r="K2" s="415"/>
      <c r="L2" s="415"/>
      <c r="M2" s="463"/>
      <c r="N2" s="464"/>
    </row>
    <row r="3" spans="2:15" s="94" customFormat="1" ht="11.25" customHeight="1" x14ac:dyDescent="0.25">
      <c r="B3" s="167"/>
      <c r="C3" s="31"/>
      <c r="D3" s="31"/>
      <c r="E3" s="70"/>
      <c r="F3" s="31"/>
      <c r="G3" s="31"/>
      <c r="H3" s="31"/>
      <c r="I3" s="31"/>
      <c r="J3" s="31"/>
      <c r="K3" s="31"/>
      <c r="L3" s="31"/>
      <c r="M3" s="70"/>
      <c r="N3" s="171"/>
    </row>
    <row r="4" spans="2:15" s="94" customFormat="1" ht="20.25" x14ac:dyDescent="0.3">
      <c r="B4" s="167"/>
      <c r="C4" s="1169"/>
      <c r="D4" s="1169"/>
      <c r="E4" s="1197"/>
      <c r="F4" s="1169"/>
      <c r="G4" s="1169"/>
      <c r="H4" s="1169"/>
      <c r="I4" s="1169"/>
      <c r="J4" s="1173"/>
      <c r="K4" s="1173"/>
      <c r="L4" s="1173"/>
      <c r="M4" s="1197"/>
      <c r="N4" s="171"/>
    </row>
    <row r="5" spans="2:15" s="94" customFormat="1" ht="20.25" x14ac:dyDescent="0.3">
      <c r="B5" s="167"/>
      <c r="C5" s="1169"/>
      <c r="D5" s="1169"/>
      <c r="E5" s="1197"/>
      <c r="F5" s="1169"/>
      <c r="G5" s="1169"/>
      <c r="H5" s="1169"/>
      <c r="I5" s="1169"/>
      <c r="J5" s="1173"/>
      <c r="K5" s="1173"/>
      <c r="L5" s="1173"/>
      <c r="M5" s="1197"/>
      <c r="N5" s="171"/>
    </row>
    <row r="6" spans="2:15" s="94" customFormat="1" ht="18.75" x14ac:dyDescent="0.3">
      <c r="B6" s="2131" t="s">
        <v>20</v>
      </c>
      <c r="C6" s="2132"/>
      <c r="D6" s="2132"/>
      <c r="E6" s="2132"/>
      <c r="F6" s="2132"/>
      <c r="G6" s="2132"/>
      <c r="H6" s="2132"/>
      <c r="I6" s="2132"/>
      <c r="J6" s="2132"/>
      <c r="K6" s="2132"/>
      <c r="L6" s="2132"/>
      <c r="M6" s="2132"/>
      <c r="N6" s="2133"/>
      <c r="O6" s="1198"/>
    </row>
    <row r="7" spans="2:15" s="94" customFormat="1" ht="15.75" x14ac:dyDescent="0.25">
      <c r="B7" s="2134" t="s">
        <v>208</v>
      </c>
      <c r="C7" s="2135"/>
      <c r="D7" s="2135"/>
      <c r="E7" s="2135"/>
      <c r="F7" s="2135"/>
      <c r="G7" s="2135"/>
      <c r="H7" s="2135"/>
      <c r="I7" s="2135"/>
      <c r="J7" s="2135"/>
      <c r="K7" s="2135"/>
      <c r="L7" s="2135"/>
      <c r="M7" s="2135"/>
      <c r="N7" s="2136"/>
      <c r="O7" s="1076"/>
    </row>
    <row r="8" spans="2:15" s="94" customFormat="1" ht="15.75" x14ac:dyDescent="0.25">
      <c r="B8" s="2137" t="s">
        <v>122</v>
      </c>
      <c r="C8" s="2138"/>
      <c r="D8" s="2138"/>
      <c r="E8" s="2138"/>
      <c r="F8" s="2138"/>
      <c r="G8" s="2138"/>
      <c r="H8" s="2138"/>
      <c r="I8" s="2138"/>
      <c r="J8" s="2138"/>
      <c r="K8" s="2138"/>
      <c r="L8" s="2138"/>
      <c r="M8" s="2138"/>
      <c r="N8" s="2139"/>
      <c r="O8" s="1076"/>
    </row>
    <row r="9" spans="2:15" s="94" customFormat="1" ht="12.75" customHeight="1" x14ac:dyDescent="0.3">
      <c r="B9" s="167"/>
      <c r="C9" s="1199"/>
      <c r="D9" s="1199"/>
      <c r="F9" s="1199"/>
      <c r="G9" s="1199"/>
      <c r="H9" s="1199"/>
      <c r="I9" s="1199"/>
      <c r="J9" s="1199"/>
      <c r="K9" s="1199"/>
      <c r="L9" s="1199"/>
      <c r="M9" s="1199"/>
      <c r="N9" s="171"/>
    </row>
    <row r="10" spans="2:15" s="94" customFormat="1" x14ac:dyDescent="0.25">
      <c r="B10" s="167"/>
      <c r="D10" s="1200" t="s">
        <v>177</v>
      </c>
      <c r="E10" s="603">
        <v>45473</v>
      </c>
      <c r="F10" s="1201" t="s">
        <v>25</v>
      </c>
      <c r="G10" s="2140" t="s">
        <v>371</v>
      </c>
      <c r="H10" s="2141"/>
      <c r="I10" s="1202" t="s">
        <v>15</v>
      </c>
      <c r="J10" s="1203" t="s">
        <v>372</v>
      </c>
      <c r="K10" s="1200" t="s">
        <v>21</v>
      </c>
      <c r="L10" s="1203" t="s">
        <v>372</v>
      </c>
      <c r="M10" s="1075"/>
      <c r="N10" s="171"/>
    </row>
    <row r="11" spans="2:15" s="94" customFormat="1" ht="9.75" customHeight="1" x14ac:dyDescent="0.25">
      <c r="B11" s="167"/>
      <c r="D11" s="1204"/>
      <c r="L11" s="1205"/>
      <c r="M11" s="1075"/>
      <c r="N11" s="171"/>
    </row>
    <row r="12" spans="2:15" s="94" customFormat="1" x14ac:dyDescent="0.25">
      <c r="B12" s="167"/>
      <c r="D12" s="1206"/>
      <c r="F12" s="1200" t="s">
        <v>16</v>
      </c>
      <c r="G12" s="1203" t="s">
        <v>374</v>
      </c>
      <c r="H12" s="1200" t="s">
        <v>17</v>
      </c>
      <c r="I12" s="1203" t="s">
        <v>375</v>
      </c>
      <c r="L12" s="1205"/>
      <c r="M12" s="1075"/>
      <c r="N12" s="171"/>
    </row>
    <row r="13" spans="2:15" s="94" customFormat="1" x14ac:dyDescent="0.25">
      <c r="B13" s="167"/>
      <c r="C13" s="39"/>
      <c r="D13" s="39"/>
      <c r="E13" s="53"/>
      <c r="F13" s="39"/>
      <c r="G13" s="39"/>
      <c r="H13" s="39"/>
      <c r="I13" s="39"/>
      <c r="J13" s="40"/>
      <c r="K13" s="40"/>
      <c r="L13" s="40"/>
      <c r="M13" s="72"/>
      <c r="N13" s="171"/>
    </row>
    <row r="14" spans="2:15" ht="15.75" x14ac:dyDescent="0.25">
      <c r="B14" s="168"/>
      <c r="C14" s="2142" t="s">
        <v>164</v>
      </c>
      <c r="D14" s="2142"/>
      <c r="E14" s="2142"/>
      <c r="F14" s="2142" t="s">
        <v>2</v>
      </c>
      <c r="G14" s="2142"/>
      <c r="H14" s="2142"/>
      <c r="I14" s="2142"/>
      <c r="J14" s="2142"/>
      <c r="K14" s="2142"/>
      <c r="L14" s="1974" t="s">
        <v>278</v>
      </c>
      <c r="M14" s="1974" t="s">
        <v>3</v>
      </c>
      <c r="N14" s="454"/>
    </row>
    <row r="15" spans="2:15" ht="75.75" customHeight="1" x14ac:dyDescent="0.25">
      <c r="B15" s="168"/>
      <c r="C15" s="595" t="s">
        <v>59</v>
      </c>
      <c r="D15" s="595" t="s">
        <v>61</v>
      </c>
      <c r="E15" s="1309" t="s">
        <v>62</v>
      </c>
      <c r="F15" s="1309" t="s">
        <v>53</v>
      </c>
      <c r="G15" s="1309" t="s">
        <v>165</v>
      </c>
      <c r="H15" s="1308" t="s">
        <v>200</v>
      </c>
      <c r="I15" s="1309" t="s">
        <v>279</v>
      </c>
      <c r="J15" s="1309" t="s">
        <v>64</v>
      </c>
      <c r="K15" s="1309" t="s">
        <v>218</v>
      </c>
      <c r="L15" s="1974"/>
      <c r="M15" s="2143"/>
      <c r="N15" s="172"/>
    </row>
    <row r="16" spans="2:15" ht="15" customHeight="1" x14ac:dyDescent="0.25">
      <c r="B16" s="168"/>
      <c r="C16" s="1396" t="s">
        <v>1129</v>
      </c>
      <c r="D16" s="1306" t="s">
        <v>1130</v>
      </c>
      <c r="E16" s="1397">
        <v>1748633.65</v>
      </c>
      <c r="F16" s="681" t="s">
        <v>394</v>
      </c>
      <c r="G16" s="1396" t="s">
        <v>1131</v>
      </c>
      <c r="H16" s="1396" t="s">
        <v>1132</v>
      </c>
      <c r="I16" s="1398" t="s">
        <v>1133</v>
      </c>
      <c r="J16" s="1399"/>
      <c r="K16" s="1209"/>
      <c r="L16" s="1210"/>
      <c r="M16" s="2128"/>
      <c r="N16" s="172"/>
    </row>
    <row r="17" spans="2:14" x14ac:dyDescent="0.25">
      <c r="B17" s="168"/>
      <c r="C17" s="1396" t="s">
        <v>1129</v>
      </c>
      <c r="D17" s="1306" t="s">
        <v>1134</v>
      </c>
      <c r="E17" s="1400">
        <v>901541.24</v>
      </c>
      <c r="F17" s="681" t="s">
        <v>394</v>
      </c>
      <c r="G17" s="1396" t="s">
        <v>1135</v>
      </c>
      <c r="H17" s="1396" t="s">
        <v>1136</v>
      </c>
      <c r="I17" s="1398" t="s">
        <v>1137</v>
      </c>
      <c r="J17" s="1399"/>
      <c r="K17" s="1209"/>
      <c r="L17" s="1210"/>
      <c r="M17" s="2129"/>
      <c r="N17" s="172"/>
    </row>
    <row r="18" spans="2:14" x14ac:dyDescent="0.25">
      <c r="B18" s="168"/>
      <c r="C18" s="1396"/>
      <c r="D18" s="1306"/>
      <c r="E18" s="1401"/>
      <c r="F18" s="1402"/>
      <c r="G18" s="1402"/>
      <c r="H18" s="1402"/>
      <c r="I18" s="1403"/>
      <c r="J18" s="1401"/>
      <c r="K18" s="1209"/>
      <c r="L18" s="1210"/>
      <c r="M18" s="2129"/>
      <c r="N18" s="172"/>
    </row>
    <row r="19" spans="2:14" x14ac:dyDescent="0.25">
      <c r="B19" s="168"/>
      <c r="C19" s="1396"/>
      <c r="D19" s="680"/>
      <c r="E19" s="1207"/>
      <c r="F19" s="681"/>
      <c r="G19" s="1396"/>
      <c r="H19" s="1396"/>
      <c r="I19" s="1208"/>
      <c r="J19" s="682"/>
      <c r="K19" s="1209"/>
      <c r="L19" s="1210"/>
      <c r="M19" s="2129"/>
      <c r="N19" s="172"/>
    </row>
    <row r="20" spans="2:14" x14ac:dyDescent="0.25">
      <c r="B20" s="168"/>
      <c r="C20" s="1396"/>
      <c r="D20" s="680"/>
      <c r="E20" s="1207"/>
      <c r="F20" s="681"/>
      <c r="G20" s="1396"/>
      <c r="H20" s="1396"/>
      <c r="I20" s="1208"/>
      <c r="J20" s="682"/>
      <c r="K20" s="1209"/>
      <c r="L20" s="1210"/>
      <c r="M20" s="2129"/>
      <c r="N20" s="172"/>
    </row>
    <row r="21" spans="2:14" ht="21" customHeight="1" x14ac:dyDescent="0.25">
      <c r="B21" s="168"/>
      <c r="C21" s="1396"/>
      <c r="D21" s="680"/>
      <c r="E21" s="1207"/>
      <c r="F21" s="681"/>
      <c r="G21" s="1396"/>
      <c r="H21" s="1396"/>
      <c r="I21" s="1211"/>
      <c r="J21" s="682"/>
      <c r="K21" s="1209"/>
      <c r="L21" s="1210"/>
      <c r="M21" s="2129"/>
      <c r="N21" s="172"/>
    </row>
    <row r="22" spans="2:14" x14ac:dyDescent="0.25">
      <c r="B22" s="168"/>
      <c r="C22" s="1396"/>
      <c r="D22" s="680"/>
      <c r="E22" s="1207"/>
      <c r="F22" s="681"/>
      <c r="G22" s="1396"/>
      <c r="H22" s="1396"/>
      <c r="I22" s="1208"/>
      <c r="J22" s="682"/>
      <c r="K22" s="1209"/>
      <c r="L22" s="1210"/>
      <c r="M22" s="2129"/>
      <c r="N22" s="172"/>
    </row>
    <row r="23" spans="2:14" x14ac:dyDescent="0.25">
      <c r="B23" s="168"/>
      <c r="C23" s="1396"/>
      <c r="D23" s="680"/>
      <c r="E23" s="1207"/>
      <c r="F23" s="681"/>
      <c r="G23" s="1396"/>
      <c r="H23" s="1396"/>
      <c r="I23" s="1208"/>
      <c r="J23" s="682"/>
      <c r="K23" s="1209"/>
      <c r="L23" s="1210"/>
      <c r="M23" s="2129"/>
      <c r="N23" s="172"/>
    </row>
    <row r="24" spans="2:14" x14ac:dyDescent="0.25">
      <c r="B24" s="168"/>
      <c r="C24" s="1396"/>
      <c r="D24" s="680"/>
      <c r="E24" s="1207"/>
      <c r="F24" s="681"/>
      <c r="G24" s="1396"/>
      <c r="H24" s="1396"/>
      <c r="I24" s="1208"/>
      <c r="J24" s="682"/>
      <c r="K24" s="1209"/>
      <c r="L24" s="1210"/>
      <c r="M24" s="2129"/>
      <c r="N24" s="172"/>
    </row>
    <row r="25" spans="2:14" x14ac:dyDescent="0.25">
      <c r="B25" s="168"/>
      <c r="C25" s="1396"/>
      <c r="D25" s="680"/>
      <c r="E25" s="1207"/>
      <c r="F25" s="681"/>
      <c r="G25" s="1396"/>
      <c r="H25" s="1396"/>
      <c r="I25" s="1208"/>
      <c r="J25" s="682"/>
      <c r="K25" s="1209"/>
      <c r="L25" s="1210"/>
      <c r="M25" s="2129"/>
      <c r="N25" s="172"/>
    </row>
    <row r="26" spans="2:14" x14ac:dyDescent="0.25">
      <c r="B26" s="168"/>
      <c r="C26" s="1396"/>
      <c r="D26" s="680"/>
      <c r="E26" s="1207"/>
      <c r="F26" s="681"/>
      <c r="G26" s="1396"/>
      <c r="H26" s="1396"/>
      <c r="I26" s="1208"/>
      <c r="J26" s="682"/>
      <c r="K26" s="1209"/>
      <c r="L26" s="1210"/>
      <c r="M26" s="2129"/>
      <c r="N26" s="172"/>
    </row>
    <row r="27" spans="2:14" x14ac:dyDescent="0.25">
      <c r="B27" s="168"/>
      <c r="C27" s="1396"/>
      <c r="D27" s="680"/>
      <c r="E27" s="1207"/>
      <c r="F27" s="681"/>
      <c r="G27" s="1396"/>
      <c r="H27" s="1396"/>
      <c r="I27" s="1072"/>
      <c r="J27" s="682"/>
      <c r="K27" s="1209"/>
      <c r="L27" s="1210"/>
      <c r="M27" s="2130"/>
      <c r="N27" s="172"/>
    </row>
    <row r="28" spans="2:14" x14ac:dyDescent="0.25">
      <c r="B28" s="454"/>
      <c r="C28" s="683"/>
      <c r="D28" s="684"/>
      <c r="E28" s="685">
        <f>SUM(E16:E27)</f>
        <v>2650174.8899999997</v>
      </c>
      <c r="F28" s="683"/>
      <c r="G28" s="683"/>
      <c r="H28" s="683"/>
      <c r="I28" s="686"/>
      <c r="J28" s="685">
        <f>SUM(J16:J27)</f>
        <v>0</v>
      </c>
      <c r="K28" s="685">
        <f>SUM(K16:K27)</f>
        <v>0</v>
      </c>
      <c r="L28" s="685">
        <f>SUM(L16:L27)</f>
        <v>0</v>
      </c>
      <c r="M28" s="1212"/>
      <c r="N28" s="172"/>
    </row>
    <row r="29" spans="2:14" x14ac:dyDescent="0.25">
      <c r="B29" s="168"/>
      <c r="C29" s="34"/>
      <c r="D29" s="34"/>
      <c r="E29" s="1213"/>
      <c r="F29" s="34"/>
      <c r="G29" s="34"/>
      <c r="H29" s="34"/>
      <c r="I29" s="34"/>
      <c r="J29" s="34"/>
      <c r="K29" s="34"/>
      <c r="L29" s="34"/>
      <c r="M29" s="731" t="s">
        <v>194</v>
      </c>
      <c r="N29" s="172"/>
    </row>
    <row r="30" spans="2:14" x14ac:dyDescent="0.25">
      <c r="B30" s="168"/>
      <c r="C30" s="34"/>
      <c r="D30" s="34"/>
      <c r="E30" s="1213"/>
      <c r="F30" s="34"/>
      <c r="G30" s="34"/>
      <c r="H30" s="34"/>
      <c r="I30" s="34"/>
      <c r="J30" s="34"/>
      <c r="K30" s="34"/>
      <c r="L30" s="34"/>
      <c r="M30" s="1312"/>
      <c r="N30" s="172"/>
    </row>
    <row r="31" spans="2:14" x14ac:dyDescent="0.25">
      <c r="B31" s="168"/>
      <c r="C31" s="34"/>
      <c r="D31" s="34"/>
      <c r="E31" s="1213"/>
      <c r="F31" s="34"/>
      <c r="G31" s="34"/>
      <c r="H31" s="34"/>
      <c r="I31" s="34"/>
      <c r="J31" s="34"/>
      <c r="K31" s="34"/>
      <c r="L31" s="34"/>
      <c r="M31" s="1312"/>
      <c r="N31" s="172"/>
    </row>
    <row r="32" spans="2:14" x14ac:dyDescent="0.25">
      <c r="B32" s="168"/>
      <c r="C32" s="34"/>
      <c r="D32" s="34"/>
      <c r="E32" s="1213"/>
      <c r="F32" s="34"/>
      <c r="G32" s="34"/>
      <c r="H32" s="34"/>
      <c r="I32" s="34"/>
      <c r="J32" s="34"/>
      <c r="K32" s="34"/>
      <c r="L32" s="34"/>
      <c r="M32" s="1312"/>
      <c r="N32" s="172"/>
    </row>
    <row r="33" spans="2:14" s="291" customFormat="1" ht="12.75" x14ac:dyDescent="0.2">
      <c r="B33" s="299"/>
      <c r="C33" s="34"/>
      <c r="D33" s="34"/>
      <c r="E33" s="1213"/>
      <c r="F33" s="34"/>
      <c r="G33" s="34"/>
      <c r="H33" s="34"/>
      <c r="I33" s="34"/>
      <c r="J33" s="34"/>
      <c r="K33" s="34"/>
      <c r="L33" s="34"/>
      <c r="M33" s="435"/>
      <c r="N33" s="300"/>
    </row>
    <row r="34" spans="2:14" s="291" customFormat="1" ht="18.75" x14ac:dyDescent="0.3">
      <c r="B34" s="299"/>
      <c r="C34" s="2144" t="s">
        <v>1138</v>
      </c>
      <c r="D34" s="2144"/>
      <c r="E34" s="2144"/>
      <c r="F34" s="2144"/>
      <c r="G34" s="447"/>
      <c r="H34" s="2144" t="s">
        <v>451</v>
      </c>
      <c r="I34" s="2144"/>
      <c r="J34" s="2144"/>
      <c r="K34" s="447"/>
      <c r="L34" s="2144" t="s">
        <v>390</v>
      </c>
      <c r="M34" s="2144"/>
      <c r="N34" s="300"/>
    </row>
    <row r="35" spans="2:14" s="291" customFormat="1" ht="18.75" x14ac:dyDescent="0.3">
      <c r="B35" s="299"/>
      <c r="C35" s="2126" t="s">
        <v>5</v>
      </c>
      <c r="D35" s="2126"/>
      <c r="E35" s="2126"/>
      <c r="F35" s="2126"/>
      <c r="G35" s="447"/>
      <c r="H35" s="2126" t="s">
        <v>6</v>
      </c>
      <c r="I35" s="2126"/>
      <c r="J35" s="2126"/>
      <c r="K35" s="447"/>
      <c r="L35" s="2126" t="s">
        <v>202</v>
      </c>
      <c r="M35" s="2126"/>
      <c r="N35" s="300"/>
    </row>
    <row r="36" spans="2:14" s="291" customFormat="1" ht="18.75" x14ac:dyDescent="0.3">
      <c r="B36" s="299"/>
      <c r="C36" s="1310"/>
      <c r="D36" s="1310"/>
      <c r="E36" s="1310"/>
      <c r="F36" s="1310"/>
      <c r="G36" s="447"/>
      <c r="H36" s="1310"/>
      <c r="I36" s="1310"/>
      <c r="J36" s="1310"/>
      <c r="K36" s="447"/>
      <c r="L36" s="1310"/>
      <c r="M36" s="1310"/>
      <c r="N36" s="300"/>
    </row>
    <row r="37" spans="2:14" s="467" customFormat="1" ht="20.25" customHeight="1" x14ac:dyDescent="0.3">
      <c r="B37" s="465"/>
      <c r="C37" s="2144" t="s">
        <v>982</v>
      </c>
      <c r="D37" s="2144"/>
      <c r="E37" s="2144"/>
      <c r="F37" s="2144"/>
      <c r="G37" s="1214"/>
      <c r="H37" s="2144" t="s">
        <v>983</v>
      </c>
      <c r="I37" s="2144"/>
      <c r="J37" s="2144"/>
      <c r="K37" s="1214"/>
      <c r="L37" s="2144" t="s">
        <v>398</v>
      </c>
      <c r="M37" s="2144"/>
      <c r="N37" s="466"/>
    </row>
    <row r="38" spans="2:14" s="467" customFormat="1" ht="18.75" x14ac:dyDescent="0.3">
      <c r="B38" s="465"/>
      <c r="C38" s="2126" t="s">
        <v>201</v>
      </c>
      <c r="D38" s="2126"/>
      <c r="E38" s="2126"/>
      <c r="F38" s="2126"/>
      <c r="G38" s="1214"/>
      <c r="H38" s="2126" t="s">
        <v>201</v>
      </c>
      <c r="I38" s="2126"/>
      <c r="J38" s="2126"/>
      <c r="K38" s="1214"/>
      <c r="L38" s="2126" t="s">
        <v>201</v>
      </c>
      <c r="M38" s="2126"/>
      <c r="N38" s="466"/>
    </row>
    <row r="39" spans="2:14" s="467" customFormat="1" ht="18.75" x14ac:dyDescent="0.3">
      <c r="B39" s="465"/>
      <c r="C39" s="1310"/>
      <c r="D39" s="1310"/>
      <c r="E39" s="1310"/>
      <c r="F39" s="1310"/>
      <c r="G39" s="1214"/>
      <c r="H39" s="1310"/>
      <c r="I39" s="1310"/>
      <c r="J39" s="1310"/>
      <c r="K39" s="1214"/>
      <c r="L39" s="1310"/>
      <c r="M39" s="1310"/>
      <c r="N39" s="466"/>
    </row>
    <row r="40" spans="2:14" s="467" customFormat="1" ht="20.25" customHeight="1" x14ac:dyDescent="0.3">
      <c r="B40" s="465"/>
      <c r="C40" s="2127">
        <v>45468</v>
      </c>
      <c r="D40" s="2127"/>
      <c r="E40" s="2127"/>
      <c r="F40" s="2127"/>
      <c r="G40" s="1214"/>
      <c r="H40" s="2127">
        <v>45470</v>
      </c>
      <c r="I40" s="2127"/>
      <c r="J40" s="2127"/>
      <c r="K40" s="1214"/>
      <c r="L40" s="2127">
        <v>45471</v>
      </c>
      <c r="M40" s="2127"/>
      <c r="N40" s="466"/>
    </row>
    <row r="41" spans="2:14" s="470" customFormat="1" ht="18.75" x14ac:dyDescent="0.3">
      <c r="B41" s="468"/>
      <c r="C41" s="2125" t="s">
        <v>203</v>
      </c>
      <c r="D41" s="2125"/>
      <c r="E41" s="2125"/>
      <c r="F41" s="2125"/>
      <c r="G41" s="1215"/>
      <c r="H41" s="2126" t="s">
        <v>204</v>
      </c>
      <c r="I41" s="2126"/>
      <c r="J41" s="2126"/>
      <c r="K41" s="1216"/>
      <c r="L41" s="2126" t="s">
        <v>211</v>
      </c>
      <c r="M41" s="2126"/>
      <c r="N41" s="469"/>
    </row>
    <row r="42" spans="2:14" s="291" customFormat="1" ht="17.25" customHeight="1" x14ac:dyDescent="0.2">
      <c r="B42" s="471"/>
      <c r="C42" s="472"/>
      <c r="D42" s="472"/>
      <c r="E42" s="473"/>
      <c r="F42" s="472"/>
      <c r="G42" s="472"/>
      <c r="H42" s="472"/>
      <c r="I42" s="472"/>
      <c r="J42" s="472"/>
      <c r="K42" s="472"/>
      <c r="L42" s="472"/>
      <c r="M42" s="473"/>
      <c r="N42" s="474"/>
    </row>
    <row r="50" spans="2:15" x14ac:dyDescent="0.25">
      <c r="G50" s="1284"/>
      <c r="H50" s="1284"/>
      <c r="K50" s="1217"/>
    </row>
    <row r="51" spans="2:15" x14ac:dyDescent="0.25">
      <c r="B51" s="1404"/>
    </row>
    <row r="55" spans="2:15" x14ac:dyDescent="0.25">
      <c r="N55" s="156"/>
      <c r="O55" s="156"/>
    </row>
    <row r="100" spans="8:8" x14ac:dyDescent="0.25">
      <c r="H100" s="1284"/>
    </row>
  </sheetData>
  <sheetProtection formatColumns="0" formatRows="0" insertColumns="0" insertRows="0"/>
  <mergeCells count="27">
    <mergeCell ref="C34:F34"/>
    <mergeCell ref="H34:J34"/>
    <mergeCell ref="L34:M34"/>
    <mergeCell ref="C37:F37"/>
    <mergeCell ref="H37:J37"/>
    <mergeCell ref="L37:M37"/>
    <mergeCell ref="C35:F35"/>
    <mergeCell ref="M16:M27"/>
    <mergeCell ref="B6:N6"/>
    <mergeCell ref="B7:N7"/>
    <mergeCell ref="B8:N8"/>
    <mergeCell ref="G10:H10"/>
    <mergeCell ref="C14:E14"/>
    <mergeCell ref="F14:K14"/>
    <mergeCell ref="L14:L15"/>
    <mergeCell ref="M14:M15"/>
    <mergeCell ref="C41:F41"/>
    <mergeCell ref="H41:J41"/>
    <mergeCell ref="L41:M41"/>
    <mergeCell ref="H35:J35"/>
    <mergeCell ref="L35:M35"/>
    <mergeCell ref="C38:F38"/>
    <mergeCell ref="H38:J38"/>
    <mergeCell ref="L38:M38"/>
    <mergeCell ref="C40:F40"/>
    <mergeCell ref="H40:J40"/>
    <mergeCell ref="L40:M4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02"/>
  <sheetViews>
    <sheetView showGridLines="0" topLeftCell="A1355" zoomScaleNormal="100" zoomScaleSheetLayoutView="75" workbookViewId="0">
      <selection activeCell="H4" sqref="H4"/>
    </sheetView>
  </sheetViews>
  <sheetFormatPr baseColWidth="10" defaultColWidth="14.28515625" defaultRowHeight="12.75" x14ac:dyDescent="0.2"/>
  <cols>
    <col min="1" max="1" width="1.85546875" style="395" customWidth="1"/>
    <col min="2" max="2" width="2.28515625" style="395" customWidth="1"/>
    <col min="3" max="3" width="44.85546875" style="475" customWidth="1"/>
    <col min="4" max="4" width="15" style="395" customWidth="1"/>
    <col min="5" max="5" width="15.42578125" style="395" customWidth="1"/>
    <col min="6" max="6" width="16" style="395" customWidth="1"/>
    <col min="7" max="7" width="15.28515625" style="395" customWidth="1"/>
    <col min="8" max="8" width="17" style="395" customWidth="1"/>
    <col min="9" max="9" width="14.28515625" style="395"/>
    <col min="10" max="10" width="12.140625" style="395" customWidth="1"/>
    <col min="11" max="11" width="14.7109375" style="395" customWidth="1"/>
    <col min="12" max="12" width="18.42578125" style="395" customWidth="1"/>
    <col min="13" max="13" width="14.28515625" style="395"/>
    <col min="14" max="14" width="14.85546875" style="395" customWidth="1"/>
    <col min="15" max="15" width="16.7109375" style="395" customWidth="1"/>
    <col min="16" max="16" width="37.28515625" style="475" customWidth="1"/>
    <col min="17" max="17" width="2.28515625" style="395" customWidth="1"/>
    <col min="18" max="16384" width="14.28515625" style="395"/>
  </cols>
  <sheetData>
    <row r="1" spans="1:30" x14ac:dyDescent="0.2">
      <c r="N1" s="394"/>
      <c r="O1" s="394"/>
      <c r="P1" s="476"/>
    </row>
    <row r="2" spans="1:30" x14ac:dyDescent="0.2">
      <c r="B2" s="477"/>
      <c r="C2" s="480"/>
      <c r="D2" s="478"/>
      <c r="E2" s="478"/>
      <c r="F2" s="478"/>
      <c r="G2" s="478"/>
      <c r="H2" s="478"/>
      <c r="I2" s="478"/>
      <c r="J2" s="478"/>
      <c r="K2" s="478"/>
      <c r="L2" s="478"/>
      <c r="M2" s="478"/>
      <c r="N2" s="1078"/>
      <c r="O2" s="1078"/>
      <c r="P2" s="480"/>
      <c r="Q2" s="481"/>
    </row>
    <row r="3" spans="1:30" ht="9" customHeight="1" x14ac:dyDescent="0.2">
      <c r="B3" s="482"/>
      <c r="C3" s="476"/>
      <c r="D3" s="394"/>
      <c r="E3" s="394"/>
      <c r="F3" s="394"/>
      <c r="G3" s="394"/>
      <c r="H3" s="394"/>
      <c r="I3" s="394"/>
      <c r="J3" s="394"/>
      <c r="K3" s="394"/>
      <c r="L3" s="394"/>
      <c r="M3" s="394"/>
      <c r="N3" s="394"/>
      <c r="O3" s="394"/>
      <c r="P3" s="476"/>
      <c r="Q3" s="483"/>
    </row>
    <row r="4" spans="1:30" s="490" customFormat="1" ht="20.25" x14ac:dyDescent="0.3">
      <c r="B4" s="484"/>
      <c r="C4" s="487"/>
      <c r="D4" s="485"/>
      <c r="E4" s="485"/>
      <c r="F4" s="485"/>
      <c r="G4" s="485"/>
      <c r="H4" s="485"/>
      <c r="I4" s="485"/>
      <c r="J4" s="485"/>
      <c r="K4" s="485"/>
      <c r="L4" s="485"/>
      <c r="M4" s="485"/>
      <c r="N4" s="485"/>
      <c r="O4" s="485"/>
      <c r="P4" s="487"/>
      <c r="Q4" s="489"/>
    </row>
    <row r="5" spans="1:30" s="490" customFormat="1" ht="20.25" x14ac:dyDescent="0.3">
      <c r="B5" s="484"/>
      <c r="C5" s="487"/>
      <c r="D5" s="485"/>
      <c r="E5" s="485"/>
      <c r="F5" s="485"/>
      <c r="G5" s="485"/>
      <c r="H5" s="485"/>
      <c r="I5" s="485"/>
      <c r="J5" s="485"/>
      <c r="K5" s="485"/>
      <c r="L5" s="485"/>
      <c r="M5" s="485"/>
      <c r="N5" s="485"/>
      <c r="O5" s="485"/>
      <c r="P5" s="487"/>
      <c r="Q5" s="489"/>
    </row>
    <row r="6" spans="1:30" s="490" customFormat="1" ht="20.25" x14ac:dyDescent="0.3">
      <c r="B6" s="2156" t="s">
        <v>20</v>
      </c>
      <c r="C6" s="2150"/>
      <c r="D6" s="2150"/>
      <c r="E6" s="2150"/>
      <c r="F6" s="2150"/>
      <c r="G6" s="2150"/>
      <c r="H6" s="2150"/>
      <c r="I6" s="2150"/>
      <c r="J6" s="2150"/>
      <c r="K6" s="2150"/>
      <c r="L6" s="2150"/>
      <c r="M6" s="2150"/>
      <c r="N6" s="2150"/>
      <c r="O6" s="2150"/>
      <c r="P6" s="2150"/>
      <c r="Q6" s="2157"/>
      <c r="R6" s="1079"/>
      <c r="S6" s="1079"/>
      <c r="T6" s="1079"/>
      <c r="U6" s="1079"/>
      <c r="V6" s="1079"/>
      <c r="W6" s="1079"/>
      <c r="X6" s="1079"/>
      <c r="Y6" s="1079"/>
      <c r="Z6" s="1079"/>
      <c r="AA6" s="1079"/>
      <c r="AB6" s="1079"/>
    </row>
    <row r="7" spans="1:30" s="490" customFormat="1" ht="20.25" x14ac:dyDescent="0.3">
      <c r="B7" s="2153" t="s">
        <v>205</v>
      </c>
      <c r="C7" s="2154"/>
      <c r="D7" s="2154"/>
      <c r="E7" s="2154"/>
      <c r="F7" s="2154"/>
      <c r="G7" s="2154"/>
      <c r="H7" s="2154"/>
      <c r="I7" s="2154"/>
      <c r="J7" s="2154"/>
      <c r="K7" s="2154"/>
      <c r="L7" s="2154"/>
      <c r="M7" s="2154"/>
      <c r="N7" s="2154"/>
      <c r="O7" s="2154"/>
      <c r="P7" s="2154"/>
      <c r="Q7" s="2155"/>
      <c r="R7" s="1079"/>
      <c r="S7" s="1079"/>
      <c r="T7" s="1079"/>
      <c r="U7" s="1079"/>
      <c r="V7" s="1079"/>
      <c r="W7" s="1079"/>
      <c r="X7" s="1079"/>
      <c r="Y7" s="1079"/>
      <c r="Z7" s="1079"/>
      <c r="AA7" s="1079"/>
      <c r="AB7" s="1079"/>
    </row>
    <row r="8" spans="1:30" s="490" customFormat="1" ht="18" customHeight="1" x14ac:dyDescent="0.3">
      <c r="B8" s="484"/>
      <c r="C8" s="2152" t="s">
        <v>0</v>
      </c>
      <c r="D8" s="2152"/>
      <c r="E8" s="2152"/>
      <c r="F8" s="2152"/>
      <c r="G8" s="2152"/>
      <c r="H8" s="2152"/>
      <c r="I8" s="2152"/>
      <c r="J8" s="2152"/>
      <c r="K8" s="2152"/>
      <c r="L8" s="2152"/>
      <c r="M8" s="2152"/>
      <c r="N8" s="2152"/>
      <c r="O8" s="2152"/>
      <c r="P8" s="2152"/>
      <c r="Q8" s="489"/>
    </row>
    <row r="9" spans="1:30" s="490" customFormat="1" ht="15.75" customHeight="1" x14ac:dyDescent="0.3">
      <c r="B9" s="484"/>
      <c r="E9" s="485"/>
      <c r="F9" s="485"/>
      <c r="G9" s="1080"/>
      <c r="H9" s="1080"/>
      <c r="I9" s="1080"/>
      <c r="J9" s="1080"/>
      <c r="K9" s="1080"/>
      <c r="L9" s="1080"/>
      <c r="M9" s="1080"/>
      <c r="N9" s="1080"/>
      <c r="O9" s="1081"/>
      <c r="P9" s="487"/>
      <c r="Q9" s="489"/>
    </row>
    <row r="10" spans="1:30" s="490" customFormat="1" ht="20.25" x14ac:dyDescent="0.3">
      <c r="B10" s="484"/>
      <c r="C10" s="542" t="s">
        <v>177</v>
      </c>
      <c r="D10" s="1405">
        <f>+'Datos Generales'!C6</f>
        <v>45473</v>
      </c>
      <c r="E10" s="542" t="s">
        <v>25</v>
      </c>
      <c r="F10" s="2160" t="str">
        <f>+'Datos Generales'!C7</f>
        <v>DIGESETT</v>
      </c>
      <c r="G10" s="2161"/>
      <c r="H10" s="542" t="s">
        <v>15</v>
      </c>
      <c r="I10" s="560" t="str">
        <f>+'Datos Generales'!C8</f>
        <v>0202</v>
      </c>
      <c r="K10" s="542" t="s">
        <v>21</v>
      </c>
      <c r="L10" s="560" t="str">
        <f>+'Datos Generales'!C9</f>
        <v>02</v>
      </c>
      <c r="M10" s="542" t="s">
        <v>16</v>
      </c>
      <c r="N10" s="560" t="str">
        <f>+'Datos Generales'!C10</f>
        <v>01</v>
      </c>
      <c r="O10" s="542" t="s">
        <v>17</v>
      </c>
      <c r="P10" s="1082" t="str">
        <f>'Datos Generales'!C11</f>
        <v>0005</v>
      </c>
      <c r="Q10" s="489"/>
      <c r="S10" s="1083"/>
      <c r="T10" s="1083"/>
      <c r="U10" s="1083"/>
      <c r="V10" s="1083"/>
      <c r="W10" s="1083"/>
      <c r="X10" s="1083"/>
      <c r="Y10" s="1083"/>
      <c r="Z10" s="1083"/>
      <c r="AA10" s="1083"/>
      <c r="AB10" s="1083"/>
      <c r="AC10" s="1083"/>
      <c r="AD10" s="1083"/>
    </row>
    <row r="11" spans="1:30" s="490" customFormat="1" ht="20.25" x14ac:dyDescent="0.3">
      <c r="B11" s="484"/>
      <c r="C11" s="542"/>
      <c r="D11" s="157"/>
      <c r="E11" s="542"/>
      <c r="F11" s="909"/>
      <c r="G11" s="909"/>
      <c r="H11" s="542"/>
      <c r="I11" s="910"/>
      <c r="K11" s="542"/>
      <c r="L11" s="910"/>
      <c r="M11" s="542"/>
      <c r="N11" s="910"/>
      <c r="O11" s="542"/>
      <c r="P11" s="911"/>
      <c r="Q11" s="489"/>
      <c r="S11" s="1083"/>
      <c r="T11" s="1083"/>
      <c r="U11" s="1083"/>
      <c r="V11" s="1083"/>
      <c r="W11" s="1083"/>
      <c r="X11" s="1083"/>
      <c r="Y11" s="1083"/>
      <c r="Z11" s="1083"/>
      <c r="AA11" s="1083"/>
      <c r="AB11" s="1083"/>
      <c r="AC11" s="1083"/>
      <c r="AD11" s="1083"/>
    </row>
    <row r="12" spans="1:30" s="490" customFormat="1" ht="20.25" x14ac:dyDescent="0.3">
      <c r="B12" s="484"/>
      <c r="C12" s="1084" t="s">
        <v>368</v>
      </c>
      <c r="D12" s="1406">
        <v>2438</v>
      </c>
      <c r="E12" s="180"/>
      <c r="F12" s="14"/>
      <c r="G12" s="14"/>
      <c r="H12" s="14"/>
      <c r="I12" s="14"/>
      <c r="J12" s="14"/>
      <c r="K12" s="14"/>
      <c r="L12" s="14"/>
      <c r="M12" s="14"/>
      <c r="N12" s="41"/>
      <c r="O12" s="175"/>
      <c r="P12" s="487"/>
      <c r="Q12" s="489"/>
      <c r="S12" s="1083"/>
      <c r="T12" s="1083"/>
      <c r="U12" s="1083"/>
      <c r="V12" s="1083"/>
      <c r="W12" s="1083"/>
      <c r="X12" s="1083"/>
      <c r="Y12" s="1083"/>
      <c r="Z12" s="1083"/>
      <c r="AA12" s="1083"/>
      <c r="AB12" s="1083"/>
      <c r="AC12" s="1083"/>
      <c r="AD12" s="1083"/>
    </row>
    <row r="13" spans="1:30" x14ac:dyDescent="0.2">
      <c r="B13" s="482"/>
      <c r="C13" s="1085"/>
      <c r="D13" s="398"/>
      <c r="E13" s="398"/>
      <c r="F13" s="398"/>
      <c r="G13" s="398"/>
      <c r="H13" s="398"/>
      <c r="I13" s="398"/>
      <c r="J13" s="394"/>
      <c r="K13" s="394"/>
      <c r="L13" s="394"/>
      <c r="M13" s="394"/>
      <c r="N13" s="1086"/>
      <c r="O13" s="1086"/>
      <c r="P13" s="1087" t="s">
        <v>7</v>
      </c>
      <c r="Q13" s="483"/>
    </row>
    <row r="14" spans="1:30" ht="15.75" x14ac:dyDescent="0.25">
      <c r="B14" s="482"/>
      <c r="C14" s="2158" t="s">
        <v>8</v>
      </c>
      <c r="D14" s="2159"/>
      <c r="E14" s="2159"/>
      <c r="F14" s="2159"/>
      <c r="G14" s="2159"/>
      <c r="H14" s="2159"/>
      <c r="I14" s="2159"/>
      <c r="J14" s="2159"/>
      <c r="K14" s="2159"/>
      <c r="L14" s="2159"/>
      <c r="M14" s="2164" t="s">
        <v>9</v>
      </c>
      <c r="N14" s="2164"/>
      <c r="O14" s="2164"/>
      <c r="P14" s="2162" t="s">
        <v>3</v>
      </c>
      <c r="Q14" s="135"/>
      <c r="R14" s="109"/>
      <c r="S14" s="109"/>
    </row>
    <row r="15" spans="1:30" s="1088" customFormat="1" ht="63" x14ac:dyDescent="0.25">
      <c r="B15" s="1089"/>
      <c r="C15" s="1314" t="s">
        <v>80</v>
      </c>
      <c r="D15" s="1314" t="s">
        <v>167</v>
      </c>
      <c r="E15" s="1314" t="s">
        <v>168</v>
      </c>
      <c r="F15" s="1314" t="s">
        <v>74</v>
      </c>
      <c r="G15" s="1314" t="s">
        <v>81</v>
      </c>
      <c r="H15" s="1314" t="s">
        <v>184</v>
      </c>
      <c r="I15" s="1314" t="s">
        <v>166</v>
      </c>
      <c r="J15" s="1314" t="s">
        <v>53</v>
      </c>
      <c r="K15" s="1314" t="s">
        <v>66</v>
      </c>
      <c r="L15" s="1407" t="s">
        <v>165</v>
      </c>
      <c r="M15" s="1407" t="s">
        <v>364</v>
      </c>
      <c r="N15" s="1407" t="s">
        <v>22</v>
      </c>
      <c r="O15" s="1407" t="s">
        <v>83</v>
      </c>
      <c r="P15" s="2163"/>
      <c r="Q15" s="135"/>
      <c r="R15" s="109"/>
      <c r="S15" s="109"/>
    </row>
    <row r="16" spans="1:30" s="499" customFormat="1" ht="15.75" x14ac:dyDescent="0.25">
      <c r="A16" s="1090"/>
      <c r="B16" s="498"/>
      <c r="C16" s="1408" t="s">
        <v>1139</v>
      </c>
      <c r="D16" s="1409" t="s">
        <v>376</v>
      </c>
      <c r="E16" s="1410" t="s">
        <v>1140</v>
      </c>
      <c r="F16" s="1411">
        <v>43469</v>
      </c>
      <c r="G16" s="1412">
        <v>1500</v>
      </c>
      <c r="H16" s="1412">
        <v>749.5</v>
      </c>
      <c r="I16" s="1412">
        <v>750.5</v>
      </c>
      <c r="J16" s="1409">
        <v>10</v>
      </c>
      <c r="K16" s="1409">
        <v>2614</v>
      </c>
      <c r="L16" s="1409">
        <v>1206010007</v>
      </c>
      <c r="M16" s="1409">
        <v>2438</v>
      </c>
      <c r="N16" s="1413">
        <v>45218</v>
      </c>
      <c r="O16" s="1414" t="s">
        <v>1141</v>
      </c>
      <c r="P16" s="1415"/>
      <c r="Q16" s="135"/>
      <c r="R16" s="109"/>
      <c r="S16" s="109"/>
    </row>
    <row r="17" spans="1:19" s="499" customFormat="1" ht="15.75" x14ac:dyDescent="0.25">
      <c r="A17" s="1090"/>
      <c r="B17" s="498"/>
      <c r="C17" s="1408" t="s">
        <v>1139</v>
      </c>
      <c r="D17" s="1409" t="s">
        <v>376</v>
      </c>
      <c r="E17" s="1416" t="s">
        <v>1142</v>
      </c>
      <c r="F17" s="1411">
        <v>43469</v>
      </c>
      <c r="G17" s="1412">
        <v>1500</v>
      </c>
      <c r="H17" s="1412">
        <v>749.5</v>
      </c>
      <c r="I17" s="1412">
        <v>750.5</v>
      </c>
      <c r="J17" s="1409">
        <v>10</v>
      </c>
      <c r="K17" s="1409">
        <v>2614</v>
      </c>
      <c r="L17" s="1409">
        <v>1206010007</v>
      </c>
      <c r="M17" s="1409">
        <v>2438</v>
      </c>
      <c r="N17" s="1413">
        <v>45218</v>
      </c>
      <c r="O17" s="1414" t="s">
        <v>1141</v>
      </c>
      <c r="P17" s="1415"/>
      <c r="Q17" s="135"/>
      <c r="R17" s="109"/>
      <c r="S17" s="109"/>
    </row>
    <row r="18" spans="1:19" s="499" customFormat="1" ht="15.75" x14ac:dyDescent="0.25">
      <c r="A18" s="1090"/>
      <c r="B18" s="498"/>
      <c r="C18" s="1408" t="s">
        <v>1139</v>
      </c>
      <c r="D18" s="1409" t="s">
        <v>376</v>
      </c>
      <c r="E18" s="1416" t="s">
        <v>1143</v>
      </c>
      <c r="F18" s="1411">
        <v>43469</v>
      </c>
      <c r="G18" s="1412">
        <v>1500</v>
      </c>
      <c r="H18" s="1412">
        <v>749.5</v>
      </c>
      <c r="I18" s="1412">
        <v>750.5</v>
      </c>
      <c r="J18" s="1409">
        <v>10</v>
      </c>
      <c r="K18" s="1409">
        <v>2614</v>
      </c>
      <c r="L18" s="1409">
        <v>1206010007</v>
      </c>
      <c r="M18" s="1409">
        <v>2438</v>
      </c>
      <c r="N18" s="1413">
        <v>45218</v>
      </c>
      <c r="O18" s="1414" t="s">
        <v>1141</v>
      </c>
      <c r="P18" s="1415"/>
      <c r="Q18" s="135"/>
      <c r="R18" s="109"/>
      <c r="S18" s="109"/>
    </row>
    <row r="19" spans="1:19" s="499" customFormat="1" ht="15.75" x14ac:dyDescent="0.25">
      <c r="A19" s="1090"/>
      <c r="B19" s="498"/>
      <c r="C19" s="1408" t="s">
        <v>1139</v>
      </c>
      <c r="D19" s="1409" t="s">
        <v>376</v>
      </c>
      <c r="E19" s="1416" t="s">
        <v>1144</v>
      </c>
      <c r="F19" s="1411">
        <v>43469</v>
      </c>
      <c r="G19" s="1412">
        <v>1500</v>
      </c>
      <c r="H19" s="1412">
        <v>749.5</v>
      </c>
      <c r="I19" s="1412">
        <v>750.5</v>
      </c>
      <c r="J19" s="1409">
        <v>10</v>
      </c>
      <c r="K19" s="1409">
        <v>2614</v>
      </c>
      <c r="L19" s="1409">
        <v>1206010007</v>
      </c>
      <c r="M19" s="1409">
        <v>2438</v>
      </c>
      <c r="N19" s="1413">
        <v>45218</v>
      </c>
      <c r="O19" s="1414" t="s">
        <v>1141</v>
      </c>
      <c r="P19" s="1415"/>
      <c r="Q19" s="135"/>
      <c r="R19" s="109"/>
      <c r="S19" s="109"/>
    </row>
    <row r="20" spans="1:19" s="499" customFormat="1" ht="15.75" x14ac:dyDescent="0.25">
      <c r="A20" s="1090"/>
      <c r="B20" s="498"/>
      <c r="C20" s="1408" t="s">
        <v>1139</v>
      </c>
      <c r="D20" s="1409" t="s">
        <v>376</v>
      </c>
      <c r="E20" s="1417" t="s">
        <v>1145</v>
      </c>
      <c r="F20" s="1411"/>
      <c r="G20" s="1412"/>
      <c r="H20" s="1412"/>
      <c r="I20" s="1412"/>
      <c r="J20" s="1409"/>
      <c r="K20" s="1409"/>
      <c r="L20" s="1409"/>
      <c r="M20" s="1409">
        <v>2438</v>
      </c>
      <c r="N20" s="1413">
        <v>45218</v>
      </c>
      <c r="O20" s="1414" t="s">
        <v>1141</v>
      </c>
      <c r="P20" s="1415"/>
      <c r="Q20" s="135"/>
      <c r="R20" s="109"/>
      <c r="S20" s="109"/>
    </row>
    <row r="21" spans="1:19" s="499" customFormat="1" ht="15.75" x14ac:dyDescent="0.25">
      <c r="A21" s="1090"/>
      <c r="B21" s="498"/>
      <c r="C21" s="1408" t="s">
        <v>1139</v>
      </c>
      <c r="D21" s="1409" t="s">
        <v>376</v>
      </c>
      <c r="E21" s="1417" t="s">
        <v>1146</v>
      </c>
      <c r="F21" s="1411"/>
      <c r="G21" s="1412"/>
      <c r="H21" s="1412"/>
      <c r="I21" s="1412"/>
      <c r="J21" s="1409"/>
      <c r="K21" s="1409"/>
      <c r="L21" s="1409"/>
      <c r="M21" s="1409">
        <v>2438</v>
      </c>
      <c r="N21" s="1413">
        <v>45218</v>
      </c>
      <c r="O21" s="1414" t="s">
        <v>1141</v>
      </c>
      <c r="P21" s="1415"/>
      <c r="Q21" s="135"/>
      <c r="R21" s="109"/>
      <c r="S21" s="109"/>
    </row>
    <row r="22" spans="1:19" s="499" customFormat="1" ht="15.75" x14ac:dyDescent="0.25">
      <c r="A22" s="1090"/>
      <c r="B22" s="498"/>
      <c r="C22" s="1408" t="s">
        <v>1139</v>
      </c>
      <c r="D22" s="1409" t="s">
        <v>376</v>
      </c>
      <c r="E22" s="1417" t="s">
        <v>1147</v>
      </c>
      <c r="F22" s="1411"/>
      <c r="G22" s="1412"/>
      <c r="H22" s="1412"/>
      <c r="I22" s="1412"/>
      <c r="J22" s="1409"/>
      <c r="K22" s="1409"/>
      <c r="L22" s="1409"/>
      <c r="M22" s="1409">
        <v>2438</v>
      </c>
      <c r="N22" s="1413">
        <v>45218</v>
      </c>
      <c r="O22" s="1414" t="s">
        <v>1141</v>
      </c>
      <c r="P22" s="1415"/>
      <c r="Q22" s="135"/>
      <c r="R22" s="109"/>
      <c r="S22" s="109"/>
    </row>
    <row r="23" spans="1:19" s="499" customFormat="1" ht="15.75" x14ac:dyDescent="0.25">
      <c r="A23" s="1090"/>
      <c r="B23" s="498"/>
      <c r="C23" s="1408" t="s">
        <v>1139</v>
      </c>
      <c r="D23" s="1409" t="s">
        <v>376</v>
      </c>
      <c r="E23" s="1417" t="s">
        <v>1148</v>
      </c>
      <c r="F23" s="1411"/>
      <c r="G23" s="1412"/>
      <c r="H23" s="1412"/>
      <c r="I23" s="1412"/>
      <c r="J23" s="1409"/>
      <c r="K23" s="1409"/>
      <c r="L23" s="1409"/>
      <c r="M23" s="1409">
        <v>2438</v>
      </c>
      <c r="N23" s="1413">
        <v>45218</v>
      </c>
      <c r="O23" s="1414" t="s">
        <v>1141</v>
      </c>
      <c r="P23" s="1415"/>
      <c r="Q23" s="135"/>
      <c r="R23" s="109"/>
      <c r="S23" s="109"/>
    </row>
    <row r="24" spans="1:19" s="499" customFormat="1" ht="15.75" x14ac:dyDescent="0.25">
      <c r="A24" s="1090"/>
      <c r="B24" s="498"/>
      <c r="C24" s="1408" t="s">
        <v>1139</v>
      </c>
      <c r="D24" s="1409" t="s">
        <v>376</v>
      </c>
      <c r="E24" s="1417" t="s">
        <v>1149</v>
      </c>
      <c r="F24" s="1411"/>
      <c r="G24" s="1412"/>
      <c r="H24" s="1412"/>
      <c r="I24" s="1412"/>
      <c r="J24" s="1409"/>
      <c r="K24" s="1409"/>
      <c r="L24" s="1409"/>
      <c r="M24" s="1409">
        <v>2438</v>
      </c>
      <c r="N24" s="1413">
        <v>45218</v>
      </c>
      <c r="O24" s="1414" t="s">
        <v>1141</v>
      </c>
      <c r="P24" s="1415"/>
      <c r="Q24" s="135"/>
      <c r="R24" s="109"/>
      <c r="S24" s="109"/>
    </row>
    <row r="25" spans="1:19" s="499" customFormat="1" ht="15.75" x14ac:dyDescent="0.25">
      <c r="A25" s="1090"/>
      <c r="B25" s="498"/>
      <c r="C25" s="1408" t="s">
        <v>1139</v>
      </c>
      <c r="D25" s="1409" t="s">
        <v>376</v>
      </c>
      <c r="E25" s="1417" t="s">
        <v>1150</v>
      </c>
      <c r="F25" s="1411"/>
      <c r="G25" s="1412"/>
      <c r="H25" s="1412"/>
      <c r="I25" s="1412"/>
      <c r="J25" s="1409"/>
      <c r="K25" s="1409"/>
      <c r="L25" s="1409"/>
      <c r="M25" s="1409">
        <v>2438</v>
      </c>
      <c r="N25" s="1413">
        <v>45218</v>
      </c>
      <c r="O25" s="1414" t="s">
        <v>1141</v>
      </c>
      <c r="P25" s="1415"/>
      <c r="Q25" s="135"/>
      <c r="R25" s="109"/>
      <c r="S25" s="109"/>
    </row>
    <row r="26" spans="1:19" s="499" customFormat="1" ht="15.75" x14ac:dyDescent="0.25">
      <c r="A26" s="1090"/>
      <c r="B26" s="498"/>
      <c r="C26" s="1408" t="s">
        <v>1139</v>
      </c>
      <c r="D26" s="1409" t="s">
        <v>376</v>
      </c>
      <c r="E26" s="1418" t="s">
        <v>1151</v>
      </c>
      <c r="F26" s="1411"/>
      <c r="G26" s="1412"/>
      <c r="H26" s="1412"/>
      <c r="I26" s="1412"/>
      <c r="J26" s="1409"/>
      <c r="K26" s="1409"/>
      <c r="L26" s="1409"/>
      <c r="M26" s="1409">
        <v>2438</v>
      </c>
      <c r="N26" s="1413">
        <v>45218</v>
      </c>
      <c r="O26" s="1414" t="s">
        <v>1141</v>
      </c>
      <c r="P26" s="1415"/>
      <c r="Q26" s="135"/>
      <c r="R26" s="109"/>
      <c r="S26" s="109"/>
    </row>
    <row r="27" spans="1:19" s="499" customFormat="1" ht="15.75" x14ac:dyDescent="0.25">
      <c r="A27" s="1090"/>
      <c r="B27" s="498"/>
      <c r="C27" s="1408" t="s">
        <v>1139</v>
      </c>
      <c r="D27" s="1409" t="s">
        <v>376</v>
      </c>
      <c r="E27" s="1417" t="s">
        <v>1152</v>
      </c>
      <c r="F27" s="1411"/>
      <c r="G27" s="1412"/>
      <c r="H27" s="1412"/>
      <c r="I27" s="1412"/>
      <c r="J27" s="1409"/>
      <c r="K27" s="1409"/>
      <c r="L27" s="1409"/>
      <c r="M27" s="1409">
        <v>2438</v>
      </c>
      <c r="N27" s="1413">
        <v>45218</v>
      </c>
      <c r="O27" s="1414" t="s">
        <v>1141</v>
      </c>
      <c r="P27" s="1415"/>
      <c r="Q27" s="135"/>
      <c r="R27" s="109"/>
      <c r="S27" s="109"/>
    </row>
    <row r="28" spans="1:19" s="499" customFormat="1" ht="15.75" x14ac:dyDescent="0.25">
      <c r="A28" s="1090"/>
      <c r="B28" s="498"/>
      <c r="C28" s="1408" t="s">
        <v>1139</v>
      </c>
      <c r="D28" s="1409" t="s">
        <v>376</v>
      </c>
      <c r="E28" s="1418" t="s">
        <v>1153</v>
      </c>
      <c r="F28" s="1411"/>
      <c r="G28" s="1412"/>
      <c r="H28" s="1412"/>
      <c r="I28" s="1412"/>
      <c r="J28" s="1409"/>
      <c r="K28" s="1409"/>
      <c r="L28" s="1409"/>
      <c r="M28" s="1409">
        <v>2438</v>
      </c>
      <c r="N28" s="1413">
        <v>45218</v>
      </c>
      <c r="O28" s="1414" t="s">
        <v>1141</v>
      </c>
      <c r="P28" s="1415"/>
      <c r="Q28" s="135"/>
      <c r="R28" s="109"/>
      <c r="S28" s="109"/>
    </row>
    <row r="29" spans="1:19" s="499" customFormat="1" ht="15.75" x14ac:dyDescent="0.25">
      <c r="A29" s="1090"/>
      <c r="B29" s="498"/>
      <c r="C29" s="1408" t="s">
        <v>1139</v>
      </c>
      <c r="D29" s="1409" t="s">
        <v>376</v>
      </c>
      <c r="E29" s="1419" t="s">
        <v>1154</v>
      </c>
      <c r="F29" s="1411"/>
      <c r="G29" s="1412"/>
      <c r="H29" s="1412"/>
      <c r="I29" s="1412"/>
      <c r="J29" s="1409"/>
      <c r="K29" s="1409"/>
      <c r="L29" s="1409"/>
      <c r="M29" s="1409">
        <v>2438</v>
      </c>
      <c r="N29" s="1413">
        <v>45218</v>
      </c>
      <c r="O29" s="1414" t="s">
        <v>1141</v>
      </c>
      <c r="P29" s="1415"/>
      <c r="Q29" s="135"/>
      <c r="R29" s="109"/>
      <c r="S29" s="109"/>
    </row>
    <row r="30" spans="1:19" s="499" customFormat="1" ht="15.75" x14ac:dyDescent="0.25">
      <c r="A30" s="1090"/>
      <c r="B30" s="498"/>
      <c r="C30" s="1408" t="s">
        <v>1155</v>
      </c>
      <c r="D30" s="1409" t="s">
        <v>376</v>
      </c>
      <c r="E30" s="1419" t="s">
        <v>1156</v>
      </c>
      <c r="F30" s="1411">
        <v>42515</v>
      </c>
      <c r="G30" s="1412">
        <v>5136.3599999999997</v>
      </c>
      <c r="H30" s="1412">
        <v>3894.31</v>
      </c>
      <c r="I30" s="1412">
        <v>1242.05</v>
      </c>
      <c r="J30" s="1409">
        <v>10</v>
      </c>
      <c r="K30" s="1409">
        <v>2611</v>
      </c>
      <c r="L30" s="1409">
        <v>1206010007</v>
      </c>
      <c r="M30" s="1409">
        <v>2438</v>
      </c>
      <c r="N30" s="1413">
        <v>45218</v>
      </c>
      <c r="O30" s="1414" t="s">
        <v>1141</v>
      </c>
      <c r="P30" s="1415"/>
      <c r="Q30" s="135"/>
      <c r="R30" s="109"/>
      <c r="S30" s="109"/>
    </row>
    <row r="31" spans="1:19" s="499" customFormat="1" ht="15.75" x14ac:dyDescent="0.25">
      <c r="A31" s="1090"/>
      <c r="B31" s="498"/>
      <c r="C31" s="1408" t="s">
        <v>1155</v>
      </c>
      <c r="D31" s="1409" t="s">
        <v>376</v>
      </c>
      <c r="E31" s="1419" t="s">
        <v>1157</v>
      </c>
      <c r="F31" s="1411">
        <v>42515</v>
      </c>
      <c r="G31" s="1412">
        <v>5136.3599999999997</v>
      </c>
      <c r="H31" s="1412">
        <v>3894.31</v>
      </c>
      <c r="I31" s="1412">
        <v>1242.05</v>
      </c>
      <c r="J31" s="1409">
        <v>10</v>
      </c>
      <c r="K31" s="1409">
        <v>2611</v>
      </c>
      <c r="L31" s="1409">
        <v>1206010007</v>
      </c>
      <c r="M31" s="1409">
        <v>2438</v>
      </c>
      <c r="N31" s="1413">
        <v>45218</v>
      </c>
      <c r="O31" s="1414" t="s">
        <v>1141</v>
      </c>
      <c r="P31" s="1415"/>
      <c r="Q31" s="135"/>
      <c r="R31" s="109"/>
      <c r="S31" s="109"/>
    </row>
    <row r="32" spans="1:19" s="499" customFormat="1" ht="15.75" x14ac:dyDescent="0.25">
      <c r="A32" s="1090"/>
      <c r="B32" s="498"/>
      <c r="C32" s="1408" t="s">
        <v>1158</v>
      </c>
      <c r="D32" s="1409" t="s">
        <v>376</v>
      </c>
      <c r="E32" s="1419" t="s">
        <v>1159</v>
      </c>
      <c r="F32" s="1411">
        <v>42515</v>
      </c>
      <c r="G32" s="1412">
        <v>5136.3599999999997</v>
      </c>
      <c r="H32" s="1412">
        <v>3894.31</v>
      </c>
      <c r="I32" s="1412">
        <v>1242.05</v>
      </c>
      <c r="J32" s="1409">
        <v>10</v>
      </c>
      <c r="K32" s="1409">
        <v>2611</v>
      </c>
      <c r="L32" s="1409">
        <v>1206010007</v>
      </c>
      <c r="M32" s="1409">
        <v>2438</v>
      </c>
      <c r="N32" s="1413">
        <v>45218</v>
      </c>
      <c r="O32" s="1414" t="s">
        <v>1141</v>
      </c>
      <c r="P32" s="1415"/>
      <c r="Q32" s="135"/>
      <c r="R32" s="109"/>
      <c r="S32" s="109"/>
    </row>
    <row r="33" spans="1:19" s="499" customFormat="1" ht="15.75" x14ac:dyDescent="0.25">
      <c r="A33" s="1090"/>
      <c r="B33" s="498"/>
      <c r="C33" s="1408" t="s">
        <v>1158</v>
      </c>
      <c r="D33" s="1409" t="s">
        <v>376</v>
      </c>
      <c r="E33" s="1419" t="s">
        <v>1160</v>
      </c>
      <c r="F33" s="1411">
        <v>42548</v>
      </c>
      <c r="G33" s="1412">
        <v>4010</v>
      </c>
      <c r="H33" s="1412">
        <v>3006.75</v>
      </c>
      <c r="I33" s="1412">
        <v>1003.25</v>
      </c>
      <c r="J33" s="1409">
        <v>10</v>
      </c>
      <c r="K33" s="1409">
        <v>2611</v>
      </c>
      <c r="L33" s="1409">
        <v>1206010007</v>
      </c>
      <c r="M33" s="1409">
        <v>2438</v>
      </c>
      <c r="N33" s="1413">
        <v>45218</v>
      </c>
      <c r="O33" s="1414" t="s">
        <v>1141</v>
      </c>
      <c r="P33" s="1415"/>
      <c r="Q33" s="135"/>
      <c r="R33" s="109"/>
      <c r="S33" s="109"/>
    </row>
    <row r="34" spans="1:19" s="499" customFormat="1" ht="15.75" x14ac:dyDescent="0.25">
      <c r="A34" s="1090"/>
      <c r="B34" s="498"/>
      <c r="C34" s="1408" t="s">
        <v>1158</v>
      </c>
      <c r="D34" s="1409" t="s">
        <v>376</v>
      </c>
      <c r="E34" s="1417" t="s">
        <v>1161</v>
      </c>
      <c r="F34" s="1411"/>
      <c r="G34" s="1412"/>
      <c r="H34" s="1412"/>
      <c r="I34" s="1412"/>
      <c r="J34" s="1409"/>
      <c r="K34" s="1409"/>
      <c r="L34" s="1409"/>
      <c r="M34" s="1409">
        <v>2438</v>
      </c>
      <c r="N34" s="1413">
        <v>45218</v>
      </c>
      <c r="O34" s="1414" t="s">
        <v>1141</v>
      </c>
      <c r="P34" s="1415"/>
      <c r="Q34" s="135"/>
      <c r="R34" s="109"/>
      <c r="S34" s="109"/>
    </row>
    <row r="35" spans="1:19" s="499" customFormat="1" ht="15.75" x14ac:dyDescent="0.25">
      <c r="A35" s="1090"/>
      <c r="B35" s="498"/>
      <c r="C35" s="1408" t="s">
        <v>1158</v>
      </c>
      <c r="D35" s="1409" t="s">
        <v>376</v>
      </c>
      <c r="E35" s="1417" t="s">
        <v>1162</v>
      </c>
      <c r="F35" s="1411"/>
      <c r="G35" s="1412"/>
      <c r="H35" s="1412"/>
      <c r="I35" s="1412"/>
      <c r="J35" s="1409"/>
      <c r="K35" s="1409"/>
      <c r="L35" s="1409"/>
      <c r="M35" s="1409">
        <v>2438</v>
      </c>
      <c r="N35" s="1413">
        <v>45218</v>
      </c>
      <c r="O35" s="1414" t="s">
        <v>1141</v>
      </c>
      <c r="P35" s="1415"/>
      <c r="Q35" s="135"/>
      <c r="R35" s="109"/>
      <c r="S35" s="109"/>
    </row>
    <row r="36" spans="1:19" s="499" customFormat="1" ht="15.75" x14ac:dyDescent="0.25">
      <c r="A36" s="1090"/>
      <c r="B36" s="498"/>
      <c r="C36" s="1408" t="s">
        <v>1155</v>
      </c>
      <c r="D36" s="1409" t="s">
        <v>376</v>
      </c>
      <c r="E36" s="1417" t="s">
        <v>1163</v>
      </c>
      <c r="F36" s="1411"/>
      <c r="G36" s="1412"/>
      <c r="H36" s="1412"/>
      <c r="I36" s="1412"/>
      <c r="J36" s="1409"/>
      <c r="K36" s="1409"/>
      <c r="L36" s="1409"/>
      <c r="M36" s="1409">
        <v>2438</v>
      </c>
      <c r="N36" s="1413">
        <v>45218</v>
      </c>
      <c r="O36" s="1414" t="s">
        <v>1141</v>
      </c>
      <c r="P36" s="1415"/>
      <c r="Q36" s="135"/>
      <c r="R36" s="109"/>
      <c r="S36" s="109"/>
    </row>
    <row r="37" spans="1:19" s="499" customFormat="1" ht="15.75" x14ac:dyDescent="0.25">
      <c r="A37" s="1090"/>
      <c r="B37" s="498"/>
      <c r="C37" s="1408" t="s">
        <v>1164</v>
      </c>
      <c r="D37" s="1409" t="s">
        <v>376</v>
      </c>
      <c r="E37" s="1419" t="s">
        <v>1165</v>
      </c>
      <c r="F37" s="1411"/>
      <c r="G37" s="1412"/>
      <c r="H37" s="1412"/>
      <c r="I37" s="1420"/>
      <c r="J37" s="1409"/>
      <c r="K37" s="1409"/>
      <c r="L37" s="1409"/>
      <c r="M37" s="1409">
        <v>2438</v>
      </c>
      <c r="N37" s="1413">
        <v>45218</v>
      </c>
      <c r="O37" s="1414" t="s">
        <v>1141</v>
      </c>
      <c r="P37" s="1415"/>
      <c r="Q37" s="135"/>
      <c r="R37" s="109"/>
      <c r="S37" s="109"/>
    </row>
    <row r="38" spans="1:19" s="499" customFormat="1" ht="15.75" x14ac:dyDescent="0.25">
      <c r="A38" s="1090"/>
      <c r="B38" s="498"/>
      <c r="C38" s="1421" t="s">
        <v>1166</v>
      </c>
      <c r="D38" s="1409" t="s">
        <v>376</v>
      </c>
      <c r="E38" s="1417" t="s">
        <v>1167</v>
      </c>
      <c r="F38" s="1411"/>
      <c r="G38" s="1412"/>
      <c r="H38" s="1412"/>
      <c r="I38" s="1412"/>
      <c r="J38" s="1409"/>
      <c r="K38" s="1409"/>
      <c r="L38" s="1409"/>
      <c r="M38" s="1409">
        <v>2438</v>
      </c>
      <c r="N38" s="1413">
        <v>45218</v>
      </c>
      <c r="O38" s="1414" t="s">
        <v>1141</v>
      </c>
      <c r="P38" s="1415"/>
      <c r="Q38" s="135"/>
      <c r="R38" s="109"/>
      <c r="S38" s="109"/>
    </row>
    <row r="39" spans="1:19" s="499" customFormat="1" ht="15.75" x14ac:dyDescent="0.25">
      <c r="A39" s="1090"/>
      <c r="B39" s="498"/>
      <c r="C39" s="1421" t="s">
        <v>1168</v>
      </c>
      <c r="D39" s="1409" t="s">
        <v>376</v>
      </c>
      <c r="E39" s="1417" t="s">
        <v>1169</v>
      </c>
      <c r="F39" s="1411"/>
      <c r="G39" s="1412"/>
      <c r="H39" s="1412"/>
      <c r="I39" s="1412"/>
      <c r="J39" s="1409"/>
      <c r="K39" s="1409"/>
      <c r="L39" s="1409"/>
      <c r="M39" s="1409">
        <v>2438</v>
      </c>
      <c r="N39" s="1413">
        <v>45218</v>
      </c>
      <c r="O39" s="1414" t="s">
        <v>1141</v>
      </c>
      <c r="P39" s="1415"/>
      <c r="Q39" s="135"/>
      <c r="R39" s="109"/>
      <c r="S39" s="109"/>
    </row>
    <row r="40" spans="1:19" s="499" customFormat="1" ht="15.75" x14ac:dyDescent="0.25">
      <c r="A40" s="1090"/>
      <c r="B40" s="498"/>
      <c r="C40" s="1421" t="s">
        <v>1170</v>
      </c>
      <c r="D40" s="1409" t="s">
        <v>376</v>
      </c>
      <c r="E40" s="1417" t="s">
        <v>1165</v>
      </c>
      <c r="F40" s="1411"/>
      <c r="G40" s="1412"/>
      <c r="H40" s="1412"/>
      <c r="I40" s="1412"/>
      <c r="J40" s="1409"/>
      <c r="K40" s="1409"/>
      <c r="L40" s="1409"/>
      <c r="M40" s="1409">
        <v>2438</v>
      </c>
      <c r="N40" s="1413">
        <v>45218</v>
      </c>
      <c r="O40" s="1414" t="s">
        <v>1141</v>
      </c>
      <c r="P40" s="1415"/>
      <c r="Q40" s="135"/>
      <c r="R40" s="109"/>
      <c r="S40" s="109"/>
    </row>
    <row r="41" spans="1:19" s="499" customFormat="1" ht="15.75" x14ac:dyDescent="0.25">
      <c r="A41" s="1090"/>
      <c r="B41" s="498"/>
      <c r="C41" s="1421" t="s">
        <v>1171</v>
      </c>
      <c r="D41" s="1409" t="s">
        <v>376</v>
      </c>
      <c r="E41" s="1417" t="s">
        <v>1165</v>
      </c>
      <c r="F41" s="1411"/>
      <c r="G41" s="1412"/>
      <c r="H41" s="1412"/>
      <c r="I41" s="1412"/>
      <c r="J41" s="1409"/>
      <c r="K41" s="1409"/>
      <c r="L41" s="1409"/>
      <c r="M41" s="1409">
        <v>2438</v>
      </c>
      <c r="N41" s="1413">
        <v>45218</v>
      </c>
      <c r="O41" s="1414" t="s">
        <v>1141</v>
      </c>
      <c r="P41" s="1415"/>
      <c r="Q41" s="135"/>
      <c r="R41" s="109"/>
      <c r="S41" s="109"/>
    </row>
    <row r="42" spans="1:19" s="499" customFormat="1" ht="15.75" x14ac:dyDescent="0.25">
      <c r="A42" s="1090"/>
      <c r="B42" s="498"/>
      <c r="C42" s="1421" t="s">
        <v>1172</v>
      </c>
      <c r="D42" s="1409" t="s">
        <v>376</v>
      </c>
      <c r="E42" s="1417" t="s">
        <v>1165</v>
      </c>
      <c r="F42" s="1411"/>
      <c r="G42" s="1412"/>
      <c r="H42" s="1412"/>
      <c r="I42" s="1412"/>
      <c r="J42" s="1409"/>
      <c r="K42" s="1409"/>
      <c r="L42" s="1409"/>
      <c r="M42" s="1409">
        <v>2438</v>
      </c>
      <c r="N42" s="1413">
        <v>45218</v>
      </c>
      <c r="O42" s="1414" t="s">
        <v>1141</v>
      </c>
      <c r="P42" s="1415"/>
      <c r="Q42" s="135"/>
      <c r="R42" s="109"/>
      <c r="S42" s="109"/>
    </row>
    <row r="43" spans="1:19" s="499" customFormat="1" ht="15.75" x14ac:dyDescent="0.25">
      <c r="A43" s="1090"/>
      <c r="B43" s="498"/>
      <c r="C43" s="1421" t="s">
        <v>1173</v>
      </c>
      <c r="D43" s="1409" t="s">
        <v>376</v>
      </c>
      <c r="E43" s="1417" t="s">
        <v>1165</v>
      </c>
      <c r="F43" s="1411"/>
      <c r="G43" s="1412"/>
      <c r="H43" s="1412"/>
      <c r="I43" s="1412"/>
      <c r="J43" s="1409"/>
      <c r="K43" s="1409"/>
      <c r="L43" s="1409"/>
      <c r="M43" s="1409">
        <v>2438</v>
      </c>
      <c r="N43" s="1413">
        <v>45218</v>
      </c>
      <c r="O43" s="1414" t="s">
        <v>1141</v>
      </c>
      <c r="P43" s="1415"/>
      <c r="Q43" s="135"/>
      <c r="R43" s="109"/>
      <c r="S43" s="109"/>
    </row>
    <row r="44" spans="1:19" s="499" customFormat="1" ht="15.75" x14ac:dyDescent="0.25">
      <c r="A44" s="1090"/>
      <c r="B44" s="498"/>
      <c r="C44" s="1421" t="s">
        <v>1173</v>
      </c>
      <c r="D44" s="1409" t="s">
        <v>376</v>
      </c>
      <c r="E44" s="1417" t="s">
        <v>1165</v>
      </c>
      <c r="F44" s="1411"/>
      <c r="G44" s="1412"/>
      <c r="H44" s="1412"/>
      <c r="I44" s="1412"/>
      <c r="J44" s="1409"/>
      <c r="K44" s="1409"/>
      <c r="L44" s="1409"/>
      <c r="M44" s="1409">
        <v>2438</v>
      </c>
      <c r="N44" s="1413">
        <v>45218</v>
      </c>
      <c r="O44" s="1414" t="s">
        <v>1141</v>
      </c>
      <c r="P44" s="1415"/>
      <c r="Q44" s="135"/>
      <c r="R44" s="109"/>
      <c r="S44" s="109"/>
    </row>
    <row r="45" spans="1:19" s="499" customFormat="1" ht="15.75" x14ac:dyDescent="0.25">
      <c r="A45" s="1090"/>
      <c r="B45" s="498"/>
      <c r="C45" s="1421" t="s">
        <v>1174</v>
      </c>
      <c r="D45" s="1409" t="s">
        <v>376</v>
      </c>
      <c r="E45" s="1417" t="s">
        <v>1165</v>
      </c>
      <c r="F45" s="1411"/>
      <c r="G45" s="1412"/>
      <c r="H45" s="1412"/>
      <c r="I45" s="1412"/>
      <c r="J45" s="1409"/>
      <c r="K45" s="1409"/>
      <c r="L45" s="1409"/>
      <c r="M45" s="1409">
        <v>2438</v>
      </c>
      <c r="N45" s="1413">
        <v>45218</v>
      </c>
      <c r="O45" s="1414" t="s">
        <v>1141</v>
      </c>
      <c r="P45" s="1415"/>
      <c r="Q45" s="135"/>
      <c r="R45" s="109"/>
      <c r="S45" s="109"/>
    </row>
    <row r="46" spans="1:19" s="499" customFormat="1" ht="15.75" x14ac:dyDescent="0.25">
      <c r="A46" s="1090"/>
      <c r="B46" s="498"/>
      <c r="C46" s="1421" t="s">
        <v>1174</v>
      </c>
      <c r="D46" s="1409" t="s">
        <v>376</v>
      </c>
      <c r="E46" s="1417" t="s">
        <v>1165</v>
      </c>
      <c r="F46" s="1411"/>
      <c r="G46" s="1412"/>
      <c r="H46" s="1412"/>
      <c r="I46" s="1412"/>
      <c r="J46" s="1409"/>
      <c r="K46" s="1409"/>
      <c r="L46" s="1409"/>
      <c r="M46" s="1409">
        <v>2438</v>
      </c>
      <c r="N46" s="1413">
        <v>45218</v>
      </c>
      <c r="O46" s="1414" t="s">
        <v>1141</v>
      </c>
      <c r="P46" s="1415"/>
      <c r="Q46" s="135"/>
      <c r="R46" s="109"/>
      <c r="S46" s="109"/>
    </row>
    <row r="47" spans="1:19" s="499" customFormat="1" ht="15.75" x14ac:dyDescent="0.25">
      <c r="A47" s="1090"/>
      <c r="B47" s="498"/>
      <c r="C47" s="1421" t="s">
        <v>1174</v>
      </c>
      <c r="D47" s="1409" t="s">
        <v>376</v>
      </c>
      <c r="E47" s="1417" t="s">
        <v>1165</v>
      </c>
      <c r="F47" s="1411"/>
      <c r="G47" s="1412"/>
      <c r="H47" s="1412"/>
      <c r="I47" s="1412"/>
      <c r="J47" s="1409"/>
      <c r="K47" s="1409"/>
      <c r="L47" s="1409"/>
      <c r="M47" s="1409">
        <v>2438</v>
      </c>
      <c r="N47" s="1413">
        <v>45218</v>
      </c>
      <c r="O47" s="1414" t="s">
        <v>1141</v>
      </c>
      <c r="P47" s="1415"/>
      <c r="Q47" s="135"/>
      <c r="R47" s="109"/>
      <c r="S47" s="109"/>
    </row>
    <row r="48" spans="1:19" s="499" customFormat="1" ht="15.75" x14ac:dyDescent="0.25">
      <c r="A48" s="1090"/>
      <c r="B48" s="498"/>
      <c r="C48" s="1421" t="s">
        <v>1174</v>
      </c>
      <c r="D48" s="1409" t="s">
        <v>376</v>
      </c>
      <c r="E48" s="1417" t="s">
        <v>1165</v>
      </c>
      <c r="F48" s="1411"/>
      <c r="G48" s="1412"/>
      <c r="H48" s="1412"/>
      <c r="I48" s="1412"/>
      <c r="J48" s="1409"/>
      <c r="K48" s="1409"/>
      <c r="L48" s="1409"/>
      <c r="M48" s="1409">
        <v>2438</v>
      </c>
      <c r="N48" s="1413">
        <v>45218</v>
      </c>
      <c r="O48" s="1414" t="s">
        <v>1141</v>
      </c>
      <c r="P48" s="1415"/>
      <c r="Q48" s="135"/>
      <c r="R48" s="109"/>
      <c r="S48" s="109"/>
    </row>
    <row r="49" spans="1:19" s="499" customFormat="1" ht="15.75" x14ac:dyDescent="0.25">
      <c r="A49" s="1090"/>
      <c r="B49" s="498"/>
      <c r="C49" s="1421" t="s">
        <v>1173</v>
      </c>
      <c r="D49" s="1409" t="s">
        <v>376</v>
      </c>
      <c r="E49" s="1417" t="s">
        <v>1175</v>
      </c>
      <c r="F49" s="1411"/>
      <c r="G49" s="1412"/>
      <c r="H49" s="1412"/>
      <c r="I49" s="1412"/>
      <c r="J49" s="1409"/>
      <c r="K49" s="1409"/>
      <c r="L49" s="1409"/>
      <c r="M49" s="1409">
        <v>2438</v>
      </c>
      <c r="N49" s="1413">
        <v>45218</v>
      </c>
      <c r="O49" s="1414" t="s">
        <v>1141</v>
      </c>
      <c r="P49" s="1415"/>
      <c r="Q49" s="135"/>
      <c r="R49" s="109"/>
      <c r="S49" s="109"/>
    </row>
    <row r="50" spans="1:19" s="499" customFormat="1" ht="15.75" x14ac:dyDescent="0.25">
      <c r="A50" s="1090"/>
      <c r="B50" s="498"/>
      <c r="C50" s="1421" t="s">
        <v>1176</v>
      </c>
      <c r="D50" s="1409" t="s">
        <v>376</v>
      </c>
      <c r="E50" s="1417" t="s">
        <v>1165</v>
      </c>
      <c r="F50" s="1411"/>
      <c r="G50" s="1412"/>
      <c r="H50" s="1412"/>
      <c r="I50" s="1412"/>
      <c r="J50" s="1409"/>
      <c r="K50" s="1409"/>
      <c r="L50" s="1409"/>
      <c r="M50" s="1409">
        <v>2438</v>
      </c>
      <c r="N50" s="1413">
        <v>45218</v>
      </c>
      <c r="O50" s="1414" t="s">
        <v>1141</v>
      </c>
      <c r="P50" s="1415"/>
      <c r="Q50" s="135"/>
      <c r="R50" s="109"/>
      <c r="S50" s="109"/>
    </row>
    <row r="51" spans="1:19" s="499" customFormat="1" ht="15.75" x14ac:dyDescent="0.25">
      <c r="A51" s="1090"/>
      <c r="B51" s="498"/>
      <c r="C51" s="1421" t="s">
        <v>1177</v>
      </c>
      <c r="D51" s="1409" t="s">
        <v>376</v>
      </c>
      <c r="E51" s="1417" t="s">
        <v>1178</v>
      </c>
      <c r="F51" s="1411"/>
      <c r="G51" s="1412"/>
      <c r="H51" s="1412"/>
      <c r="I51" s="1412"/>
      <c r="J51" s="1409"/>
      <c r="K51" s="1409"/>
      <c r="L51" s="1409"/>
      <c r="M51" s="1409">
        <v>2438</v>
      </c>
      <c r="N51" s="1413">
        <v>45218</v>
      </c>
      <c r="O51" s="1414" t="s">
        <v>1141</v>
      </c>
      <c r="P51" s="1415"/>
      <c r="Q51" s="135"/>
      <c r="R51" s="109"/>
      <c r="S51" s="109"/>
    </row>
    <row r="52" spans="1:19" s="499" customFormat="1" ht="15.75" x14ac:dyDescent="0.25">
      <c r="A52" s="1090"/>
      <c r="B52" s="498"/>
      <c r="C52" s="1408" t="s">
        <v>1179</v>
      </c>
      <c r="D52" s="1409" t="s">
        <v>376</v>
      </c>
      <c r="E52" s="1419" t="s">
        <v>1180</v>
      </c>
      <c r="F52" s="1411">
        <v>41872</v>
      </c>
      <c r="G52" s="1412">
        <v>9000</v>
      </c>
      <c r="H52" s="1412">
        <v>8099.09</v>
      </c>
      <c r="I52" s="1412">
        <v>900.91</v>
      </c>
      <c r="J52" s="1409">
        <v>10</v>
      </c>
      <c r="K52" s="1409">
        <v>2652</v>
      </c>
      <c r="L52" s="1409">
        <v>1206010001</v>
      </c>
      <c r="M52" s="1409">
        <v>2438</v>
      </c>
      <c r="N52" s="1413">
        <v>45218</v>
      </c>
      <c r="O52" s="1414" t="s">
        <v>1141</v>
      </c>
      <c r="P52" s="1415"/>
      <c r="Q52" s="135"/>
      <c r="R52" s="109"/>
      <c r="S52" s="109"/>
    </row>
    <row r="53" spans="1:19" s="499" customFormat="1" ht="15.75" x14ac:dyDescent="0.25">
      <c r="A53" s="1090"/>
      <c r="B53" s="498"/>
      <c r="C53" s="1408" t="s">
        <v>1181</v>
      </c>
      <c r="D53" s="1409" t="s">
        <v>376</v>
      </c>
      <c r="E53" s="1419" t="s">
        <v>1165</v>
      </c>
      <c r="F53" s="1411"/>
      <c r="G53" s="1412"/>
      <c r="H53" s="1412"/>
      <c r="I53" s="1412"/>
      <c r="J53" s="1409"/>
      <c r="K53" s="1409"/>
      <c r="L53" s="1409"/>
      <c r="M53" s="1409">
        <v>2438</v>
      </c>
      <c r="N53" s="1413">
        <v>45218</v>
      </c>
      <c r="O53" s="1414" t="s">
        <v>1141</v>
      </c>
      <c r="P53" s="1415"/>
      <c r="Q53" s="135"/>
      <c r="R53" s="109"/>
      <c r="S53" s="109"/>
    </row>
    <row r="54" spans="1:19" s="499" customFormat="1" ht="15.75" x14ac:dyDescent="0.25">
      <c r="A54" s="1090"/>
      <c r="B54" s="498"/>
      <c r="C54" s="1408" t="s">
        <v>1181</v>
      </c>
      <c r="D54" s="1409" t="s">
        <v>376</v>
      </c>
      <c r="E54" s="1419" t="s">
        <v>1165</v>
      </c>
      <c r="F54" s="1411"/>
      <c r="G54" s="1412"/>
      <c r="H54" s="1412"/>
      <c r="I54" s="1412"/>
      <c r="J54" s="1409"/>
      <c r="K54" s="1409"/>
      <c r="L54" s="1409"/>
      <c r="M54" s="1409">
        <v>2438</v>
      </c>
      <c r="N54" s="1413">
        <v>45218</v>
      </c>
      <c r="O54" s="1414" t="s">
        <v>1141</v>
      </c>
      <c r="P54" s="1415"/>
      <c r="Q54" s="135"/>
      <c r="R54" s="109"/>
      <c r="S54" s="109"/>
    </row>
    <row r="55" spans="1:19" s="499" customFormat="1" ht="15.75" x14ac:dyDescent="0.25">
      <c r="A55" s="1090"/>
      <c r="B55" s="498"/>
      <c r="C55" s="1408" t="s">
        <v>1182</v>
      </c>
      <c r="D55" s="1409" t="s">
        <v>376</v>
      </c>
      <c r="E55" s="1419" t="s">
        <v>1183</v>
      </c>
      <c r="F55" s="1411">
        <v>43644</v>
      </c>
      <c r="G55" s="1412">
        <v>14600</v>
      </c>
      <c r="H55" s="1412">
        <v>14599</v>
      </c>
      <c r="I55" s="1412">
        <v>1</v>
      </c>
      <c r="J55" s="1409">
        <v>10</v>
      </c>
      <c r="K55" s="1409">
        <v>2613</v>
      </c>
      <c r="L55" s="1409">
        <v>1206010004</v>
      </c>
      <c r="M55" s="1409">
        <v>2438</v>
      </c>
      <c r="N55" s="1413">
        <v>45218</v>
      </c>
      <c r="O55" s="1414" t="s">
        <v>1141</v>
      </c>
      <c r="P55" s="1415"/>
      <c r="Q55" s="135"/>
      <c r="R55" s="109"/>
      <c r="S55" s="109"/>
    </row>
    <row r="56" spans="1:19" s="499" customFormat="1" ht="15.75" x14ac:dyDescent="0.25">
      <c r="A56" s="1090"/>
      <c r="B56" s="498"/>
      <c r="C56" s="1408" t="s">
        <v>1182</v>
      </c>
      <c r="D56" s="1409" t="s">
        <v>376</v>
      </c>
      <c r="E56" s="1419" t="s">
        <v>1184</v>
      </c>
      <c r="F56" s="1411">
        <v>43644</v>
      </c>
      <c r="G56" s="1412">
        <v>14600</v>
      </c>
      <c r="H56" s="1412">
        <v>14599</v>
      </c>
      <c r="I56" s="1412">
        <v>1</v>
      </c>
      <c r="J56" s="1409">
        <v>10</v>
      </c>
      <c r="K56" s="1409">
        <v>2613</v>
      </c>
      <c r="L56" s="1409">
        <v>1206010004</v>
      </c>
      <c r="M56" s="1409">
        <v>2438</v>
      </c>
      <c r="N56" s="1413">
        <v>45218</v>
      </c>
      <c r="O56" s="1414" t="s">
        <v>1141</v>
      </c>
      <c r="P56" s="1415"/>
      <c r="Q56" s="135"/>
      <c r="R56" s="109"/>
      <c r="S56" s="109"/>
    </row>
    <row r="57" spans="1:19" s="499" customFormat="1" ht="15.75" x14ac:dyDescent="0.25">
      <c r="A57" s="1090"/>
      <c r="B57" s="498"/>
      <c r="C57" s="1408" t="s">
        <v>1182</v>
      </c>
      <c r="D57" s="1409" t="s">
        <v>376</v>
      </c>
      <c r="E57" s="1419" t="s">
        <v>1185</v>
      </c>
      <c r="F57" s="1411">
        <v>43644</v>
      </c>
      <c r="G57" s="1412">
        <v>14600</v>
      </c>
      <c r="H57" s="1412">
        <v>14599</v>
      </c>
      <c r="I57" s="1412">
        <v>1</v>
      </c>
      <c r="J57" s="1409">
        <v>10</v>
      </c>
      <c r="K57" s="1409">
        <v>2613</v>
      </c>
      <c r="L57" s="1409">
        <v>1206010004</v>
      </c>
      <c r="M57" s="1409">
        <v>2438</v>
      </c>
      <c r="N57" s="1413">
        <v>45218</v>
      </c>
      <c r="O57" s="1414" t="s">
        <v>1141</v>
      </c>
      <c r="P57" s="1415"/>
      <c r="Q57" s="135"/>
      <c r="R57" s="109"/>
      <c r="S57" s="109"/>
    </row>
    <row r="58" spans="1:19" s="499" customFormat="1" ht="15.75" x14ac:dyDescent="0.25">
      <c r="A58" s="1090"/>
      <c r="B58" s="498"/>
      <c r="C58" s="1408" t="s">
        <v>1182</v>
      </c>
      <c r="D58" s="1409" t="s">
        <v>376</v>
      </c>
      <c r="E58" s="1419" t="s">
        <v>1186</v>
      </c>
      <c r="F58" s="1411">
        <v>43644</v>
      </c>
      <c r="G58" s="1412">
        <v>14600</v>
      </c>
      <c r="H58" s="1412">
        <v>14599</v>
      </c>
      <c r="I58" s="1412">
        <v>1</v>
      </c>
      <c r="J58" s="1409">
        <v>10</v>
      </c>
      <c r="K58" s="1409">
        <v>2613</v>
      </c>
      <c r="L58" s="1409">
        <v>1206010004</v>
      </c>
      <c r="M58" s="1409">
        <v>2438</v>
      </c>
      <c r="N58" s="1413">
        <v>45218</v>
      </c>
      <c r="O58" s="1414" t="s">
        <v>1141</v>
      </c>
      <c r="P58" s="1415"/>
      <c r="Q58" s="135"/>
      <c r="R58" s="109"/>
      <c r="S58" s="109"/>
    </row>
    <row r="59" spans="1:19" s="499" customFormat="1" ht="15.75" x14ac:dyDescent="0.25">
      <c r="A59" s="1090"/>
      <c r="B59" s="498"/>
      <c r="C59" s="1408" t="s">
        <v>1182</v>
      </c>
      <c r="D59" s="1409" t="s">
        <v>376</v>
      </c>
      <c r="E59" s="1419" t="s">
        <v>1187</v>
      </c>
      <c r="F59" s="1411">
        <v>43644</v>
      </c>
      <c r="G59" s="1412">
        <v>14600</v>
      </c>
      <c r="H59" s="1412">
        <v>14599</v>
      </c>
      <c r="I59" s="1412">
        <v>1</v>
      </c>
      <c r="J59" s="1409">
        <v>10</v>
      </c>
      <c r="K59" s="1409">
        <v>2613</v>
      </c>
      <c r="L59" s="1409">
        <v>1206010004</v>
      </c>
      <c r="M59" s="1409">
        <v>2438</v>
      </c>
      <c r="N59" s="1413">
        <v>45218</v>
      </c>
      <c r="O59" s="1414" t="s">
        <v>1141</v>
      </c>
      <c r="P59" s="1415"/>
      <c r="Q59" s="135"/>
      <c r="R59" s="109"/>
      <c r="S59" s="109"/>
    </row>
    <row r="60" spans="1:19" s="499" customFormat="1" ht="15.75" x14ac:dyDescent="0.25">
      <c r="A60" s="1090"/>
      <c r="B60" s="498"/>
      <c r="C60" s="1408" t="s">
        <v>1182</v>
      </c>
      <c r="D60" s="1409" t="s">
        <v>376</v>
      </c>
      <c r="E60" s="1419" t="s">
        <v>1188</v>
      </c>
      <c r="F60" s="1411">
        <v>43644</v>
      </c>
      <c r="G60" s="1412">
        <v>14600</v>
      </c>
      <c r="H60" s="1412">
        <v>14599</v>
      </c>
      <c r="I60" s="1412">
        <v>1</v>
      </c>
      <c r="J60" s="1409">
        <v>10</v>
      </c>
      <c r="K60" s="1409">
        <v>2613</v>
      </c>
      <c r="L60" s="1409">
        <v>1206010004</v>
      </c>
      <c r="M60" s="1409">
        <v>2438</v>
      </c>
      <c r="N60" s="1413">
        <v>45218</v>
      </c>
      <c r="O60" s="1414" t="s">
        <v>1141</v>
      </c>
      <c r="P60" s="1415"/>
      <c r="Q60" s="135"/>
      <c r="R60" s="109"/>
      <c r="S60" s="109"/>
    </row>
    <row r="61" spans="1:19" s="499" customFormat="1" ht="15.75" x14ac:dyDescent="0.25">
      <c r="A61" s="1090"/>
      <c r="B61" s="498"/>
      <c r="C61" s="1408" t="s">
        <v>1182</v>
      </c>
      <c r="D61" s="1409" t="s">
        <v>376</v>
      </c>
      <c r="E61" s="1419" t="s">
        <v>1189</v>
      </c>
      <c r="F61" s="1411">
        <v>43825</v>
      </c>
      <c r="G61" s="1412">
        <v>25200</v>
      </c>
      <c r="H61" s="1412">
        <v>25199</v>
      </c>
      <c r="I61" s="1412">
        <v>1</v>
      </c>
      <c r="J61" s="1409">
        <v>10</v>
      </c>
      <c r="K61" s="1409">
        <v>2613</v>
      </c>
      <c r="L61" s="1409">
        <v>1206010004</v>
      </c>
      <c r="M61" s="1409">
        <v>2438</v>
      </c>
      <c r="N61" s="1413">
        <v>45218</v>
      </c>
      <c r="O61" s="1414" t="s">
        <v>1141</v>
      </c>
      <c r="P61" s="1415"/>
      <c r="Q61" s="135"/>
      <c r="R61" s="109"/>
      <c r="S61" s="109"/>
    </row>
    <row r="62" spans="1:19" s="499" customFormat="1" ht="15.75" x14ac:dyDescent="0.25">
      <c r="A62" s="1090"/>
      <c r="B62" s="498"/>
      <c r="C62" s="1408" t="s">
        <v>1182</v>
      </c>
      <c r="D62" s="1409" t="s">
        <v>376</v>
      </c>
      <c r="E62" s="1419" t="s">
        <v>1190</v>
      </c>
      <c r="F62" s="1411">
        <v>43825</v>
      </c>
      <c r="G62" s="1412">
        <v>25200</v>
      </c>
      <c r="H62" s="1412">
        <v>25199</v>
      </c>
      <c r="I62" s="1412">
        <v>1</v>
      </c>
      <c r="J62" s="1409">
        <v>10</v>
      </c>
      <c r="K62" s="1409">
        <v>2613</v>
      </c>
      <c r="L62" s="1409">
        <v>1206010004</v>
      </c>
      <c r="M62" s="1409">
        <v>2438</v>
      </c>
      <c r="N62" s="1413">
        <v>45218</v>
      </c>
      <c r="O62" s="1414" t="s">
        <v>1141</v>
      </c>
      <c r="P62" s="1415"/>
      <c r="Q62" s="135"/>
      <c r="R62" s="109"/>
      <c r="S62" s="109"/>
    </row>
    <row r="63" spans="1:19" s="499" customFormat="1" ht="15.75" x14ac:dyDescent="0.25">
      <c r="A63" s="1090"/>
      <c r="B63" s="498"/>
      <c r="C63" s="1408" t="s">
        <v>1182</v>
      </c>
      <c r="D63" s="1409" t="s">
        <v>376</v>
      </c>
      <c r="E63" s="1419" t="s">
        <v>1191</v>
      </c>
      <c r="F63" s="1411">
        <v>43825</v>
      </c>
      <c r="G63" s="1412">
        <v>25200</v>
      </c>
      <c r="H63" s="1412">
        <v>25199</v>
      </c>
      <c r="I63" s="1412">
        <v>1</v>
      </c>
      <c r="J63" s="1409">
        <v>10</v>
      </c>
      <c r="K63" s="1409">
        <v>2613</v>
      </c>
      <c r="L63" s="1409">
        <v>1206010004</v>
      </c>
      <c r="M63" s="1409">
        <v>2438</v>
      </c>
      <c r="N63" s="1413">
        <v>45218</v>
      </c>
      <c r="O63" s="1414" t="s">
        <v>1141</v>
      </c>
      <c r="P63" s="1415"/>
      <c r="Q63" s="135"/>
      <c r="R63" s="109"/>
      <c r="S63" s="109"/>
    </row>
    <row r="64" spans="1:19" s="499" customFormat="1" ht="15.75" x14ac:dyDescent="0.25">
      <c r="A64" s="1090"/>
      <c r="B64" s="498"/>
      <c r="C64" s="1408" t="s">
        <v>1182</v>
      </c>
      <c r="D64" s="1409" t="s">
        <v>376</v>
      </c>
      <c r="E64" s="1419" t="s">
        <v>1192</v>
      </c>
      <c r="F64" s="1411">
        <v>43825</v>
      </c>
      <c r="G64" s="1412">
        <v>25200</v>
      </c>
      <c r="H64" s="1412">
        <v>25199</v>
      </c>
      <c r="I64" s="1412">
        <v>1</v>
      </c>
      <c r="J64" s="1409">
        <v>10</v>
      </c>
      <c r="K64" s="1409">
        <v>2613</v>
      </c>
      <c r="L64" s="1409">
        <v>1206010004</v>
      </c>
      <c r="M64" s="1409">
        <v>2438</v>
      </c>
      <c r="N64" s="1413">
        <v>45218</v>
      </c>
      <c r="O64" s="1414" t="s">
        <v>1141</v>
      </c>
      <c r="P64" s="1415"/>
      <c r="Q64" s="135"/>
      <c r="R64" s="109"/>
      <c r="S64" s="109"/>
    </row>
    <row r="65" spans="1:19" s="499" customFormat="1" ht="15.75" x14ac:dyDescent="0.25">
      <c r="A65" s="1090"/>
      <c r="B65" s="498"/>
      <c r="C65" s="1408" t="s">
        <v>1182</v>
      </c>
      <c r="D65" s="1409" t="s">
        <v>376</v>
      </c>
      <c r="E65" s="1419" t="s">
        <v>1193</v>
      </c>
      <c r="F65" s="1411">
        <v>43825</v>
      </c>
      <c r="G65" s="1412">
        <v>25200</v>
      </c>
      <c r="H65" s="1412">
        <v>25199</v>
      </c>
      <c r="I65" s="1412">
        <v>1</v>
      </c>
      <c r="J65" s="1409">
        <v>10</v>
      </c>
      <c r="K65" s="1409">
        <v>2613</v>
      </c>
      <c r="L65" s="1409">
        <v>1206010004</v>
      </c>
      <c r="M65" s="1409">
        <v>2438</v>
      </c>
      <c r="N65" s="1413">
        <v>45218</v>
      </c>
      <c r="O65" s="1414" t="s">
        <v>1141</v>
      </c>
      <c r="P65" s="1415"/>
      <c r="Q65" s="135"/>
      <c r="R65" s="109"/>
      <c r="S65" s="109"/>
    </row>
    <row r="66" spans="1:19" s="499" customFormat="1" ht="15.75" x14ac:dyDescent="0.25">
      <c r="A66" s="1090"/>
      <c r="B66" s="498"/>
      <c r="C66" s="1408" t="s">
        <v>1182</v>
      </c>
      <c r="D66" s="1409" t="s">
        <v>376</v>
      </c>
      <c r="E66" s="1419" t="s">
        <v>1194</v>
      </c>
      <c r="F66" s="1411">
        <v>43825</v>
      </c>
      <c r="G66" s="1412">
        <v>25200</v>
      </c>
      <c r="H66" s="1412">
        <v>25199</v>
      </c>
      <c r="I66" s="1412">
        <v>1</v>
      </c>
      <c r="J66" s="1409">
        <v>10</v>
      </c>
      <c r="K66" s="1409">
        <v>2613</v>
      </c>
      <c r="L66" s="1409">
        <v>1206010004</v>
      </c>
      <c r="M66" s="1409">
        <v>2438</v>
      </c>
      <c r="N66" s="1413">
        <v>45218</v>
      </c>
      <c r="O66" s="1414" t="s">
        <v>1141</v>
      </c>
      <c r="P66" s="1415"/>
      <c r="Q66" s="135"/>
      <c r="R66" s="109"/>
      <c r="S66" s="109"/>
    </row>
    <row r="67" spans="1:19" s="499" customFormat="1" ht="15.75" x14ac:dyDescent="0.25">
      <c r="A67" s="1090"/>
      <c r="B67" s="498"/>
      <c r="C67" s="1408" t="s">
        <v>1182</v>
      </c>
      <c r="D67" s="1409" t="s">
        <v>376</v>
      </c>
      <c r="E67" s="1419" t="s">
        <v>1195</v>
      </c>
      <c r="F67" s="1411">
        <v>43825</v>
      </c>
      <c r="G67" s="1412">
        <v>25200</v>
      </c>
      <c r="H67" s="1412">
        <v>25199</v>
      </c>
      <c r="I67" s="1412">
        <v>1</v>
      </c>
      <c r="J67" s="1409">
        <v>10</v>
      </c>
      <c r="K67" s="1409">
        <v>2613</v>
      </c>
      <c r="L67" s="1409">
        <v>1206010004</v>
      </c>
      <c r="M67" s="1409">
        <v>2438</v>
      </c>
      <c r="N67" s="1413">
        <v>45218</v>
      </c>
      <c r="O67" s="1414" t="s">
        <v>1141</v>
      </c>
      <c r="P67" s="1415"/>
      <c r="Q67" s="135"/>
      <c r="R67" s="109"/>
      <c r="S67" s="109"/>
    </row>
    <row r="68" spans="1:19" s="499" customFormat="1" ht="15.75" x14ac:dyDescent="0.25">
      <c r="A68" s="1090"/>
      <c r="B68" s="498"/>
      <c r="C68" s="1408" t="s">
        <v>1182</v>
      </c>
      <c r="D68" s="1409" t="s">
        <v>376</v>
      </c>
      <c r="E68" s="1419" t="s">
        <v>1196</v>
      </c>
      <c r="F68" s="1411">
        <v>44180</v>
      </c>
      <c r="G68" s="1412">
        <v>26173.4</v>
      </c>
      <c r="H68" s="1412">
        <v>26172.400000000001</v>
      </c>
      <c r="I68" s="1412">
        <v>1</v>
      </c>
      <c r="J68" s="1409">
        <v>10</v>
      </c>
      <c r="K68" s="1409">
        <v>2613</v>
      </c>
      <c r="L68" s="1409">
        <v>1206010004</v>
      </c>
      <c r="M68" s="1409">
        <v>2438</v>
      </c>
      <c r="N68" s="1413">
        <v>45218</v>
      </c>
      <c r="O68" s="1414" t="s">
        <v>1141</v>
      </c>
      <c r="P68" s="1415"/>
      <c r="Q68" s="135"/>
      <c r="R68" s="109"/>
      <c r="S68" s="109"/>
    </row>
    <row r="69" spans="1:19" s="499" customFormat="1" ht="15.75" x14ac:dyDescent="0.25">
      <c r="A69" s="1090"/>
      <c r="B69" s="498"/>
      <c r="C69" s="1408" t="s">
        <v>1182</v>
      </c>
      <c r="D69" s="1409" t="s">
        <v>376</v>
      </c>
      <c r="E69" s="1419" t="s">
        <v>1197</v>
      </c>
      <c r="F69" s="1411">
        <v>44180</v>
      </c>
      <c r="G69" s="1412">
        <v>26173.4</v>
      </c>
      <c r="H69" s="1412">
        <v>26172.400000000001</v>
      </c>
      <c r="I69" s="1412">
        <v>1</v>
      </c>
      <c r="J69" s="1409">
        <v>10</v>
      </c>
      <c r="K69" s="1409">
        <v>2613</v>
      </c>
      <c r="L69" s="1409">
        <v>1206010004</v>
      </c>
      <c r="M69" s="1409">
        <v>2438</v>
      </c>
      <c r="N69" s="1413">
        <v>45218</v>
      </c>
      <c r="O69" s="1414" t="s">
        <v>1141</v>
      </c>
      <c r="P69" s="1415"/>
      <c r="Q69" s="135"/>
      <c r="R69" s="109"/>
      <c r="S69" s="109"/>
    </row>
    <row r="70" spans="1:19" s="499" customFormat="1" ht="15.75" x14ac:dyDescent="0.25">
      <c r="A70" s="1090"/>
      <c r="B70" s="498"/>
      <c r="C70" s="1408" t="s">
        <v>1182</v>
      </c>
      <c r="D70" s="1409" t="s">
        <v>376</v>
      </c>
      <c r="E70" s="1419" t="s">
        <v>1198</v>
      </c>
      <c r="F70" s="1411">
        <v>44180</v>
      </c>
      <c r="G70" s="1412">
        <v>26173.4</v>
      </c>
      <c r="H70" s="1412">
        <v>26172.400000000001</v>
      </c>
      <c r="I70" s="1412">
        <v>1</v>
      </c>
      <c r="J70" s="1409">
        <v>10</v>
      </c>
      <c r="K70" s="1409">
        <v>2613</v>
      </c>
      <c r="L70" s="1409">
        <v>1206010004</v>
      </c>
      <c r="M70" s="1409">
        <v>2438</v>
      </c>
      <c r="N70" s="1413">
        <v>45218</v>
      </c>
      <c r="O70" s="1414" t="s">
        <v>1141</v>
      </c>
      <c r="P70" s="1415"/>
      <c r="Q70" s="135"/>
      <c r="R70" s="109"/>
      <c r="S70" s="109"/>
    </row>
    <row r="71" spans="1:19" s="499" customFormat="1" ht="15.75" x14ac:dyDescent="0.25">
      <c r="A71" s="1090"/>
      <c r="B71" s="498"/>
      <c r="C71" s="1408" t="s">
        <v>1182</v>
      </c>
      <c r="D71" s="1409" t="s">
        <v>376</v>
      </c>
      <c r="E71" s="1419" t="s">
        <v>1199</v>
      </c>
      <c r="F71" s="1411">
        <v>44180</v>
      </c>
      <c r="G71" s="1412">
        <v>26173.4</v>
      </c>
      <c r="H71" s="1412">
        <v>26172.400000000001</v>
      </c>
      <c r="I71" s="1412">
        <v>1</v>
      </c>
      <c r="J71" s="1409">
        <v>10</v>
      </c>
      <c r="K71" s="1409">
        <v>2613</v>
      </c>
      <c r="L71" s="1409">
        <v>1206010004</v>
      </c>
      <c r="M71" s="1409">
        <v>2438</v>
      </c>
      <c r="N71" s="1413">
        <v>45218</v>
      </c>
      <c r="O71" s="1414" t="s">
        <v>1141</v>
      </c>
      <c r="P71" s="1415"/>
      <c r="Q71" s="135"/>
      <c r="R71" s="109"/>
      <c r="S71" s="109"/>
    </row>
    <row r="72" spans="1:19" s="499" customFormat="1" ht="15.75" x14ac:dyDescent="0.25">
      <c r="A72" s="1090"/>
      <c r="B72" s="498"/>
      <c r="C72" s="1408" t="s">
        <v>1182</v>
      </c>
      <c r="D72" s="1409" t="s">
        <v>376</v>
      </c>
      <c r="E72" s="1419" t="s">
        <v>1200</v>
      </c>
      <c r="F72" s="1411">
        <v>44180</v>
      </c>
      <c r="G72" s="1412">
        <v>26173.4</v>
      </c>
      <c r="H72" s="1412">
        <v>26172.400000000001</v>
      </c>
      <c r="I72" s="1412">
        <v>1</v>
      </c>
      <c r="J72" s="1409">
        <v>10</v>
      </c>
      <c r="K72" s="1409">
        <v>2613</v>
      </c>
      <c r="L72" s="1409">
        <v>1206010004</v>
      </c>
      <c r="M72" s="1409">
        <v>2438</v>
      </c>
      <c r="N72" s="1413">
        <v>45218</v>
      </c>
      <c r="O72" s="1414" t="s">
        <v>1141</v>
      </c>
      <c r="P72" s="1415"/>
      <c r="Q72" s="135"/>
      <c r="R72" s="109"/>
      <c r="S72" s="109"/>
    </row>
    <row r="73" spans="1:19" s="499" customFormat="1" ht="15.75" x14ac:dyDescent="0.25">
      <c r="A73" s="1090"/>
      <c r="B73" s="498"/>
      <c r="C73" s="1408" t="s">
        <v>1182</v>
      </c>
      <c r="D73" s="1409" t="s">
        <v>376</v>
      </c>
      <c r="E73" s="1419" t="s">
        <v>1201</v>
      </c>
      <c r="F73" s="1411">
        <v>42493</v>
      </c>
      <c r="G73" s="1412">
        <v>40000</v>
      </c>
      <c r="H73" s="1412">
        <v>39999</v>
      </c>
      <c r="I73" s="1412">
        <v>1</v>
      </c>
      <c r="J73" s="1409">
        <v>10</v>
      </c>
      <c r="K73" s="1409">
        <v>2613</v>
      </c>
      <c r="L73" s="1409">
        <v>1206010004</v>
      </c>
      <c r="M73" s="1409">
        <v>2438</v>
      </c>
      <c r="N73" s="1413">
        <v>45218</v>
      </c>
      <c r="O73" s="1414" t="s">
        <v>1141</v>
      </c>
      <c r="P73" s="1415"/>
      <c r="Q73" s="135"/>
      <c r="R73" s="109"/>
      <c r="S73" s="109"/>
    </row>
    <row r="74" spans="1:19" s="499" customFormat="1" ht="15.75" x14ac:dyDescent="0.25">
      <c r="A74" s="1090"/>
      <c r="B74" s="498"/>
      <c r="C74" s="1408" t="s">
        <v>1182</v>
      </c>
      <c r="D74" s="1409" t="s">
        <v>376</v>
      </c>
      <c r="E74" s="1419" t="s">
        <v>1202</v>
      </c>
      <c r="F74" s="1411">
        <v>42493</v>
      </c>
      <c r="G74" s="1412">
        <v>40000</v>
      </c>
      <c r="H74" s="1412">
        <v>39999</v>
      </c>
      <c r="I74" s="1412">
        <v>1</v>
      </c>
      <c r="J74" s="1409">
        <v>10</v>
      </c>
      <c r="K74" s="1409">
        <v>2613</v>
      </c>
      <c r="L74" s="1409">
        <v>1206010004</v>
      </c>
      <c r="M74" s="1409">
        <v>2438</v>
      </c>
      <c r="N74" s="1413">
        <v>45218</v>
      </c>
      <c r="O74" s="1414" t="s">
        <v>1141</v>
      </c>
      <c r="P74" s="1415"/>
      <c r="Q74" s="135"/>
      <c r="R74" s="109"/>
      <c r="S74" s="109"/>
    </row>
    <row r="75" spans="1:19" s="499" customFormat="1" ht="15.75" x14ac:dyDescent="0.25">
      <c r="A75" s="1090"/>
      <c r="B75" s="498"/>
      <c r="C75" s="1408" t="s">
        <v>1182</v>
      </c>
      <c r="D75" s="1409" t="s">
        <v>376</v>
      </c>
      <c r="E75" s="1419" t="s">
        <v>1203</v>
      </c>
      <c r="F75" s="1411">
        <v>42493</v>
      </c>
      <c r="G75" s="1412">
        <v>40000</v>
      </c>
      <c r="H75" s="1412">
        <v>39999</v>
      </c>
      <c r="I75" s="1412">
        <v>1</v>
      </c>
      <c r="J75" s="1409">
        <v>10</v>
      </c>
      <c r="K75" s="1409">
        <v>2613</v>
      </c>
      <c r="L75" s="1409">
        <v>1206010004</v>
      </c>
      <c r="M75" s="1409">
        <v>2438</v>
      </c>
      <c r="N75" s="1413">
        <v>45218</v>
      </c>
      <c r="O75" s="1414" t="s">
        <v>1141</v>
      </c>
      <c r="P75" s="1415"/>
      <c r="Q75" s="135"/>
      <c r="R75" s="109"/>
      <c r="S75" s="109"/>
    </row>
    <row r="76" spans="1:19" s="499" customFormat="1" ht="15.75" x14ac:dyDescent="0.25">
      <c r="A76" s="1090"/>
      <c r="B76" s="498"/>
      <c r="C76" s="1408" t="s">
        <v>1182</v>
      </c>
      <c r="D76" s="1409" t="s">
        <v>376</v>
      </c>
      <c r="E76" s="1419" t="s">
        <v>1204</v>
      </c>
      <c r="F76" s="1411">
        <v>44523</v>
      </c>
      <c r="G76" s="1412">
        <v>20000</v>
      </c>
      <c r="H76" s="1412">
        <v>13888.19</v>
      </c>
      <c r="I76" s="1412">
        <v>6111.81</v>
      </c>
      <c r="J76" s="1409">
        <v>10</v>
      </c>
      <c r="K76" s="1409">
        <v>2613</v>
      </c>
      <c r="L76" s="1409">
        <v>1206010004</v>
      </c>
      <c r="M76" s="1409">
        <v>2438</v>
      </c>
      <c r="N76" s="1413">
        <v>45218</v>
      </c>
      <c r="O76" s="1414" t="s">
        <v>1141</v>
      </c>
      <c r="P76" s="1415"/>
      <c r="Q76" s="135"/>
      <c r="R76" s="109"/>
      <c r="S76" s="109"/>
    </row>
    <row r="77" spans="1:19" s="499" customFormat="1" ht="15.75" x14ac:dyDescent="0.25">
      <c r="A77" s="1090"/>
      <c r="B77" s="498"/>
      <c r="C77" s="1408" t="s">
        <v>1182</v>
      </c>
      <c r="D77" s="1409" t="s">
        <v>376</v>
      </c>
      <c r="E77" s="1419" t="s">
        <v>1205</v>
      </c>
      <c r="F77" s="1411">
        <v>44781</v>
      </c>
      <c r="G77" s="1412">
        <v>34161</v>
      </c>
      <c r="H77" s="1412">
        <v>16055.08</v>
      </c>
      <c r="I77" s="1412">
        <v>17944.919999999998</v>
      </c>
      <c r="J77" s="1409">
        <v>10</v>
      </c>
      <c r="K77" s="1409">
        <v>2613</v>
      </c>
      <c r="L77" s="1409">
        <v>1206010004</v>
      </c>
      <c r="M77" s="1409">
        <v>2438</v>
      </c>
      <c r="N77" s="1413">
        <v>45218</v>
      </c>
      <c r="O77" s="1414" t="s">
        <v>1141</v>
      </c>
      <c r="P77" s="1415"/>
      <c r="Q77" s="135"/>
      <c r="R77" s="109"/>
      <c r="S77" s="109"/>
    </row>
    <row r="78" spans="1:19" s="499" customFormat="1" ht="15.75" x14ac:dyDescent="0.25">
      <c r="A78" s="1090"/>
      <c r="B78" s="498"/>
      <c r="C78" s="1408" t="s">
        <v>1182</v>
      </c>
      <c r="D78" s="1409" t="s">
        <v>376</v>
      </c>
      <c r="E78" s="1419" t="s">
        <v>1206</v>
      </c>
      <c r="F78" s="1411">
        <v>44781</v>
      </c>
      <c r="G78" s="1412">
        <v>34000</v>
      </c>
      <c r="H78" s="1412">
        <v>16055.08</v>
      </c>
      <c r="I78" s="1412">
        <v>17944.919999999998</v>
      </c>
      <c r="J78" s="1409">
        <v>10</v>
      </c>
      <c r="K78" s="1409">
        <v>2613</v>
      </c>
      <c r="L78" s="1409">
        <v>1206010004</v>
      </c>
      <c r="M78" s="1409">
        <v>2438</v>
      </c>
      <c r="N78" s="1413">
        <v>45218</v>
      </c>
      <c r="O78" s="1414" t="s">
        <v>1141</v>
      </c>
      <c r="P78" s="1415"/>
      <c r="Q78" s="135"/>
      <c r="R78" s="109"/>
      <c r="S78" s="109"/>
    </row>
    <row r="79" spans="1:19" s="499" customFormat="1" ht="15.75" x14ac:dyDescent="0.25">
      <c r="A79" s="1090"/>
      <c r="B79" s="498"/>
      <c r="C79" s="1408" t="s">
        <v>1207</v>
      </c>
      <c r="D79" s="1409" t="s">
        <v>376</v>
      </c>
      <c r="E79" s="1419" t="s">
        <v>1208</v>
      </c>
      <c r="F79" s="1411">
        <v>42513</v>
      </c>
      <c r="G79" s="1412">
        <v>5000</v>
      </c>
      <c r="H79" s="1412">
        <v>4999</v>
      </c>
      <c r="I79" s="1412">
        <v>1</v>
      </c>
      <c r="J79" s="1409">
        <v>10</v>
      </c>
      <c r="K79" s="1409">
        <v>2613</v>
      </c>
      <c r="L79" s="1409">
        <v>1206010004</v>
      </c>
      <c r="M79" s="1409">
        <v>2438</v>
      </c>
      <c r="N79" s="1413">
        <v>45218</v>
      </c>
      <c r="O79" s="1414" t="s">
        <v>1141</v>
      </c>
      <c r="P79" s="1415"/>
      <c r="Q79" s="135"/>
      <c r="R79" s="109"/>
      <c r="S79" s="109"/>
    </row>
    <row r="80" spans="1:19" s="499" customFormat="1" ht="15.75" x14ac:dyDescent="0.25">
      <c r="A80" s="1090"/>
      <c r="B80" s="498"/>
      <c r="C80" s="1408" t="s">
        <v>1207</v>
      </c>
      <c r="D80" s="1409" t="s">
        <v>376</v>
      </c>
      <c r="E80" s="1419" t="s">
        <v>1209</v>
      </c>
      <c r="F80" s="1411"/>
      <c r="G80" s="1412"/>
      <c r="H80" s="1412"/>
      <c r="I80" s="1412"/>
      <c r="J80" s="1409"/>
      <c r="K80" s="1409"/>
      <c r="L80" s="1409"/>
      <c r="M80" s="1409">
        <v>2438</v>
      </c>
      <c r="N80" s="1413">
        <v>45218</v>
      </c>
      <c r="O80" s="1414" t="s">
        <v>1141</v>
      </c>
      <c r="P80" s="1415"/>
      <c r="Q80" s="135"/>
      <c r="R80" s="109"/>
      <c r="S80" s="109"/>
    </row>
    <row r="81" spans="1:19" s="499" customFormat="1" ht="15.75" x14ac:dyDescent="0.25">
      <c r="A81" s="1090"/>
      <c r="B81" s="498"/>
      <c r="C81" s="1408" t="s">
        <v>1207</v>
      </c>
      <c r="D81" s="1409" t="s">
        <v>376</v>
      </c>
      <c r="E81" s="1419" t="s">
        <v>1210</v>
      </c>
      <c r="F81" s="1411">
        <v>42513</v>
      </c>
      <c r="G81" s="1412">
        <v>5000</v>
      </c>
      <c r="H81" s="1412">
        <v>4999</v>
      </c>
      <c r="I81" s="1412">
        <v>1</v>
      </c>
      <c r="J81" s="1409">
        <v>10</v>
      </c>
      <c r="K81" s="1409">
        <v>2613</v>
      </c>
      <c r="L81" s="1409">
        <v>1206010004</v>
      </c>
      <c r="M81" s="1409">
        <v>2438</v>
      </c>
      <c r="N81" s="1413">
        <v>45218</v>
      </c>
      <c r="O81" s="1414" t="s">
        <v>1141</v>
      </c>
      <c r="P81" s="1415"/>
      <c r="Q81" s="135"/>
      <c r="R81" s="109"/>
      <c r="S81" s="109"/>
    </row>
    <row r="82" spans="1:19" s="499" customFormat="1" ht="15.75" x14ac:dyDescent="0.25">
      <c r="A82" s="1090"/>
      <c r="B82" s="498"/>
      <c r="C82" s="1408" t="s">
        <v>1207</v>
      </c>
      <c r="D82" s="1409" t="s">
        <v>376</v>
      </c>
      <c r="E82" s="1419" t="s">
        <v>1211</v>
      </c>
      <c r="F82" s="1411">
        <v>42513</v>
      </c>
      <c r="G82" s="1412">
        <v>5000</v>
      </c>
      <c r="H82" s="1412">
        <v>4999</v>
      </c>
      <c r="I82" s="1412">
        <v>1</v>
      </c>
      <c r="J82" s="1409">
        <v>10</v>
      </c>
      <c r="K82" s="1409">
        <v>2613</v>
      </c>
      <c r="L82" s="1409">
        <v>1206010004</v>
      </c>
      <c r="M82" s="1409">
        <v>2438</v>
      </c>
      <c r="N82" s="1413">
        <v>45218</v>
      </c>
      <c r="O82" s="1414" t="s">
        <v>1141</v>
      </c>
      <c r="P82" s="1415"/>
      <c r="Q82" s="135"/>
      <c r="R82" s="109"/>
      <c r="S82" s="109"/>
    </row>
    <row r="83" spans="1:19" s="499" customFormat="1" ht="15.75" x14ac:dyDescent="0.25">
      <c r="A83" s="1090"/>
      <c r="B83" s="498"/>
      <c r="C83" s="1408" t="s">
        <v>1207</v>
      </c>
      <c r="D83" s="1409" t="s">
        <v>376</v>
      </c>
      <c r="E83" s="1419" t="s">
        <v>1212</v>
      </c>
      <c r="F83" s="1411">
        <v>42513</v>
      </c>
      <c r="G83" s="1412">
        <v>5000</v>
      </c>
      <c r="H83" s="1412">
        <v>4999</v>
      </c>
      <c r="I83" s="1412">
        <v>1</v>
      </c>
      <c r="J83" s="1409">
        <v>10</v>
      </c>
      <c r="K83" s="1409">
        <v>2613</v>
      </c>
      <c r="L83" s="1409">
        <v>1206010004</v>
      </c>
      <c r="M83" s="1409">
        <v>2438</v>
      </c>
      <c r="N83" s="1413">
        <v>45218</v>
      </c>
      <c r="O83" s="1414" t="s">
        <v>1141</v>
      </c>
      <c r="P83" s="1415"/>
      <c r="Q83" s="135"/>
      <c r="R83" s="109"/>
      <c r="S83" s="109"/>
    </row>
    <row r="84" spans="1:19" s="499" customFormat="1" ht="15.75" x14ac:dyDescent="0.25">
      <c r="A84" s="1090"/>
      <c r="B84" s="498"/>
      <c r="C84" s="1408" t="s">
        <v>1207</v>
      </c>
      <c r="D84" s="1409" t="s">
        <v>376</v>
      </c>
      <c r="E84" s="1419" t="s">
        <v>1213</v>
      </c>
      <c r="F84" s="1411">
        <v>42513</v>
      </c>
      <c r="G84" s="1412">
        <v>5000</v>
      </c>
      <c r="H84" s="1412">
        <v>4999</v>
      </c>
      <c r="I84" s="1412">
        <v>1</v>
      </c>
      <c r="J84" s="1409">
        <v>10</v>
      </c>
      <c r="K84" s="1409">
        <v>2613</v>
      </c>
      <c r="L84" s="1409">
        <v>1206010004</v>
      </c>
      <c r="M84" s="1409">
        <v>2438</v>
      </c>
      <c r="N84" s="1413">
        <v>45218</v>
      </c>
      <c r="O84" s="1414" t="s">
        <v>1141</v>
      </c>
      <c r="P84" s="1415"/>
      <c r="Q84" s="135"/>
      <c r="R84" s="109"/>
      <c r="S84" s="109"/>
    </row>
    <row r="85" spans="1:19" s="499" customFormat="1" ht="15.75" x14ac:dyDescent="0.25">
      <c r="A85" s="1090"/>
      <c r="B85" s="498"/>
      <c r="C85" s="1408" t="s">
        <v>1207</v>
      </c>
      <c r="D85" s="1409" t="s">
        <v>376</v>
      </c>
      <c r="E85" s="1419" t="s">
        <v>1214</v>
      </c>
      <c r="F85" s="1411">
        <v>42513</v>
      </c>
      <c r="G85" s="1412">
        <v>5000</v>
      </c>
      <c r="H85" s="1412">
        <v>4999</v>
      </c>
      <c r="I85" s="1412">
        <v>1</v>
      </c>
      <c r="J85" s="1409">
        <v>10</v>
      </c>
      <c r="K85" s="1409">
        <v>2613</v>
      </c>
      <c r="L85" s="1409">
        <v>1206010004</v>
      </c>
      <c r="M85" s="1409">
        <v>2438</v>
      </c>
      <c r="N85" s="1413">
        <v>45218</v>
      </c>
      <c r="O85" s="1414" t="s">
        <v>1141</v>
      </c>
      <c r="P85" s="1415"/>
      <c r="Q85" s="135"/>
      <c r="R85" s="109"/>
      <c r="S85" s="109"/>
    </row>
    <row r="86" spans="1:19" s="499" customFormat="1" ht="15.75" x14ac:dyDescent="0.25">
      <c r="A86" s="1090"/>
      <c r="B86" s="498"/>
      <c r="C86" s="1408" t="s">
        <v>1207</v>
      </c>
      <c r="D86" s="1409" t="s">
        <v>376</v>
      </c>
      <c r="E86" s="1419" t="s">
        <v>1215</v>
      </c>
      <c r="F86" s="1411">
        <v>42513</v>
      </c>
      <c r="G86" s="1412">
        <v>5000</v>
      </c>
      <c r="H86" s="1412">
        <v>4999</v>
      </c>
      <c r="I86" s="1412">
        <v>1</v>
      </c>
      <c r="J86" s="1409">
        <v>10</v>
      </c>
      <c r="K86" s="1409">
        <v>2613</v>
      </c>
      <c r="L86" s="1409">
        <v>1206010004</v>
      </c>
      <c r="M86" s="1409">
        <v>2438</v>
      </c>
      <c r="N86" s="1413">
        <v>45218</v>
      </c>
      <c r="O86" s="1414" t="s">
        <v>1141</v>
      </c>
      <c r="P86" s="1415"/>
      <c r="Q86" s="135"/>
      <c r="R86" s="109"/>
      <c r="S86" s="109"/>
    </row>
    <row r="87" spans="1:19" s="499" customFormat="1" ht="15.75" x14ac:dyDescent="0.25">
      <c r="A87" s="1090"/>
      <c r="B87" s="498"/>
      <c r="C87" s="1408" t="s">
        <v>1207</v>
      </c>
      <c r="D87" s="1409" t="s">
        <v>376</v>
      </c>
      <c r="E87" s="1419" t="s">
        <v>1216</v>
      </c>
      <c r="F87" s="1411">
        <v>42513</v>
      </c>
      <c r="G87" s="1412">
        <v>5000</v>
      </c>
      <c r="H87" s="1412">
        <v>4999</v>
      </c>
      <c r="I87" s="1412">
        <v>1</v>
      </c>
      <c r="J87" s="1409">
        <v>10</v>
      </c>
      <c r="K87" s="1409">
        <v>2613</v>
      </c>
      <c r="L87" s="1409">
        <v>1206010004</v>
      </c>
      <c r="M87" s="1409">
        <v>2438</v>
      </c>
      <c r="N87" s="1413">
        <v>45218</v>
      </c>
      <c r="O87" s="1414" t="s">
        <v>1141</v>
      </c>
      <c r="P87" s="1415"/>
      <c r="Q87" s="135"/>
      <c r="R87" s="109"/>
      <c r="S87" s="109"/>
    </row>
    <row r="88" spans="1:19" s="499" customFormat="1" ht="15.75" x14ac:dyDescent="0.25">
      <c r="A88" s="1090"/>
      <c r="B88" s="498"/>
      <c r="C88" s="1408" t="s">
        <v>1217</v>
      </c>
      <c r="D88" s="1409" t="s">
        <v>376</v>
      </c>
      <c r="E88" s="1419" t="s">
        <v>1218</v>
      </c>
      <c r="F88" s="1411">
        <v>43469</v>
      </c>
      <c r="G88" s="1412">
        <v>10000</v>
      </c>
      <c r="H88" s="1412">
        <v>9999</v>
      </c>
      <c r="I88" s="1412">
        <v>1</v>
      </c>
      <c r="J88" s="1409">
        <v>10</v>
      </c>
      <c r="K88" s="1409">
        <v>2613</v>
      </c>
      <c r="L88" s="1409">
        <v>1206010004</v>
      </c>
      <c r="M88" s="1409">
        <v>2438</v>
      </c>
      <c r="N88" s="1413">
        <v>45218</v>
      </c>
      <c r="O88" s="1414" t="s">
        <v>1141</v>
      </c>
      <c r="P88" s="1415"/>
      <c r="Q88" s="135"/>
      <c r="R88" s="109"/>
      <c r="S88" s="109"/>
    </row>
    <row r="89" spans="1:19" s="499" customFormat="1" ht="15.75" x14ac:dyDescent="0.25">
      <c r="A89" s="1090"/>
      <c r="B89" s="498"/>
      <c r="C89" s="1408" t="s">
        <v>1217</v>
      </c>
      <c r="D89" s="1409" t="s">
        <v>376</v>
      </c>
      <c r="E89" s="1419" t="s">
        <v>1219</v>
      </c>
      <c r="F89" s="1411">
        <v>43469</v>
      </c>
      <c r="G89" s="1412">
        <v>10000</v>
      </c>
      <c r="H89" s="1412">
        <v>9999</v>
      </c>
      <c r="I89" s="1412">
        <v>1</v>
      </c>
      <c r="J89" s="1409">
        <v>10</v>
      </c>
      <c r="K89" s="1409">
        <v>2613</v>
      </c>
      <c r="L89" s="1409">
        <v>1206010004</v>
      </c>
      <c r="M89" s="1409">
        <v>2438</v>
      </c>
      <c r="N89" s="1413">
        <v>45218</v>
      </c>
      <c r="O89" s="1414" t="s">
        <v>1141</v>
      </c>
      <c r="P89" s="1415"/>
      <c r="Q89" s="135"/>
      <c r="R89" s="109"/>
      <c r="S89" s="109"/>
    </row>
    <row r="90" spans="1:19" s="499" customFormat="1" ht="15.75" x14ac:dyDescent="0.25">
      <c r="A90" s="1090"/>
      <c r="B90" s="498"/>
      <c r="C90" s="1408" t="s">
        <v>1217</v>
      </c>
      <c r="D90" s="1409" t="s">
        <v>376</v>
      </c>
      <c r="E90" s="1419" t="s">
        <v>1220</v>
      </c>
      <c r="F90" s="1411">
        <v>43469</v>
      </c>
      <c r="G90" s="1412">
        <v>10000</v>
      </c>
      <c r="H90" s="1412">
        <v>9999</v>
      </c>
      <c r="I90" s="1412">
        <v>1</v>
      </c>
      <c r="J90" s="1409">
        <v>10</v>
      </c>
      <c r="K90" s="1409">
        <v>2613</v>
      </c>
      <c r="L90" s="1409">
        <v>1206010004</v>
      </c>
      <c r="M90" s="1409">
        <v>2438</v>
      </c>
      <c r="N90" s="1413">
        <v>45218</v>
      </c>
      <c r="O90" s="1414" t="s">
        <v>1141</v>
      </c>
      <c r="P90" s="1415"/>
      <c r="Q90" s="135"/>
      <c r="R90" s="109"/>
      <c r="S90" s="109"/>
    </row>
    <row r="91" spans="1:19" s="499" customFormat="1" ht="15.75" x14ac:dyDescent="0.25">
      <c r="A91" s="1090"/>
      <c r="B91" s="498"/>
      <c r="C91" s="1408" t="s">
        <v>1217</v>
      </c>
      <c r="D91" s="1409" t="s">
        <v>376</v>
      </c>
      <c r="E91" s="1419" t="s">
        <v>1221</v>
      </c>
      <c r="F91" s="1411">
        <v>43469</v>
      </c>
      <c r="G91" s="1412">
        <v>10000</v>
      </c>
      <c r="H91" s="1412">
        <v>9999</v>
      </c>
      <c r="I91" s="1412">
        <v>1</v>
      </c>
      <c r="J91" s="1409">
        <v>10</v>
      </c>
      <c r="K91" s="1409">
        <v>2613</v>
      </c>
      <c r="L91" s="1409">
        <v>1206010004</v>
      </c>
      <c r="M91" s="1409">
        <v>2438</v>
      </c>
      <c r="N91" s="1413">
        <v>45218</v>
      </c>
      <c r="O91" s="1414" t="s">
        <v>1141</v>
      </c>
      <c r="P91" s="1415"/>
      <c r="Q91" s="135"/>
      <c r="R91" s="109"/>
      <c r="S91" s="109"/>
    </row>
    <row r="92" spans="1:19" s="499" customFormat="1" ht="15.75" x14ac:dyDescent="0.25">
      <c r="A92" s="1090"/>
      <c r="B92" s="498"/>
      <c r="C92" s="1408" t="s">
        <v>1222</v>
      </c>
      <c r="D92" s="1409" t="s">
        <v>376</v>
      </c>
      <c r="E92" s="1417" t="s">
        <v>1223</v>
      </c>
      <c r="F92" s="1411"/>
      <c r="G92" s="1412"/>
      <c r="H92" s="1412"/>
      <c r="I92" s="1412"/>
      <c r="J92" s="1409"/>
      <c r="K92" s="1409"/>
      <c r="L92" s="1409"/>
      <c r="M92" s="1409">
        <v>2438</v>
      </c>
      <c r="N92" s="1413">
        <v>45218</v>
      </c>
      <c r="O92" s="1414" t="s">
        <v>1141</v>
      </c>
      <c r="P92" s="1415"/>
      <c r="Q92" s="135"/>
      <c r="R92" s="109"/>
      <c r="S92" s="109"/>
    </row>
    <row r="93" spans="1:19" s="499" customFormat="1" ht="15.75" x14ac:dyDescent="0.25">
      <c r="A93" s="1090"/>
      <c r="B93" s="498"/>
      <c r="C93" s="1408" t="s">
        <v>1222</v>
      </c>
      <c r="D93" s="1409" t="s">
        <v>376</v>
      </c>
      <c r="E93" s="1422" t="s">
        <v>1224</v>
      </c>
      <c r="F93" s="1411"/>
      <c r="G93" s="1412"/>
      <c r="H93" s="1412"/>
      <c r="I93" s="1412"/>
      <c r="J93" s="1409"/>
      <c r="K93" s="1409"/>
      <c r="L93" s="1409"/>
      <c r="M93" s="1409">
        <v>2438</v>
      </c>
      <c r="N93" s="1413">
        <v>45218</v>
      </c>
      <c r="O93" s="1414" t="s">
        <v>1141</v>
      </c>
      <c r="P93" s="1415"/>
      <c r="Q93" s="135"/>
      <c r="R93" s="109"/>
      <c r="S93" s="109"/>
    </row>
    <row r="94" spans="1:19" s="499" customFormat="1" ht="15.75" x14ac:dyDescent="0.25">
      <c r="A94" s="1090"/>
      <c r="B94" s="498"/>
      <c r="C94" s="1408" t="s">
        <v>1222</v>
      </c>
      <c r="D94" s="1409" t="s">
        <v>376</v>
      </c>
      <c r="E94" s="1417" t="s">
        <v>1225</v>
      </c>
      <c r="F94" s="1411"/>
      <c r="G94" s="1412"/>
      <c r="H94" s="1412"/>
      <c r="I94" s="1412"/>
      <c r="J94" s="1409"/>
      <c r="K94" s="1409"/>
      <c r="L94" s="1409"/>
      <c r="M94" s="1409">
        <v>2438</v>
      </c>
      <c r="N94" s="1413">
        <v>45218</v>
      </c>
      <c r="O94" s="1414" t="s">
        <v>1141</v>
      </c>
      <c r="P94" s="1415"/>
      <c r="Q94" s="135"/>
      <c r="R94" s="109"/>
      <c r="S94" s="109"/>
    </row>
    <row r="95" spans="1:19" s="499" customFormat="1" ht="15.75" x14ac:dyDescent="0.25">
      <c r="A95" s="1090"/>
      <c r="B95" s="498"/>
      <c r="C95" s="1408" t="s">
        <v>1222</v>
      </c>
      <c r="D95" s="1409" t="s">
        <v>376</v>
      </c>
      <c r="E95" s="1422" t="s">
        <v>1226</v>
      </c>
      <c r="F95" s="1411"/>
      <c r="G95" s="1412"/>
      <c r="H95" s="1412"/>
      <c r="I95" s="1412"/>
      <c r="J95" s="1409"/>
      <c r="K95" s="1409"/>
      <c r="L95" s="1409"/>
      <c r="M95" s="1409">
        <v>2438</v>
      </c>
      <c r="N95" s="1413">
        <v>45218</v>
      </c>
      <c r="O95" s="1414" t="s">
        <v>1141</v>
      </c>
      <c r="P95" s="1415"/>
      <c r="Q95" s="135"/>
      <c r="R95" s="109"/>
      <c r="S95" s="109"/>
    </row>
    <row r="96" spans="1:19" s="499" customFormat="1" ht="15.75" x14ac:dyDescent="0.25">
      <c r="A96" s="1090"/>
      <c r="B96" s="498"/>
      <c r="C96" s="1408" t="s">
        <v>1222</v>
      </c>
      <c r="D96" s="1409" t="s">
        <v>376</v>
      </c>
      <c r="E96" s="1417" t="s">
        <v>1227</v>
      </c>
      <c r="F96" s="1411"/>
      <c r="G96" s="1412"/>
      <c r="H96" s="1412"/>
      <c r="I96" s="1412"/>
      <c r="J96" s="1409"/>
      <c r="K96" s="1409"/>
      <c r="L96" s="1409"/>
      <c r="M96" s="1409">
        <v>2438</v>
      </c>
      <c r="N96" s="1413">
        <v>45218</v>
      </c>
      <c r="O96" s="1414" t="s">
        <v>1141</v>
      </c>
      <c r="P96" s="1415"/>
      <c r="Q96" s="135"/>
      <c r="R96" s="109"/>
      <c r="S96" s="109"/>
    </row>
    <row r="97" spans="1:19" s="499" customFormat="1" ht="15.75" x14ac:dyDescent="0.25">
      <c r="A97" s="1090"/>
      <c r="B97" s="498"/>
      <c r="C97" s="1408" t="s">
        <v>1222</v>
      </c>
      <c r="D97" s="1409" t="s">
        <v>376</v>
      </c>
      <c r="E97" s="1417" t="s">
        <v>1228</v>
      </c>
      <c r="F97" s="1411"/>
      <c r="G97" s="1412"/>
      <c r="H97" s="1412"/>
      <c r="I97" s="1412"/>
      <c r="J97" s="1409"/>
      <c r="K97" s="1409"/>
      <c r="L97" s="1409"/>
      <c r="M97" s="1409">
        <v>2438</v>
      </c>
      <c r="N97" s="1413">
        <v>45218</v>
      </c>
      <c r="O97" s="1414" t="s">
        <v>1141</v>
      </c>
      <c r="P97" s="1415"/>
      <c r="Q97" s="135"/>
      <c r="R97" s="109"/>
      <c r="S97" s="109"/>
    </row>
    <row r="98" spans="1:19" s="499" customFormat="1" ht="15.75" x14ac:dyDescent="0.25">
      <c r="A98" s="1090"/>
      <c r="B98" s="498"/>
      <c r="C98" s="1408" t="s">
        <v>1222</v>
      </c>
      <c r="D98" s="1409" t="s">
        <v>376</v>
      </c>
      <c r="E98" s="1417" t="s">
        <v>1229</v>
      </c>
      <c r="F98" s="1411"/>
      <c r="G98" s="1412"/>
      <c r="H98" s="1412"/>
      <c r="I98" s="1412"/>
      <c r="J98" s="1409"/>
      <c r="K98" s="1409"/>
      <c r="L98" s="1409"/>
      <c r="M98" s="1409">
        <v>2438</v>
      </c>
      <c r="N98" s="1413">
        <v>45218</v>
      </c>
      <c r="O98" s="1414" t="s">
        <v>1141</v>
      </c>
      <c r="P98" s="1415"/>
      <c r="Q98" s="135"/>
      <c r="R98" s="109"/>
      <c r="S98" s="109"/>
    </row>
    <row r="99" spans="1:19" s="499" customFormat="1" ht="15.75" x14ac:dyDescent="0.25">
      <c r="A99" s="1090"/>
      <c r="B99" s="498"/>
      <c r="C99" s="1408" t="s">
        <v>1222</v>
      </c>
      <c r="D99" s="1409" t="s">
        <v>376</v>
      </c>
      <c r="E99" s="1423" t="s">
        <v>1230</v>
      </c>
      <c r="F99" s="1411"/>
      <c r="G99" s="1412"/>
      <c r="H99" s="1412"/>
      <c r="I99" s="1412"/>
      <c r="J99" s="1409"/>
      <c r="K99" s="1409"/>
      <c r="L99" s="1409"/>
      <c r="M99" s="1409">
        <v>2438</v>
      </c>
      <c r="N99" s="1413">
        <v>45218</v>
      </c>
      <c r="O99" s="1414" t="s">
        <v>1141</v>
      </c>
      <c r="P99" s="1415"/>
      <c r="Q99" s="135"/>
      <c r="R99" s="109"/>
      <c r="S99" s="109"/>
    </row>
    <row r="100" spans="1:19" s="499" customFormat="1" ht="15.75" x14ac:dyDescent="0.25">
      <c r="A100" s="1090"/>
      <c r="B100" s="498"/>
      <c r="C100" s="1408" t="s">
        <v>1222</v>
      </c>
      <c r="D100" s="1409" t="s">
        <v>376</v>
      </c>
      <c r="E100" s="1417" t="s">
        <v>1231</v>
      </c>
      <c r="F100" s="1411"/>
      <c r="G100" s="1412"/>
      <c r="H100" s="1412"/>
      <c r="I100" s="1412"/>
      <c r="J100" s="1409"/>
      <c r="K100" s="1409"/>
      <c r="L100" s="1409"/>
      <c r="M100" s="1409">
        <v>2438</v>
      </c>
      <c r="N100" s="1413">
        <v>45218</v>
      </c>
      <c r="O100" s="1414" t="s">
        <v>1141</v>
      </c>
      <c r="P100" s="1415"/>
      <c r="Q100" s="135"/>
      <c r="R100" s="109"/>
      <c r="S100" s="109"/>
    </row>
    <row r="101" spans="1:19" s="499" customFormat="1" ht="15.75" x14ac:dyDescent="0.25">
      <c r="A101" s="1090"/>
      <c r="B101" s="498"/>
      <c r="C101" s="1408" t="s">
        <v>1222</v>
      </c>
      <c r="D101" s="1409" t="s">
        <v>376</v>
      </c>
      <c r="E101" s="1417" t="s">
        <v>1232</v>
      </c>
      <c r="F101" s="1411"/>
      <c r="G101" s="1412"/>
      <c r="H101" s="1412"/>
      <c r="I101" s="1412"/>
      <c r="J101" s="1409"/>
      <c r="K101" s="1409"/>
      <c r="L101" s="1409"/>
      <c r="M101" s="1409">
        <v>2438</v>
      </c>
      <c r="N101" s="1413">
        <v>45218</v>
      </c>
      <c r="O101" s="1414" t="s">
        <v>1141</v>
      </c>
      <c r="P101" s="1415"/>
      <c r="Q101" s="135"/>
      <c r="R101" s="109"/>
      <c r="S101" s="109"/>
    </row>
    <row r="102" spans="1:19" s="499" customFormat="1" ht="15.75" x14ac:dyDescent="0.25">
      <c r="A102" s="1090"/>
      <c r="B102" s="498"/>
      <c r="C102" s="1408" t="s">
        <v>1222</v>
      </c>
      <c r="D102" s="1409" t="s">
        <v>376</v>
      </c>
      <c r="E102" s="1417" t="s">
        <v>1233</v>
      </c>
      <c r="F102" s="1411"/>
      <c r="G102" s="1412"/>
      <c r="H102" s="1412"/>
      <c r="I102" s="1412"/>
      <c r="J102" s="1409"/>
      <c r="K102" s="1409"/>
      <c r="L102" s="1409"/>
      <c r="M102" s="1409">
        <v>2438</v>
      </c>
      <c r="N102" s="1413">
        <v>45218</v>
      </c>
      <c r="O102" s="1414" t="s">
        <v>1141</v>
      </c>
      <c r="P102" s="1415"/>
      <c r="Q102" s="135"/>
      <c r="R102" s="109"/>
      <c r="S102" s="109"/>
    </row>
    <row r="103" spans="1:19" s="499" customFormat="1" ht="15.75" x14ac:dyDescent="0.25">
      <c r="A103" s="1090"/>
      <c r="B103" s="498"/>
      <c r="C103" s="1408" t="s">
        <v>1222</v>
      </c>
      <c r="D103" s="1409" t="s">
        <v>376</v>
      </c>
      <c r="E103" s="1417" t="s">
        <v>1234</v>
      </c>
      <c r="F103" s="1411"/>
      <c r="G103" s="1412"/>
      <c r="H103" s="1412"/>
      <c r="I103" s="1412"/>
      <c r="J103" s="1409"/>
      <c r="K103" s="1409"/>
      <c r="L103" s="1409"/>
      <c r="M103" s="1409">
        <v>2438</v>
      </c>
      <c r="N103" s="1413">
        <v>45218</v>
      </c>
      <c r="O103" s="1414" t="s">
        <v>1141</v>
      </c>
      <c r="P103" s="1415"/>
      <c r="Q103" s="135"/>
      <c r="R103" s="109"/>
      <c r="S103" s="109"/>
    </row>
    <row r="104" spans="1:19" s="499" customFormat="1" ht="15.75" x14ac:dyDescent="0.25">
      <c r="A104" s="1090"/>
      <c r="B104" s="498"/>
      <c r="C104" s="1408" t="s">
        <v>1222</v>
      </c>
      <c r="D104" s="1409" t="s">
        <v>376</v>
      </c>
      <c r="E104" s="1417" t="s">
        <v>1235</v>
      </c>
      <c r="F104" s="1411"/>
      <c r="G104" s="1412"/>
      <c r="H104" s="1412"/>
      <c r="I104" s="1412"/>
      <c r="J104" s="1409"/>
      <c r="K104" s="1409"/>
      <c r="L104" s="1409"/>
      <c r="M104" s="1409">
        <v>2438</v>
      </c>
      <c r="N104" s="1413">
        <v>45218</v>
      </c>
      <c r="O104" s="1414" t="s">
        <v>1141</v>
      </c>
      <c r="P104" s="1415"/>
      <c r="Q104" s="135"/>
      <c r="R104" s="109"/>
      <c r="S104" s="109"/>
    </row>
    <row r="105" spans="1:19" s="499" customFormat="1" ht="15.75" x14ac:dyDescent="0.25">
      <c r="A105" s="1090"/>
      <c r="B105" s="498"/>
      <c r="C105" s="1408" t="s">
        <v>1222</v>
      </c>
      <c r="D105" s="1409" t="s">
        <v>376</v>
      </c>
      <c r="E105" s="1417" t="s">
        <v>1236</v>
      </c>
      <c r="F105" s="1411"/>
      <c r="G105" s="1412"/>
      <c r="H105" s="1412"/>
      <c r="I105" s="1412"/>
      <c r="J105" s="1409"/>
      <c r="K105" s="1409"/>
      <c r="L105" s="1409"/>
      <c r="M105" s="1409">
        <v>2438</v>
      </c>
      <c r="N105" s="1413">
        <v>45218</v>
      </c>
      <c r="O105" s="1414" t="s">
        <v>1141</v>
      </c>
      <c r="P105" s="1415"/>
      <c r="Q105" s="135"/>
      <c r="R105" s="109"/>
      <c r="S105" s="109"/>
    </row>
    <row r="106" spans="1:19" s="499" customFormat="1" ht="15.75" x14ac:dyDescent="0.25">
      <c r="A106" s="1090"/>
      <c r="B106" s="498"/>
      <c r="C106" s="1408" t="s">
        <v>1222</v>
      </c>
      <c r="D106" s="1409" t="s">
        <v>376</v>
      </c>
      <c r="E106" s="1422" t="s">
        <v>1237</v>
      </c>
      <c r="F106" s="1411"/>
      <c r="G106" s="1412"/>
      <c r="H106" s="1412"/>
      <c r="I106" s="1412"/>
      <c r="J106" s="1409"/>
      <c r="K106" s="1409"/>
      <c r="L106" s="1409"/>
      <c r="M106" s="1409">
        <v>2438</v>
      </c>
      <c r="N106" s="1413">
        <v>45218</v>
      </c>
      <c r="O106" s="1414" t="s">
        <v>1141</v>
      </c>
      <c r="P106" s="1415"/>
      <c r="Q106" s="135"/>
      <c r="R106" s="109"/>
      <c r="S106" s="109"/>
    </row>
    <row r="107" spans="1:19" s="499" customFormat="1" ht="15.75" x14ac:dyDescent="0.25">
      <c r="A107" s="1090"/>
      <c r="B107" s="498"/>
      <c r="C107" s="1408" t="s">
        <v>1222</v>
      </c>
      <c r="D107" s="1409" t="s">
        <v>376</v>
      </c>
      <c r="E107" s="1417" t="s">
        <v>1238</v>
      </c>
      <c r="F107" s="1411"/>
      <c r="G107" s="1412"/>
      <c r="H107" s="1412"/>
      <c r="I107" s="1412"/>
      <c r="J107" s="1409"/>
      <c r="K107" s="1409"/>
      <c r="L107" s="1409"/>
      <c r="M107" s="1409">
        <v>2438</v>
      </c>
      <c r="N107" s="1413">
        <v>45218</v>
      </c>
      <c r="O107" s="1414" t="s">
        <v>1141</v>
      </c>
      <c r="P107" s="1415"/>
      <c r="Q107" s="135"/>
      <c r="R107" s="109"/>
      <c r="S107" s="109"/>
    </row>
    <row r="108" spans="1:19" s="499" customFormat="1" ht="15.75" x14ac:dyDescent="0.25">
      <c r="A108" s="1090"/>
      <c r="B108" s="498"/>
      <c r="C108" s="1408" t="s">
        <v>1222</v>
      </c>
      <c r="D108" s="1409" t="s">
        <v>376</v>
      </c>
      <c r="E108" s="1417" t="s">
        <v>1239</v>
      </c>
      <c r="F108" s="1411"/>
      <c r="G108" s="1412"/>
      <c r="H108" s="1412"/>
      <c r="I108" s="1412"/>
      <c r="J108" s="1409"/>
      <c r="K108" s="1409"/>
      <c r="L108" s="1409"/>
      <c r="M108" s="1409">
        <v>2438</v>
      </c>
      <c r="N108" s="1413">
        <v>45218</v>
      </c>
      <c r="O108" s="1414" t="s">
        <v>1141</v>
      </c>
      <c r="P108" s="1415"/>
      <c r="Q108" s="135"/>
      <c r="R108" s="109"/>
      <c r="S108" s="109"/>
    </row>
    <row r="109" spans="1:19" s="499" customFormat="1" ht="15.75" x14ac:dyDescent="0.25">
      <c r="A109" s="1090"/>
      <c r="B109" s="498"/>
      <c r="C109" s="1408" t="s">
        <v>1222</v>
      </c>
      <c r="D109" s="1409" t="s">
        <v>376</v>
      </c>
      <c r="E109" s="1417" t="s">
        <v>1240</v>
      </c>
      <c r="F109" s="1411"/>
      <c r="G109" s="1412"/>
      <c r="H109" s="1412"/>
      <c r="I109" s="1412"/>
      <c r="J109" s="1409"/>
      <c r="K109" s="1409"/>
      <c r="L109" s="1409"/>
      <c r="M109" s="1409">
        <v>2438</v>
      </c>
      <c r="N109" s="1413">
        <v>45218</v>
      </c>
      <c r="O109" s="1414" t="s">
        <v>1141</v>
      </c>
      <c r="P109" s="1415"/>
      <c r="Q109" s="135"/>
      <c r="R109" s="109"/>
      <c r="S109" s="109"/>
    </row>
    <row r="110" spans="1:19" s="499" customFormat="1" ht="15.75" x14ac:dyDescent="0.25">
      <c r="A110" s="1090"/>
      <c r="B110" s="498"/>
      <c r="C110" s="1408" t="s">
        <v>1222</v>
      </c>
      <c r="D110" s="1409" t="s">
        <v>376</v>
      </c>
      <c r="E110" s="1417" t="s">
        <v>1241</v>
      </c>
      <c r="F110" s="1411"/>
      <c r="G110" s="1412"/>
      <c r="H110" s="1412"/>
      <c r="I110" s="1412"/>
      <c r="J110" s="1409"/>
      <c r="K110" s="1409"/>
      <c r="L110" s="1409"/>
      <c r="M110" s="1409">
        <v>2438</v>
      </c>
      <c r="N110" s="1413">
        <v>45218</v>
      </c>
      <c r="O110" s="1414" t="s">
        <v>1141</v>
      </c>
      <c r="P110" s="1415"/>
      <c r="Q110" s="135"/>
      <c r="R110" s="109"/>
      <c r="S110" s="109"/>
    </row>
    <row r="111" spans="1:19" s="499" customFormat="1" ht="15.75" x14ac:dyDescent="0.25">
      <c r="A111" s="1090"/>
      <c r="B111" s="498"/>
      <c r="C111" s="1408" t="s">
        <v>1222</v>
      </c>
      <c r="D111" s="1409" t="s">
        <v>376</v>
      </c>
      <c r="E111" s="1422" t="s">
        <v>1242</v>
      </c>
      <c r="F111" s="1411"/>
      <c r="G111" s="1412"/>
      <c r="H111" s="1412"/>
      <c r="I111" s="1412"/>
      <c r="J111" s="1409"/>
      <c r="K111" s="1409"/>
      <c r="L111" s="1409"/>
      <c r="M111" s="1409">
        <v>2438</v>
      </c>
      <c r="N111" s="1413">
        <v>45218</v>
      </c>
      <c r="O111" s="1414" t="s">
        <v>1141</v>
      </c>
      <c r="P111" s="1415"/>
      <c r="Q111" s="135"/>
      <c r="R111" s="109"/>
      <c r="S111" s="109"/>
    </row>
    <row r="112" spans="1:19" s="499" customFormat="1" ht="15.75" x14ac:dyDescent="0.25">
      <c r="A112" s="1090"/>
      <c r="B112" s="498"/>
      <c r="C112" s="1408" t="s">
        <v>1222</v>
      </c>
      <c r="D112" s="1409" t="s">
        <v>376</v>
      </c>
      <c r="E112" s="1417" t="s">
        <v>1243</v>
      </c>
      <c r="F112" s="1411"/>
      <c r="G112" s="1412"/>
      <c r="H112" s="1412"/>
      <c r="I112" s="1412"/>
      <c r="J112" s="1409"/>
      <c r="K112" s="1409"/>
      <c r="L112" s="1409"/>
      <c r="M112" s="1409">
        <v>2438</v>
      </c>
      <c r="N112" s="1413">
        <v>45218</v>
      </c>
      <c r="O112" s="1414" t="s">
        <v>1141</v>
      </c>
      <c r="P112" s="1415"/>
      <c r="Q112" s="135"/>
      <c r="R112" s="109"/>
      <c r="S112" s="109"/>
    </row>
    <row r="113" spans="1:19" s="499" customFormat="1" ht="15.75" x14ac:dyDescent="0.25">
      <c r="A113" s="1090"/>
      <c r="B113" s="498"/>
      <c r="C113" s="1408" t="s">
        <v>1222</v>
      </c>
      <c r="D113" s="1409" t="s">
        <v>376</v>
      </c>
      <c r="E113" s="1417" t="s">
        <v>1165</v>
      </c>
      <c r="F113" s="1411"/>
      <c r="G113" s="1412"/>
      <c r="H113" s="1412"/>
      <c r="I113" s="1412"/>
      <c r="J113" s="1409"/>
      <c r="K113" s="1409"/>
      <c r="L113" s="1409"/>
      <c r="M113" s="1409">
        <v>2438</v>
      </c>
      <c r="N113" s="1413">
        <v>45218</v>
      </c>
      <c r="O113" s="1414" t="s">
        <v>1141</v>
      </c>
      <c r="P113" s="1415"/>
      <c r="Q113" s="135"/>
      <c r="R113" s="109"/>
      <c r="S113" s="109"/>
    </row>
    <row r="114" spans="1:19" s="499" customFormat="1" ht="15.75" x14ac:dyDescent="0.25">
      <c r="A114" s="1090"/>
      <c r="B114" s="498"/>
      <c r="C114" s="1408" t="s">
        <v>1222</v>
      </c>
      <c r="D114" s="1409" t="s">
        <v>376</v>
      </c>
      <c r="E114" s="1417" t="s">
        <v>1165</v>
      </c>
      <c r="F114" s="1411"/>
      <c r="G114" s="1412"/>
      <c r="H114" s="1412"/>
      <c r="I114" s="1412"/>
      <c r="J114" s="1409"/>
      <c r="K114" s="1409"/>
      <c r="L114" s="1409"/>
      <c r="M114" s="1409">
        <v>2438</v>
      </c>
      <c r="N114" s="1413">
        <v>45218</v>
      </c>
      <c r="O114" s="1414" t="s">
        <v>1141</v>
      </c>
      <c r="P114" s="1415"/>
      <c r="Q114" s="135"/>
      <c r="R114" s="109"/>
      <c r="S114" s="109"/>
    </row>
    <row r="115" spans="1:19" s="499" customFormat="1" ht="15.75" x14ac:dyDescent="0.25">
      <c r="A115" s="1090"/>
      <c r="B115" s="498"/>
      <c r="C115" s="1408" t="s">
        <v>1222</v>
      </c>
      <c r="D115" s="1409" t="s">
        <v>376</v>
      </c>
      <c r="E115" s="1417" t="s">
        <v>1165</v>
      </c>
      <c r="F115" s="1411"/>
      <c r="G115" s="1412"/>
      <c r="H115" s="1412"/>
      <c r="I115" s="1412"/>
      <c r="J115" s="1409"/>
      <c r="K115" s="1409"/>
      <c r="L115" s="1409"/>
      <c r="M115" s="1409">
        <v>2438</v>
      </c>
      <c r="N115" s="1413">
        <v>45218</v>
      </c>
      <c r="O115" s="1414" t="s">
        <v>1141</v>
      </c>
      <c r="P115" s="1415"/>
      <c r="Q115" s="135"/>
      <c r="R115" s="109"/>
      <c r="S115" s="109"/>
    </row>
    <row r="116" spans="1:19" s="499" customFormat="1" ht="15.75" x14ac:dyDescent="0.25">
      <c r="A116" s="1090"/>
      <c r="B116" s="498"/>
      <c r="C116" s="1408" t="s">
        <v>1222</v>
      </c>
      <c r="D116" s="1409" t="s">
        <v>376</v>
      </c>
      <c r="E116" s="1417" t="s">
        <v>1165</v>
      </c>
      <c r="F116" s="1411"/>
      <c r="G116" s="1412"/>
      <c r="H116" s="1412"/>
      <c r="I116" s="1412"/>
      <c r="J116" s="1409"/>
      <c r="K116" s="1409"/>
      <c r="L116" s="1409"/>
      <c r="M116" s="1409">
        <v>2438</v>
      </c>
      <c r="N116" s="1413">
        <v>45218</v>
      </c>
      <c r="O116" s="1414" t="s">
        <v>1141</v>
      </c>
      <c r="P116" s="1415"/>
      <c r="Q116" s="135"/>
      <c r="R116" s="109"/>
      <c r="S116" s="109"/>
    </row>
    <row r="117" spans="1:19" s="499" customFormat="1" ht="15.75" x14ac:dyDescent="0.25">
      <c r="A117" s="1090"/>
      <c r="B117" s="498"/>
      <c r="C117" s="1408" t="s">
        <v>1222</v>
      </c>
      <c r="D117" s="1409" t="s">
        <v>376</v>
      </c>
      <c r="E117" s="1417" t="s">
        <v>1244</v>
      </c>
      <c r="F117" s="1411"/>
      <c r="G117" s="1412"/>
      <c r="H117" s="1412"/>
      <c r="I117" s="1412"/>
      <c r="J117" s="1409"/>
      <c r="K117" s="1409"/>
      <c r="L117" s="1409"/>
      <c r="M117" s="1409">
        <v>2438</v>
      </c>
      <c r="N117" s="1413">
        <v>45218</v>
      </c>
      <c r="O117" s="1414" t="s">
        <v>1141</v>
      </c>
      <c r="P117" s="1415"/>
      <c r="Q117" s="135"/>
      <c r="R117" s="109"/>
      <c r="S117" s="109"/>
    </row>
    <row r="118" spans="1:19" s="499" customFormat="1" ht="15.75" x14ac:dyDescent="0.25">
      <c r="A118" s="1090"/>
      <c r="B118" s="498"/>
      <c r="C118" s="1408" t="s">
        <v>1222</v>
      </c>
      <c r="D118" s="1409" t="s">
        <v>376</v>
      </c>
      <c r="E118" s="1417" t="s">
        <v>1245</v>
      </c>
      <c r="F118" s="1411"/>
      <c r="G118" s="1412"/>
      <c r="H118" s="1412"/>
      <c r="I118" s="1412"/>
      <c r="J118" s="1409"/>
      <c r="K118" s="1409"/>
      <c r="L118" s="1409"/>
      <c r="M118" s="1409">
        <v>2438</v>
      </c>
      <c r="N118" s="1413">
        <v>45218</v>
      </c>
      <c r="O118" s="1414" t="s">
        <v>1141</v>
      </c>
      <c r="P118" s="1415"/>
      <c r="Q118" s="135"/>
      <c r="R118" s="109"/>
      <c r="S118" s="109"/>
    </row>
    <row r="119" spans="1:19" s="499" customFormat="1" ht="15.75" x14ac:dyDescent="0.25">
      <c r="A119" s="1090"/>
      <c r="B119" s="498"/>
      <c r="C119" s="1408" t="s">
        <v>1222</v>
      </c>
      <c r="D119" s="1409" t="s">
        <v>376</v>
      </c>
      <c r="E119" s="1417" t="s">
        <v>1165</v>
      </c>
      <c r="F119" s="1411"/>
      <c r="G119" s="1412"/>
      <c r="H119" s="1412"/>
      <c r="I119" s="1412"/>
      <c r="J119" s="1409"/>
      <c r="K119" s="1409"/>
      <c r="L119" s="1409"/>
      <c r="M119" s="1409">
        <v>2438</v>
      </c>
      <c r="N119" s="1413">
        <v>45218</v>
      </c>
      <c r="O119" s="1414" t="s">
        <v>1141</v>
      </c>
      <c r="P119" s="1415"/>
      <c r="Q119" s="135"/>
      <c r="R119" s="109"/>
      <c r="S119" s="109"/>
    </row>
    <row r="120" spans="1:19" s="499" customFormat="1" ht="15.75" x14ac:dyDescent="0.25">
      <c r="A120" s="1090"/>
      <c r="B120" s="498"/>
      <c r="C120" s="1408" t="s">
        <v>1222</v>
      </c>
      <c r="D120" s="1409" t="s">
        <v>376</v>
      </c>
      <c r="E120" s="1417" t="s">
        <v>1165</v>
      </c>
      <c r="F120" s="1411"/>
      <c r="G120" s="1412"/>
      <c r="H120" s="1412"/>
      <c r="I120" s="1412"/>
      <c r="J120" s="1409"/>
      <c r="K120" s="1409"/>
      <c r="L120" s="1409"/>
      <c r="M120" s="1409">
        <v>2438</v>
      </c>
      <c r="N120" s="1413">
        <v>45218</v>
      </c>
      <c r="O120" s="1414" t="s">
        <v>1141</v>
      </c>
      <c r="P120" s="1415"/>
      <c r="Q120" s="135"/>
      <c r="R120" s="109"/>
      <c r="S120" s="109"/>
    </row>
    <row r="121" spans="1:19" s="499" customFormat="1" ht="15.75" x14ac:dyDescent="0.25">
      <c r="A121" s="1090"/>
      <c r="B121" s="498"/>
      <c r="C121" s="1408" t="s">
        <v>1222</v>
      </c>
      <c r="D121" s="1409" t="s">
        <v>376</v>
      </c>
      <c r="E121" s="1417" t="s">
        <v>1165</v>
      </c>
      <c r="F121" s="1411"/>
      <c r="G121" s="1412"/>
      <c r="H121" s="1412"/>
      <c r="I121" s="1412"/>
      <c r="J121" s="1409"/>
      <c r="K121" s="1409"/>
      <c r="L121" s="1409"/>
      <c r="M121" s="1409">
        <v>2438</v>
      </c>
      <c r="N121" s="1413">
        <v>45218</v>
      </c>
      <c r="O121" s="1414" t="s">
        <v>1141</v>
      </c>
      <c r="P121" s="1415"/>
      <c r="Q121" s="135"/>
      <c r="R121" s="109"/>
      <c r="S121" s="109"/>
    </row>
    <row r="122" spans="1:19" s="499" customFormat="1" ht="15.75" x14ac:dyDescent="0.25">
      <c r="A122" s="1090"/>
      <c r="B122" s="498"/>
      <c r="C122" s="1408" t="s">
        <v>1222</v>
      </c>
      <c r="D122" s="1409" t="s">
        <v>376</v>
      </c>
      <c r="E122" s="1417" t="s">
        <v>1246</v>
      </c>
      <c r="F122" s="1411"/>
      <c r="G122" s="1412"/>
      <c r="H122" s="1412"/>
      <c r="I122" s="1412"/>
      <c r="J122" s="1409"/>
      <c r="K122" s="1409"/>
      <c r="L122" s="1409"/>
      <c r="M122" s="1409">
        <v>2438</v>
      </c>
      <c r="N122" s="1413">
        <v>45218</v>
      </c>
      <c r="O122" s="1414" t="s">
        <v>1141</v>
      </c>
      <c r="P122" s="1415"/>
      <c r="Q122" s="135"/>
      <c r="R122" s="109"/>
      <c r="S122" s="109"/>
    </row>
    <row r="123" spans="1:19" s="499" customFormat="1" ht="15.75" x14ac:dyDescent="0.25">
      <c r="A123" s="1090"/>
      <c r="B123" s="498"/>
      <c r="C123" s="1408" t="s">
        <v>1222</v>
      </c>
      <c r="D123" s="1409" t="s">
        <v>376</v>
      </c>
      <c r="E123" s="1417" t="s">
        <v>1247</v>
      </c>
      <c r="F123" s="1411"/>
      <c r="G123" s="1412"/>
      <c r="H123" s="1412"/>
      <c r="I123" s="1412"/>
      <c r="J123" s="1409"/>
      <c r="K123" s="1409"/>
      <c r="L123" s="1409"/>
      <c r="M123" s="1409">
        <v>2438</v>
      </c>
      <c r="N123" s="1413">
        <v>45218</v>
      </c>
      <c r="O123" s="1414" t="s">
        <v>1141</v>
      </c>
      <c r="P123" s="1415"/>
      <c r="Q123" s="135"/>
      <c r="R123" s="109"/>
      <c r="S123" s="109"/>
    </row>
    <row r="124" spans="1:19" s="499" customFormat="1" ht="15.75" x14ac:dyDescent="0.25">
      <c r="A124" s="1090"/>
      <c r="B124" s="498"/>
      <c r="C124" s="1408" t="s">
        <v>1222</v>
      </c>
      <c r="D124" s="1409" t="s">
        <v>376</v>
      </c>
      <c r="E124" s="1417" t="s">
        <v>1248</v>
      </c>
      <c r="F124" s="1411"/>
      <c r="G124" s="1412"/>
      <c r="H124" s="1412"/>
      <c r="I124" s="1412"/>
      <c r="J124" s="1409"/>
      <c r="K124" s="1409"/>
      <c r="L124" s="1409"/>
      <c r="M124" s="1409">
        <v>2438</v>
      </c>
      <c r="N124" s="1413">
        <v>45218</v>
      </c>
      <c r="O124" s="1414" t="s">
        <v>1141</v>
      </c>
      <c r="P124" s="1415"/>
      <c r="Q124" s="135"/>
      <c r="R124" s="109"/>
      <c r="S124" s="109"/>
    </row>
    <row r="125" spans="1:19" s="499" customFormat="1" ht="15.75" x14ac:dyDescent="0.25">
      <c r="A125" s="1090"/>
      <c r="B125" s="498"/>
      <c r="C125" s="1408" t="s">
        <v>1222</v>
      </c>
      <c r="D125" s="1409" t="s">
        <v>376</v>
      </c>
      <c r="E125" s="1417" t="s">
        <v>1249</v>
      </c>
      <c r="F125" s="1411"/>
      <c r="G125" s="1412"/>
      <c r="H125" s="1412"/>
      <c r="I125" s="1412"/>
      <c r="J125" s="1409"/>
      <c r="K125" s="1409"/>
      <c r="L125" s="1409"/>
      <c r="M125" s="1409">
        <v>2438</v>
      </c>
      <c r="N125" s="1413">
        <v>45218</v>
      </c>
      <c r="O125" s="1414" t="s">
        <v>1141</v>
      </c>
      <c r="P125" s="1415"/>
      <c r="Q125" s="135"/>
      <c r="R125" s="109"/>
      <c r="S125" s="109"/>
    </row>
    <row r="126" spans="1:19" s="499" customFormat="1" ht="15.75" x14ac:dyDescent="0.25">
      <c r="A126" s="1090"/>
      <c r="B126" s="498"/>
      <c r="C126" s="1408" t="s">
        <v>1222</v>
      </c>
      <c r="D126" s="1409" t="s">
        <v>376</v>
      </c>
      <c r="E126" s="1417" t="s">
        <v>1250</v>
      </c>
      <c r="F126" s="1411"/>
      <c r="G126" s="1412"/>
      <c r="H126" s="1412"/>
      <c r="I126" s="1412"/>
      <c r="J126" s="1409"/>
      <c r="K126" s="1409"/>
      <c r="L126" s="1409"/>
      <c r="M126" s="1409">
        <v>2438</v>
      </c>
      <c r="N126" s="1413">
        <v>45218</v>
      </c>
      <c r="O126" s="1414" t="s">
        <v>1141</v>
      </c>
      <c r="P126" s="1415"/>
      <c r="Q126" s="135"/>
      <c r="R126" s="109"/>
      <c r="S126" s="109"/>
    </row>
    <row r="127" spans="1:19" s="499" customFormat="1" ht="15.75" x14ac:dyDescent="0.25">
      <c r="A127" s="1090"/>
      <c r="B127" s="498"/>
      <c r="C127" s="1408" t="s">
        <v>1222</v>
      </c>
      <c r="D127" s="1409" t="s">
        <v>376</v>
      </c>
      <c r="E127" s="1417" t="s">
        <v>1251</v>
      </c>
      <c r="F127" s="1411"/>
      <c r="G127" s="1412"/>
      <c r="H127" s="1412"/>
      <c r="I127" s="1412"/>
      <c r="J127" s="1409"/>
      <c r="K127" s="1409"/>
      <c r="L127" s="1409"/>
      <c r="M127" s="1409">
        <v>2438</v>
      </c>
      <c r="N127" s="1413">
        <v>45218</v>
      </c>
      <c r="O127" s="1414" t="s">
        <v>1141</v>
      </c>
      <c r="P127" s="1415"/>
      <c r="Q127" s="135"/>
      <c r="R127" s="109"/>
      <c r="S127" s="109"/>
    </row>
    <row r="128" spans="1:19" s="499" customFormat="1" ht="15.75" x14ac:dyDescent="0.25">
      <c r="A128" s="1090"/>
      <c r="B128" s="498"/>
      <c r="C128" s="1408" t="s">
        <v>1222</v>
      </c>
      <c r="D128" s="1409" t="s">
        <v>376</v>
      </c>
      <c r="E128" s="1417" t="s">
        <v>1252</v>
      </c>
      <c r="F128" s="1411"/>
      <c r="G128" s="1412"/>
      <c r="H128" s="1412"/>
      <c r="I128" s="1412"/>
      <c r="J128" s="1409"/>
      <c r="K128" s="1409"/>
      <c r="L128" s="1409"/>
      <c r="M128" s="1409">
        <v>2438</v>
      </c>
      <c r="N128" s="1413">
        <v>45218</v>
      </c>
      <c r="O128" s="1414" t="s">
        <v>1141</v>
      </c>
      <c r="P128" s="1415"/>
      <c r="Q128" s="135"/>
      <c r="R128" s="109"/>
      <c r="S128" s="109"/>
    </row>
    <row r="129" spans="1:19" s="499" customFormat="1" ht="15.75" x14ac:dyDescent="0.25">
      <c r="A129" s="1090"/>
      <c r="B129" s="498"/>
      <c r="C129" s="1408" t="s">
        <v>1222</v>
      </c>
      <c r="D129" s="1409" t="s">
        <v>376</v>
      </c>
      <c r="E129" s="1417" t="s">
        <v>1253</v>
      </c>
      <c r="F129" s="1411"/>
      <c r="G129" s="1412"/>
      <c r="H129" s="1412"/>
      <c r="I129" s="1412"/>
      <c r="J129" s="1409"/>
      <c r="K129" s="1409"/>
      <c r="L129" s="1409"/>
      <c r="M129" s="1409">
        <v>2438</v>
      </c>
      <c r="N129" s="1413">
        <v>45218</v>
      </c>
      <c r="O129" s="1414" t="s">
        <v>1141</v>
      </c>
      <c r="P129" s="1415"/>
      <c r="Q129" s="135"/>
      <c r="R129" s="109"/>
      <c r="S129" s="109"/>
    </row>
    <row r="130" spans="1:19" s="499" customFormat="1" ht="15.75" x14ac:dyDescent="0.25">
      <c r="A130" s="1090"/>
      <c r="B130" s="498"/>
      <c r="C130" s="1408" t="s">
        <v>1222</v>
      </c>
      <c r="D130" s="1409" t="s">
        <v>376</v>
      </c>
      <c r="E130" s="1417" t="s">
        <v>1254</v>
      </c>
      <c r="F130" s="1411"/>
      <c r="G130" s="1412"/>
      <c r="H130" s="1412"/>
      <c r="I130" s="1412"/>
      <c r="J130" s="1409"/>
      <c r="K130" s="1409"/>
      <c r="L130" s="1409"/>
      <c r="M130" s="1409">
        <v>2438</v>
      </c>
      <c r="N130" s="1413">
        <v>45218</v>
      </c>
      <c r="O130" s="1414" t="s">
        <v>1141</v>
      </c>
      <c r="P130" s="1415"/>
      <c r="Q130" s="135"/>
      <c r="R130" s="109"/>
      <c r="S130" s="109"/>
    </row>
    <row r="131" spans="1:19" s="499" customFormat="1" ht="15.75" x14ac:dyDescent="0.25">
      <c r="A131" s="1090"/>
      <c r="B131" s="498"/>
      <c r="C131" s="1408" t="s">
        <v>1222</v>
      </c>
      <c r="D131" s="1409" t="s">
        <v>376</v>
      </c>
      <c r="E131" s="1417" t="s">
        <v>1255</v>
      </c>
      <c r="F131" s="1411"/>
      <c r="G131" s="1412"/>
      <c r="H131" s="1412"/>
      <c r="I131" s="1412"/>
      <c r="J131" s="1409"/>
      <c r="K131" s="1409"/>
      <c r="L131" s="1409"/>
      <c r="M131" s="1409">
        <v>2438</v>
      </c>
      <c r="N131" s="1413">
        <v>45218</v>
      </c>
      <c r="O131" s="1414" t="s">
        <v>1141</v>
      </c>
      <c r="P131" s="1415"/>
      <c r="Q131" s="135"/>
      <c r="R131" s="109"/>
      <c r="S131" s="109"/>
    </row>
    <row r="132" spans="1:19" s="499" customFormat="1" ht="15.75" x14ac:dyDescent="0.25">
      <c r="A132" s="1090"/>
      <c r="B132" s="498"/>
      <c r="C132" s="1408" t="s">
        <v>1222</v>
      </c>
      <c r="D132" s="1409" t="s">
        <v>376</v>
      </c>
      <c r="E132" s="1417" t="s">
        <v>1256</v>
      </c>
      <c r="F132" s="1411"/>
      <c r="G132" s="1412"/>
      <c r="H132" s="1412"/>
      <c r="I132" s="1412"/>
      <c r="J132" s="1409"/>
      <c r="K132" s="1409"/>
      <c r="L132" s="1409"/>
      <c r="M132" s="1409">
        <v>2438</v>
      </c>
      <c r="N132" s="1413">
        <v>45218</v>
      </c>
      <c r="O132" s="1414" t="s">
        <v>1141</v>
      </c>
      <c r="P132" s="1415"/>
      <c r="Q132" s="135"/>
      <c r="R132" s="109"/>
      <c r="S132" s="109"/>
    </row>
    <row r="133" spans="1:19" s="499" customFormat="1" ht="15.75" x14ac:dyDescent="0.25">
      <c r="A133" s="1090"/>
      <c r="B133" s="498"/>
      <c r="C133" s="1408" t="s">
        <v>1222</v>
      </c>
      <c r="D133" s="1409" t="s">
        <v>376</v>
      </c>
      <c r="E133" s="1423" t="s">
        <v>1257</v>
      </c>
      <c r="F133" s="1411"/>
      <c r="G133" s="1412"/>
      <c r="H133" s="1412"/>
      <c r="I133" s="1412"/>
      <c r="J133" s="1409"/>
      <c r="K133" s="1409"/>
      <c r="L133" s="1409"/>
      <c r="M133" s="1409">
        <v>2438</v>
      </c>
      <c r="N133" s="1413">
        <v>45218</v>
      </c>
      <c r="O133" s="1414" t="s">
        <v>1141</v>
      </c>
      <c r="P133" s="1415"/>
      <c r="Q133" s="135"/>
      <c r="R133" s="109"/>
      <c r="S133" s="109"/>
    </row>
    <row r="134" spans="1:19" s="499" customFormat="1" ht="15.75" x14ac:dyDescent="0.25">
      <c r="A134" s="1090"/>
      <c r="B134" s="498"/>
      <c r="C134" s="1408" t="s">
        <v>1222</v>
      </c>
      <c r="D134" s="1409" t="s">
        <v>376</v>
      </c>
      <c r="E134" s="1417" t="s">
        <v>1258</v>
      </c>
      <c r="F134" s="1411"/>
      <c r="G134" s="1412"/>
      <c r="H134" s="1412"/>
      <c r="I134" s="1412"/>
      <c r="J134" s="1409"/>
      <c r="K134" s="1409"/>
      <c r="L134" s="1409"/>
      <c r="M134" s="1409">
        <v>2438</v>
      </c>
      <c r="N134" s="1413">
        <v>45218</v>
      </c>
      <c r="O134" s="1414" t="s">
        <v>1141</v>
      </c>
      <c r="P134" s="1415"/>
      <c r="Q134" s="135"/>
      <c r="R134" s="109"/>
      <c r="S134" s="109"/>
    </row>
    <row r="135" spans="1:19" s="499" customFormat="1" ht="15.75" x14ac:dyDescent="0.25">
      <c r="A135" s="1090"/>
      <c r="B135" s="498"/>
      <c r="C135" s="1408" t="s">
        <v>1222</v>
      </c>
      <c r="D135" s="1409" t="s">
        <v>376</v>
      </c>
      <c r="E135" s="1417" t="s">
        <v>1259</v>
      </c>
      <c r="F135" s="1411"/>
      <c r="G135" s="1412"/>
      <c r="H135" s="1412"/>
      <c r="I135" s="1412"/>
      <c r="J135" s="1409"/>
      <c r="K135" s="1409"/>
      <c r="L135" s="1409"/>
      <c r="M135" s="1409">
        <v>2438</v>
      </c>
      <c r="N135" s="1413">
        <v>45218</v>
      </c>
      <c r="O135" s="1414" t="s">
        <v>1141</v>
      </c>
      <c r="P135" s="1415"/>
      <c r="Q135" s="135"/>
      <c r="R135" s="109"/>
      <c r="S135" s="109"/>
    </row>
    <row r="136" spans="1:19" s="499" customFormat="1" ht="15.75" x14ac:dyDescent="0.25">
      <c r="A136" s="1090"/>
      <c r="B136" s="498"/>
      <c r="C136" s="1408" t="s">
        <v>1222</v>
      </c>
      <c r="D136" s="1409" t="s">
        <v>376</v>
      </c>
      <c r="E136" s="1417" t="s">
        <v>1260</v>
      </c>
      <c r="F136" s="1411"/>
      <c r="G136" s="1412"/>
      <c r="H136" s="1412"/>
      <c r="I136" s="1412"/>
      <c r="J136" s="1409"/>
      <c r="K136" s="1409"/>
      <c r="L136" s="1409"/>
      <c r="M136" s="1409">
        <v>2438</v>
      </c>
      <c r="N136" s="1413">
        <v>45218</v>
      </c>
      <c r="O136" s="1414" t="s">
        <v>1141</v>
      </c>
      <c r="P136" s="1415"/>
      <c r="Q136" s="135"/>
      <c r="R136" s="109"/>
      <c r="S136" s="109"/>
    </row>
    <row r="137" spans="1:19" s="499" customFormat="1" ht="15.75" x14ac:dyDescent="0.25">
      <c r="A137" s="1090"/>
      <c r="B137" s="498"/>
      <c r="C137" s="1408" t="s">
        <v>1222</v>
      </c>
      <c r="D137" s="1409" t="s">
        <v>376</v>
      </c>
      <c r="E137" s="1417" t="s">
        <v>1261</v>
      </c>
      <c r="F137" s="1411"/>
      <c r="G137" s="1412"/>
      <c r="H137" s="1412"/>
      <c r="I137" s="1412"/>
      <c r="J137" s="1409"/>
      <c r="K137" s="1409"/>
      <c r="L137" s="1409"/>
      <c r="M137" s="1409">
        <v>2438</v>
      </c>
      <c r="N137" s="1413">
        <v>45218</v>
      </c>
      <c r="O137" s="1414" t="s">
        <v>1141</v>
      </c>
      <c r="P137" s="1415"/>
      <c r="Q137" s="135"/>
      <c r="R137" s="109"/>
      <c r="S137" s="109"/>
    </row>
    <row r="138" spans="1:19" s="499" customFormat="1" ht="15.75" x14ac:dyDescent="0.25">
      <c r="A138" s="1090"/>
      <c r="B138" s="498"/>
      <c r="C138" s="1408" t="s">
        <v>1222</v>
      </c>
      <c r="D138" s="1409" t="s">
        <v>376</v>
      </c>
      <c r="E138" s="1417" t="s">
        <v>1262</v>
      </c>
      <c r="F138" s="1411"/>
      <c r="G138" s="1412"/>
      <c r="H138" s="1412"/>
      <c r="I138" s="1412"/>
      <c r="J138" s="1409"/>
      <c r="K138" s="1409"/>
      <c r="L138" s="1409"/>
      <c r="M138" s="1409">
        <v>2438</v>
      </c>
      <c r="N138" s="1413">
        <v>45218</v>
      </c>
      <c r="O138" s="1414" t="s">
        <v>1141</v>
      </c>
      <c r="P138" s="1415"/>
      <c r="Q138" s="135"/>
      <c r="R138" s="109"/>
      <c r="S138" s="109"/>
    </row>
    <row r="139" spans="1:19" s="499" customFormat="1" ht="15.75" x14ac:dyDescent="0.25">
      <c r="A139" s="1090"/>
      <c r="B139" s="498"/>
      <c r="C139" s="1408" t="s">
        <v>1263</v>
      </c>
      <c r="D139" s="1409" t="s">
        <v>376</v>
      </c>
      <c r="E139" s="1417" t="s">
        <v>1264</v>
      </c>
      <c r="F139" s="1411"/>
      <c r="G139" s="1412"/>
      <c r="H139" s="1412"/>
      <c r="I139" s="1412"/>
      <c r="J139" s="1409"/>
      <c r="K139" s="1409"/>
      <c r="L139" s="1409"/>
      <c r="M139" s="1409">
        <v>2438</v>
      </c>
      <c r="N139" s="1413">
        <v>45218</v>
      </c>
      <c r="O139" s="1414" t="s">
        <v>1141</v>
      </c>
      <c r="P139" s="1415"/>
      <c r="Q139" s="135"/>
      <c r="R139" s="109"/>
      <c r="S139" s="109"/>
    </row>
    <row r="140" spans="1:19" s="499" customFormat="1" ht="15.75" x14ac:dyDescent="0.25">
      <c r="A140" s="1090"/>
      <c r="B140" s="498"/>
      <c r="C140" s="1408" t="s">
        <v>1265</v>
      </c>
      <c r="D140" s="1409" t="s">
        <v>376</v>
      </c>
      <c r="E140" s="1419" t="s">
        <v>1165</v>
      </c>
      <c r="F140" s="1411"/>
      <c r="G140" s="1412"/>
      <c r="H140" s="1412"/>
      <c r="I140" s="1412"/>
      <c r="J140" s="1409"/>
      <c r="K140" s="1409"/>
      <c r="L140" s="1409"/>
      <c r="M140" s="1409">
        <v>2438</v>
      </c>
      <c r="N140" s="1413">
        <v>45218</v>
      </c>
      <c r="O140" s="1414" t="s">
        <v>1141</v>
      </c>
      <c r="P140" s="1415"/>
      <c r="Q140" s="135"/>
      <c r="R140" s="109"/>
      <c r="S140" s="109"/>
    </row>
    <row r="141" spans="1:19" s="499" customFormat="1" ht="15.75" x14ac:dyDescent="0.25">
      <c r="A141" s="1090"/>
      <c r="B141" s="498"/>
      <c r="C141" s="1408" t="s">
        <v>1265</v>
      </c>
      <c r="D141" s="1409" t="s">
        <v>376</v>
      </c>
      <c r="E141" s="1419" t="s">
        <v>1165</v>
      </c>
      <c r="F141" s="1411"/>
      <c r="G141" s="1412"/>
      <c r="H141" s="1412"/>
      <c r="I141" s="1412"/>
      <c r="J141" s="1409"/>
      <c r="K141" s="1409"/>
      <c r="L141" s="1409"/>
      <c r="M141" s="1409">
        <v>2438</v>
      </c>
      <c r="N141" s="1413">
        <v>45218</v>
      </c>
      <c r="O141" s="1414" t="s">
        <v>1141</v>
      </c>
      <c r="P141" s="1415"/>
      <c r="Q141" s="135"/>
      <c r="R141" s="109"/>
      <c r="S141" s="109"/>
    </row>
    <row r="142" spans="1:19" s="499" customFormat="1" ht="15.75" x14ac:dyDescent="0.25">
      <c r="A142" s="1090"/>
      <c r="B142" s="498"/>
      <c r="C142" s="1408" t="s">
        <v>1265</v>
      </c>
      <c r="D142" s="1409" t="s">
        <v>376</v>
      </c>
      <c r="E142" s="1419" t="s">
        <v>1165</v>
      </c>
      <c r="F142" s="1411"/>
      <c r="G142" s="1412"/>
      <c r="H142" s="1412"/>
      <c r="I142" s="1412"/>
      <c r="J142" s="1409"/>
      <c r="K142" s="1409"/>
      <c r="L142" s="1409"/>
      <c r="M142" s="1409">
        <v>2438</v>
      </c>
      <c r="N142" s="1413">
        <v>45218</v>
      </c>
      <c r="O142" s="1414" t="s">
        <v>1141</v>
      </c>
      <c r="P142" s="1415"/>
      <c r="Q142" s="135"/>
      <c r="R142" s="109"/>
      <c r="S142" s="109"/>
    </row>
    <row r="143" spans="1:19" s="499" customFormat="1" ht="15.75" x14ac:dyDescent="0.25">
      <c r="A143" s="1090"/>
      <c r="B143" s="498"/>
      <c r="C143" s="1408" t="s">
        <v>1265</v>
      </c>
      <c r="D143" s="1409" t="s">
        <v>376</v>
      </c>
      <c r="E143" s="1419" t="s">
        <v>1165</v>
      </c>
      <c r="F143" s="1411"/>
      <c r="G143" s="1412"/>
      <c r="H143" s="1412"/>
      <c r="I143" s="1412"/>
      <c r="J143" s="1409"/>
      <c r="K143" s="1409"/>
      <c r="L143" s="1409"/>
      <c r="M143" s="1409">
        <v>2438</v>
      </c>
      <c r="N143" s="1413">
        <v>45218</v>
      </c>
      <c r="O143" s="1414" t="s">
        <v>1141</v>
      </c>
      <c r="P143" s="1415"/>
      <c r="Q143" s="135"/>
      <c r="R143" s="109"/>
      <c r="S143" s="109"/>
    </row>
    <row r="144" spans="1:19" s="499" customFormat="1" ht="15.75" x14ac:dyDescent="0.25">
      <c r="A144" s="1090"/>
      <c r="B144" s="498"/>
      <c r="C144" s="1408" t="s">
        <v>1265</v>
      </c>
      <c r="D144" s="1409" t="s">
        <v>376</v>
      </c>
      <c r="E144" s="1419" t="s">
        <v>1165</v>
      </c>
      <c r="F144" s="1411"/>
      <c r="G144" s="1412"/>
      <c r="H144" s="1412"/>
      <c r="I144" s="1412"/>
      <c r="J144" s="1409"/>
      <c r="K144" s="1409"/>
      <c r="L144" s="1409"/>
      <c r="M144" s="1409">
        <v>2438</v>
      </c>
      <c r="N144" s="1413">
        <v>45218</v>
      </c>
      <c r="O144" s="1414" t="s">
        <v>1141</v>
      </c>
      <c r="P144" s="1415"/>
      <c r="Q144" s="135"/>
      <c r="R144" s="109"/>
      <c r="S144" s="109"/>
    </row>
    <row r="145" spans="1:19" s="499" customFormat="1" ht="15.75" x14ac:dyDescent="0.25">
      <c r="A145" s="1090"/>
      <c r="B145" s="498"/>
      <c r="C145" s="1408" t="s">
        <v>1265</v>
      </c>
      <c r="D145" s="1409" t="s">
        <v>376</v>
      </c>
      <c r="E145" s="1419" t="s">
        <v>1165</v>
      </c>
      <c r="F145" s="1411"/>
      <c r="G145" s="1412"/>
      <c r="H145" s="1412"/>
      <c r="I145" s="1412"/>
      <c r="J145" s="1409"/>
      <c r="K145" s="1409"/>
      <c r="L145" s="1409"/>
      <c r="M145" s="1409">
        <v>2438</v>
      </c>
      <c r="N145" s="1413">
        <v>45218</v>
      </c>
      <c r="O145" s="1414" t="s">
        <v>1141</v>
      </c>
      <c r="P145" s="1415"/>
      <c r="Q145" s="135"/>
      <c r="R145" s="109"/>
      <c r="S145" s="109"/>
    </row>
    <row r="146" spans="1:19" s="499" customFormat="1" ht="15.75" x14ac:dyDescent="0.25">
      <c r="A146" s="1090"/>
      <c r="B146" s="498"/>
      <c r="C146" s="1408" t="s">
        <v>1265</v>
      </c>
      <c r="D146" s="1409" t="s">
        <v>376</v>
      </c>
      <c r="E146" s="1419" t="s">
        <v>1165</v>
      </c>
      <c r="F146" s="1411"/>
      <c r="G146" s="1412"/>
      <c r="H146" s="1412"/>
      <c r="I146" s="1412"/>
      <c r="J146" s="1409"/>
      <c r="K146" s="1409"/>
      <c r="L146" s="1409"/>
      <c r="M146" s="1409">
        <v>2438</v>
      </c>
      <c r="N146" s="1413">
        <v>45218</v>
      </c>
      <c r="O146" s="1414" t="s">
        <v>1141</v>
      </c>
      <c r="P146" s="1415"/>
      <c r="Q146" s="135"/>
      <c r="R146" s="109"/>
      <c r="S146" s="109"/>
    </row>
    <row r="147" spans="1:19" s="499" customFormat="1" ht="15.75" x14ac:dyDescent="0.25">
      <c r="A147" s="1090"/>
      <c r="B147" s="498"/>
      <c r="C147" s="1408" t="s">
        <v>1265</v>
      </c>
      <c r="D147" s="1409" t="s">
        <v>376</v>
      </c>
      <c r="E147" s="1419" t="s">
        <v>1165</v>
      </c>
      <c r="F147" s="1411"/>
      <c r="G147" s="1412"/>
      <c r="H147" s="1412"/>
      <c r="I147" s="1412"/>
      <c r="J147" s="1409"/>
      <c r="K147" s="1409"/>
      <c r="L147" s="1409"/>
      <c r="M147" s="1409">
        <v>2438</v>
      </c>
      <c r="N147" s="1413">
        <v>45218</v>
      </c>
      <c r="O147" s="1414" t="s">
        <v>1141</v>
      </c>
      <c r="P147" s="1415"/>
      <c r="Q147" s="135"/>
      <c r="R147" s="109"/>
      <c r="S147" s="109"/>
    </row>
    <row r="148" spans="1:19" s="499" customFormat="1" ht="15.75" x14ac:dyDescent="0.25">
      <c r="A148" s="1090"/>
      <c r="B148" s="498"/>
      <c r="C148" s="1408" t="s">
        <v>1265</v>
      </c>
      <c r="D148" s="1409" t="s">
        <v>376</v>
      </c>
      <c r="E148" s="1419" t="s">
        <v>1165</v>
      </c>
      <c r="F148" s="1411"/>
      <c r="G148" s="1412"/>
      <c r="H148" s="1412"/>
      <c r="I148" s="1412"/>
      <c r="J148" s="1409"/>
      <c r="K148" s="1409"/>
      <c r="L148" s="1409"/>
      <c r="M148" s="1409">
        <v>2438</v>
      </c>
      <c r="N148" s="1413">
        <v>45218</v>
      </c>
      <c r="O148" s="1414" t="s">
        <v>1141</v>
      </c>
      <c r="P148" s="1415"/>
      <c r="Q148" s="135"/>
      <c r="R148" s="109"/>
      <c r="S148" s="109"/>
    </row>
    <row r="149" spans="1:19" s="499" customFormat="1" ht="15.75" x14ac:dyDescent="0.25">
      <c r="A149" s="1090"/>
      <c r="B149" s="498"/>
      <c r="C149" s="1408" t="s">
        <v>1265</v>
      </c>
      <c r="D149" s="1409" t="s">
        <v>376</v>
      </c>
      <c r="E149" s="1419" t="s">
        <v>1165</v>
      </c>
      <c r="F149" s="1411"/>
      <c r="G149" s="1412"/>
      <c r="H149" s="1412"/>
      <c r="I149" s="1412"/>
      <c r="J149" s="1409"/>
      <c r="K149" s="1409"/>
      <c r="L149" s="1409"/>
      <c r="M149" s="1409">
        <v>2438</v>
      </c>
      <c r="N149" s="1413">
        <v>45218</v>
      </c>
      <c r="O149" s="1414" t="s">
        <v>1141</v>
      </c>
      <c r="P149" s="1415"/>
      <c r="Q149" s="135"/>
      <c r="R149" s="109"/>
      <c r="S149" s="109"/>
    </row>
    <row r="150" spans="1:19" s="499" customFormat="1" ht="15.75" x14ac:dyDescent="0.25">
      <c r="A150" s="1090"/>
      <c r="B150" s="498"/>
      <c r="C150" s="1408" t="s">
        <v>1266</v>
      </c>
      <c r="D150" s="1409" t="s">
        <v>376</v>
      </c>
      <c r="E150" s="1419" t="s">
        <v>1165</v>
      </c>
      <c r="F150" s="1411"/>
      <c r="G150" s="1412"/>
      <c r="H150" s="1412"/>
      <c r="I150" s="1412"/>
      <c r="J150" s="1409"/>
      <c r="K150" s="1409"/>
      <c r="L150" s="1409"/>
      <c r="M150" s="1409">
        <v>2438</v>
      </c>
      <c r="N150" s="1413">
        <v>45218</v>
      </c>
      <c r="O150" s="1414" t="s">
        <v>1141</v>
      </c>
      <c r="P150" s="1415"/>
      <c r="Q150" s="135"/>
      <c r="R150" s="109"/>
      <c r="S150" s="109"/>
    </row>
    <row r="151" spans="1:19" s="499" customFormat="1" ht="15.75" x14ac:dyDescent="0.25">
      <c r="A151" s="1090"/>
      <c r="B151" s="498"/>
      <c r="C151" s="1408" t="s">
        <v>1266</v>
      </c>
      <c r="D151" s="1409" t="s">
        <v>376</v>
      </c>
      <c r="E151" s="1419" t="s">
        <v>1165</v>
      </c>
      <c r="F151" s="1411"/>
      <c r="G151" s="1412"/>
      <c r="H151" s="1412"/>
      <c r="I151" s="1412"/>
      <c r="J151" s="1409"/>
      <c r="K151" s="1409"/>
      <c r="L151" s="1409"/>
      <c r="M151" s="1409">
        <v>2438</v>
      </c>
      <c r="N151" s="1413">
        <v>45218</v>
      </c>
      <c r="O151" s="1414" t="s">
        <v>1141</v>
      </c>
      <c r="P151" s="1415"/>
      <c r="Q151" s="135"/>
      <c r="R151" s="109"/>
      <c r="S151" s="109"/>
    </row>
    <row r="152" spans="1:19" s="499" customFormat="1" ht="15.75" x14ac:dyDescent="0.25">
      <c r="A152" s="1090"/>
      <c r="B152" s="498"/>
      <c r="C152" s="1408" t="s">
        <v>1266</v>
      </c>
      <c r="D152" s="1409" t="s">
        <v>376</v>
      </c>
      <c r="E152" s="1419" t="s">
        <v>1165</v>
      </c>
      <c r="F152" s="1411"/>
      <c r="G152" s="1412"/>
      <c r="H152" s="1412"/>
      <c r="I152" s="1412"/>
      <c r="J152" s="1409"/>
      <c r="K152" s="1409"/>
      <c r="L152" s="1409"/>
      <c r="M152" s="1409">
        <v>2438</v>
      </c>
      <c r="N152" s="1413">
        <v>45218</v>
      </c>
      <c r="O152" s="1414" t="s">
        <v>1141</v>
      </c>
      <c r="P152" s="1415"/>
      <c r="Q152" s="135"/>
      <c r="R152" s="109"/>
      <c r="S152" s="109"/>
    </row>
    <row r="153" spans="1:19" s="499" customFormat="1" ht="15.75" x14ac:dyDescent="0.25">
      <c r="A153" s="1090"/>
      <c r="B153" s="498"/>
      <c r="C153" s="1421" t="s">
        <v>1267</v>
      </c>
      <c r="D153" s="1409" t="s">
        <v>376</v>
      </c>
      <c r="E153" s="1417" t="s">
        <v>1268</v>
      </c>
      <c r="F153" s="1411"/>
      <c r="G153" s="1412"/>
      <c r="H153" s="1412"/>
      <c r="I153" s="1412"/>
      <c r="J153" s="1409"/>
      <c r="K153" s="1409"/>
      <c r="L153" s="1409"/>
      <c r="M153" s="1409">
        <v>2438</v>
      </c>
      <c r="N153" s="1413">
        <v>45218</v>
      </c>
      <c r="O153" s="1414" t="s">
        <v>1141</v>
      </c>
      <c r="P153" s="1415"/>
      <c r="Q153" s="135"/>
      <c r="R153" s="109"/>
      <c r="S153" s="109"/>
    </row>
    <row r="154" spans="1:19" s="499" customFormat="1" ht="15.75" x14ac:dyDescent="0.25">
      <c r="A154" s="1090"/>
      <c r="B154" s="498"/>
      <c r="C154" s="1421" t="s">
        <v>1267</v>
      </c>
      <c r="D154" s="1409" t="s">
        <v>376</v>
      </c>
      <c r="E154" s="1417" t="s">
        <v>1165</v>
      </c>
      <c r="F154" s="1411"/>
      <c r="G154" s="1412"/>
      <c r="H154" s="1412"/>
      <c r="I154" s="1412"/>
      <c r="J154" s="1409"/>
      <c r="K154" s="1409"/>
      <c r="L154" s="1409"/>
      <c r="M154" s="1409">
        <v>2438</v>
      </c>
      <c r="N154" s="1413">
        <v>45218</v>
      </c>
      <c r="O154" s="1414" t="s">
        <v>1141</v>
      </c>
      <c r="P154" s="1415"/>
      <c r="Q154" s="135"/>
      <c r="R154" s="109"/>
      <c r="S154" s="109"/>
    </row>
    <row r="155" spans="1:19" s="499" customFormat="1" ht="15.75" x14ac:dyDescent="0.25">
      <c r="A155" s="1090"/>
      <c r="B155" s="498"/>
      <c r="C155" s="1424" t="s">
        <v>1267</v>
      </c>
      <c r="D155" s="1409" t="s">
        <v>376</v>
      </c>
      <c r="E155" s="1417" t="s">
        <v>1269</v>
      </c>
      <c r="F155" s="1411"/>
      <c r="G155" s="1412"/>
      <c r="H155" s="1412"/>
      <c r="I155" s="1412"/>
      <c r="J155" s="1409"/>
      <c r="K155" s="1409"/>
      <c r="L155" s="1409"/>
      <c r="M155" s="1409">
        <v>2438</v>
      </c>
      <c r="N155" s="1413">
        <v>45218</v>
      </c>
      <c r="O155" s="1414" t="s">
        <v>1141</v>
      </c>
      <c r="P155" s="1415"/>
      <c r="Q155" s="135"/>
      <c r="R155" s="109"/>
      <c r="S155" s="109"/>
    </row>
    <row r="156" spans="1:19" s="499" customFormat="1" ht="15.75" x14ac:dyDescent="0.25">
      <c r="A156" s="1090"/>
      <c r="B156" s="498"/>
      <c r="C156" s="1421" t="s">
        <v>1270</v>
      </c>
      <c r="D156" s="1409" t="s">
        <v>376</v>
      </c>
      <c r="E156" s="1417" t="s">
        <v>1271</v>
      </c>
      <c r="F156" s="1411"/>
      <c r="G156" s="1412"/>
      <c r="H156" s="1412"/>
      <c r="I156" s="1412"/>
      <c r="J156" s="1409"/>
      <c r="K156" s="1409"/>
      <c r="L156" s="1409"/>
      <c r="M156" s="1409">
        <v>2438</v>
      </c>
      <c r="N156" s="1413">
        <v>45218</v>
      </c>
      <c r="O156" s="1414" t="s">
        <v>1141</v>
      </c>
      <c r="P156" s="1415"/>
      <c r="Q156" s="135"/>
      <c r="R156" s="109"/>
      <c r="S156" s="109"/>
    </row>
    <row r="157" spans="1:19" s="499" customFormat="1" ht="15.75" x14ac:dyDescent="0.25">
      <c r="A157" s="1090"/>
      <c r="B157" s="498"/>
      <c r="C157" s="1421" t="s">
        <v>1272</v>
      </c>
      <c r="D157" s="1409" t="s">
        <v>376</v>
      </c>
      <c r="E157" s="1417" t="s">
        <v>1273</v>
      </c>
      <c r="F157" s="1411"/>
      <c r="G157" s="1412"/>
      <c r="H157" s="1412"/>
      <c r="I157" s="1412"/>
      <c r="J157" s="1409"/>
      <c r="K157" s="1409"/>
      <c r="L157" s="1409"/>
      <c r="M157" s="1409">
        <v>2438</v>
      </c>
      <c r="N157" s="1413">
        <v>45218</v>
      </c>
      <c r="O157" s="1414" t="s">
        <v>1141</v>
      </c>
      <c r="P157" s="1415"/>
      <c r="Q157" s="135"/>
      <c r="R157" s="109"/>
      <c r="S157" s="109"/>
    </row>
    <row r="158" spans="1:19" s="499" customFormat="1" ht="15.75" x14ac:dyDescent="0.25">
      <c r="A158" s="1090"/>
      <c r="B158" s="498"/>
      <c r="C158" s="1421" t="s">
        <v>1272</v>
      </c>
      <c r="D158" s="1409" t="s">
        <v>376</v>
      </c>
      <c r="E158" s="1417" t="s">
        <v>1274</v>
      </c>
      <c r="F158" s="1411"/>
      <c r="G158" s="1412"/>
      <c r="H158" s="1412"/>
      <c r="I158" s="1412"/>
      <c r="J158" s="1409"/>
      <c r="K158" s="1409"/>
      <c r="L158" s="1409"/>
      <c r="M158" s="1409">
        <v>2438</v>
      </c>
      <c r="N158" s="1413">
        <v>45218</v>
      </c>
      <c r="O158" s="1414" t="s">
        <v>1141</v>
      </c>
      <c r="P158" s="1415"/>
      <c r="Q158" s="135"/>
      <c r="R158" s="109"/>
      <c r="S158" s="109"/>
    </row>
    <row r="159" spans="1:19" s="499" customFormat="1" ht="15.75" x14ac:dyDescent="0.25">
      <c r="A159" s="1090"/>
      <c r="B159" s="498"/>
      <c r="C159" s="1421" t="s">
        <v>1272</v>
      </c>
      <c r="D159" s="1409" t="s">
        <v>376</v>
      </c>
      <c r="E159" s="1417" t="s">
        <v>1275</v>
      </c>
      <c r="F159" s="1411"/>
      <c r="G159" s="1412"/>
      <c r="H159" s="1412"/>
      <c r="I159" s="1412"/>
      <c r="J159" s="1409"/>
      <c r="K159" s="1409"/>
      <c r="L159" s="1409"/>
      <c r="M159" s="1409">
        <v>2438</v>
      </c>
      <c r="N159" s="1413">
        <v>45218</v>
      </c>
      <c r="O159" s="1414" t="s">
        <v>1141</v>
      </c>
      <c r="P159" s="1415"/>
      <c r="Q159" s="135"/>
      <c r="R159" s="109"/>
      <c r="S159" s="109"/>
    </row>
    <row r="160" spans="1:19" s="499" customFormat="1" ht="15.75" x14ac:dyDescent="0.25">
      <c r="A160" s="1090"/>
      <c r="B160" s="498"/>
      <c r="C160" s="1421" t="s">
        <v>1272</v>
      </c>
      <c r="D160" s="1409" t="s">
        <v>376</v>
      </c>
      <c r="E160" s="1417" t="s">
        <v>1276</v>
      </c>
      <c r="F160" s="1411"/>
      <c r="G160" s="1412"/>
      <c r="H160" s="1412"/>
      <c r="I160" s="1412"/>
      <c r="J160" s="1409"/>
      <c r="K160" s="1409"/>
      <c r="L160" s="1409"/>
      <c r="M160" s="1409">
        <v>2438</v>
      </c>
      <c r="N160" s="1413">
        <v>45218</v>
      </c>
      <c r="O160" s="1414" t="s">
        <v>1141</v>
      </c>
      <c r="P160" s="1415"/>
      <c r="Q160" s="135"/>
      <c r="R160" s="109"/>
      <c r="S160" s="109"/>
    </row>
    <row r="161" spans="1:19" s="499" customFormat="1" ht="15.75" x14ac:dyDescent="0.25">
      <c r="A161" s="1090"/>
      <c r="B161" s="498"/>
      <c r="C161" s="1421" t="s">
        <v>1277</v>
      </c>
      <c r="D161" s="1409" t="s">
        <v>376</v>
      </c>
      <c r="E161" s="1417" t="s">
        <v>1278</v>
      </c>
      <c r="F161" s="1411"/>
      <c r="G161" s="1412"/>
      <c r="H161" s="1412"/>
      <c r="I161" s="1412"/>
      <c r="J161" s="1409"/>
      <c r="K161" s="1409"/>
      <c r="L161" s="1409"/>
      <c r="M161" s="1409">
        <v>2438</v>
      </c>
      <c r="N161" s="1413">
        <v>45218</v>
      </c>
      <c r="O161" s="1414" t="s">
        <v>1141</v>
      </c>
      <c r="P161" s="1415"/>
      <c r="Q161" s="135"/>
      <c r="R161" s="109"/>
      <c r="S161" s="109"/>
    </row>
    <row r="162" spans="1:19" s="499" customFormat="1" ht="15.75" x14ac:dyDescent="0.25">
      <c r="A162" s="1090"/>
      <c r="B162" s="498"/>
      <c r="C162" s="1421" t="s">
        <v>1277</v>
      </c>
      <c r="D162" s="1409" t="s">
        <v>376</v>
      </c>
      <c r="E162" s="1417" t="s">
        <v>1279</v>
      </c>
      <c r="F162" s="1411"/>
      <c r="G162" s="1412"/>
      <c r="H162" s="1412"/>
      <c r="I162" s="1412"/>
      <c r="J162" s="1409"/>
      <c r="K162" s="1409"/>
      <c r="L162" s="1409"/>
      <c r="M162" s="1409">
        <v>2438</v>
      </c>
      <c r="N162" s="1413">
        <v>45218</v>
      </c>
      <c r="O162" s="1414" t="s">
        <v>1141</v>
      </c>
      <c r="P162" s="1415"/>
      <c r="Q162" s="135"/>
      <c r="R162" s="109"/>
      <c r="S162" s="109"/>
    </row>
    <row r="163" spans="1:19" s="499" customFormat="1" ht="15.75" x14ac:dyDescent="0.25">
      <c r="A163" s="1090"/>
      <c r="B163" s="498"/>
      <c r="C163" s="1421" t="s">
        <v>1277</v>
      </c>
      <c r="D163" s="1409" t="s">
        <v>376</v>
      </c>
      <c r="E163" s="1417" t="s">
        <v>1280</v>
      </c>
      <c r="F163" s="1411"/>
      <c r="G163" s="1412"/>
      <c r="H163" s="1412"/>
      <c r="I163" s="1412"/>
      <c r="J163" s="1409"/>
      <c r="K163" s="1409"/>
      <c r="L163" s="1409"/>
      <c r="M163" s="1409">
        <v>2438</v>
      </c>
      <c r="N163" s="1413">
        <v>45218</v>
      </c>
      <c r="O163" s="1414" t="s">
        <v>1141</v>
      </c>
      <c r="P163" s="1415"/>
      <c r="Q163" s="135"/>
      <c r="R163" s="109"/>
      <c r="S163" s="109"/>
    </row>
    <row r="164" spans="1:19" s="499" customFormat="1" ht="15.75" x14ac:dyDescent="0.25">
      <c r="A164" s="1090"/>
      <c r="B164" s="498"/>
      <c r="C164" s="1421" t="s">
        <v>1277</v>
      </c>
      <c r="D164" s="1409" t="s">
        <v>376</v>
      </c>
      <c r="E164" s="1417" t="s">
        <v>1281</v>
      </c>
      <c r="F164" s="1411"/>
      <c r="G164" s="1412"/>
      <c r="H164" s="1412"/>
      <c r="I164" s="1412"/>
      <c r="J164" s="1409"/>
      <c r="K164" s="1409"/>
      <c r="L164" s="1409"/>
      <c r="M164" s="1409">
        <v>2438</v>
      </c>
      <c r="N164" s="1413">
        <v>45218</v>
      </c>
      <c r="O164" s="1414" t="s">
        <v>1141</v>
      </c>
      <c r="P164" s="1415"/>
      <c r="Q164" s="135"/>
      <c r="R164" s="109"/>
      <c r="S164" s="109"/>
    </row>
    <row r="165" spans="1:19" s="499" customFormat="1" ht="15.75" x14ac:dyDescent="0.25">
      <c r="A165" s="1090"/>
      <c r="B165" s="498"/>
      <c r="C165" s="1421" t="s">
        <v>1277</v>
      </c>
      <c r="D165" s="1409" t="s">
        <v>376</v>
      </c>
      <c r="E165" s="1417" t="s">
        <v>1282</v>
      </c>
      <c r="F165" s="1411"/>
      <c r="G165" s="1412"/>
      <c r="H165" s="1412"/>
      <c r="I165" s="1412"/>
      <c r="J165" s="1409"/>
      <c r="K165" s="1409"/>
      <c r="L165" s="1409"/>
      <c r="M165" s="1409">
        <v>2438</v>
      </c>
      <c r="N165" s="1413">
        <v>45218</v>
      </c>
      <c r="O165" s="1414" t="s">
        <v>1141</v>
      </c>
      <c r="P165" s="1415"/>
      <c r="Q165" s="135"/>
      <c r="R165" s="109"/>
      <c r="S165" s="109"/>
    </row>
    <row r="166" spans="1:19" s="499" customFormat="1" ht="15.75" x14ac:dyDescent="0.25">
      <c r="A166" s="1090"/>
      <c r="B166" s="498"/>
      <c r="C166" s="1421" t="s">
        <v>1277</v>
      </c>
      <c r="D166" s="1409" t="s">
        <v>376</v>
      </c>
      <c r="E166" s="1417" t="s">
        <v>1283</v>
      </c>
      <c r="F166" s="1411"/>
      <c r="G166" s="1412"/>
      <c r="H166" s="1412"/>
      <c r="I166" s="1412"/>
      <c r="J166" s="1409"/>
      <c r="K166" s="1409"/>
      <c r="L166" s="1409"/>
      <c r="M166" s="1409">
        <v>2438</v>
      </c>
      <c r="N166" s="1413">
        <v>45218</v>
      </c>
      <c r="O166" s="1414" t="s">
        <v>1141</v>
      </c>
      <c r="P166" s="1415"/>
      <c r="Q166" s="135"/>
      <c r="R166" s="109"/>
      <c r="S166" s="109"/>
    </row>
    <row r="167" spans="1:19" s="499" customFormat="1" ht="15.75" x14ac:dyDescent="0.25">
      <c r="A167" s="1090"/>
      <c r="B167" s="498"/>
      <c r="C167" s="1421" t="s">
        <v>1277</v>
      </c>
      <c r="D167" s="1409" t="s">
        <v>376</v>
      </c>
      <c r="E167" s="1422" t="s">
        <v>1284</v>
      </c>
      <c r="F167" s="1411"/>
      <c r="G167" s="1412"/>
      <c r="H167" s="1412"/>
      <c r="I167" s="1412"/>
      <c r="J167" s="1409"/>
      <c r="K167" s="1409"/>
      <c r="L167" s="1409"/>
      <c r="M167" s="1409">
        <v>2438</v>
      </c>
      <c r="N167" s="1413">
        <v>45218</v>
      </c>
      <c r="O167" s="1414" t="s">
        <v>1141</v>
      </c>
      <c r="P167" s="1415"/>
      <c r="Q167" s="135"/>
      <c r="R167" s="109"/>
      <c r="S167" s="109"/>
    </row>
    <row r="168" spans="1:19" s="499" customFormat="1" ht="15.75" x14ac:dyDescent="0.25">
      <c r="A168" s="1090"/>
      <c r="B168" s="498"/>
      <c r="C168" s="1421" t="s">
        <v>1277</v>
      </c>
      <c r="D168" s="1409" t="s">
        <v>376</v>
      </c>
      <c r="E168" s="1417" t="s">
        <v>1285</v>
      </c>
      <c r="F168" s="1411"/>
      <c r="G168" s="1412"/>
      <c r="H168" s="1412"/>
      <c r="I168" s="1412"/>
      <c r="J168" s="1409"/>
      <c r="K168" s="1409"/>
      <c r="L168" s="1409"/>
      <c r="M168" s="1409">
        <v>2438</v>
      </c>
      <c r="N168" s="1413">
        <v>45218</v>
      </c>
      <c r="O168" s="1414" t="s">
        <v>1141</v>
      </c>
      <c r="P168" s="1415"/>
      <c r="Q168" s="135"/>
      <c r="R168" s="109"/>
      <c r="S168" s="109"/>
    </row>
    <row r="169" spans="1:19" s="499" customFormat="1" ht="15.75" x14ac:dyDescent="0.25">
      <c r="A169" s="1090"/>
      <c r="B169" s="498"/>
      <c r="C169" s="1421" t="s">
        <v>1277</v>
      </c>
      <c r="D169" s="1409" t="s">
        <v>376</v>
      </c>
      <c r="E169" s="1417" t="s">
        <v>1286</v>
      </c>
      <c r="F169" s="1411"/>
      <c r="G169" s="1412"/>
      <c r="H169" s="1412"/>
      <c r="I169" s="1412"/>
      <c r="J169" s="1409"/>
      <c r="K169" s="1409"/>
      <c r="L169" s="1409"/>
      <c r="M169" s="1409">
        <v>2438</v>
      </c>
      <c r="N169" s="1413">
        <v>45218</v>
      </c>
      <c r="O169" s="1414" t="s">
        <v>1141</v>
      </c>
      <c r="P169" s="1415"/>
      <c r="Q169" s="135"/>
      <c r="R169" s="109"/>
      <c r="S169" s="109"/>
    </row>
    <row r="170" spans="1:19" s="499" customFormat="1" ht="15.75" x14ac:dyDescent="0.25">
      <c r="A170" s="1090"/>
      <c r="B170" s="498"/>
      <c r="C170" s="1421" t="s">
        <v>1277</v>
      </c>
      <c r="D170" s="1409" t="s">
        <v>376</v>
      </c>
      <c r="E170" s="1417" t="s">
        <v>1287</v>
      </c>
      <c r="F170" s="1411"/>
      <c r="G170" s="1412"/>
      <c r="H170" s="1412"/>
      <c r="I170" s="1412"/>
      <c r="J170" s="1409"/>
      <c r="K170" s="1409"/>
      <c r="L170" s="1409"/>
      <c r="M170" s="1409">
        <v>2438</v>
      </c>
      <c r="N170" s="1413">
        <v>45218</v>
      </c>
      <c r="O170" s="1414" t="s">
        <v>1141</v>
      </c>
      <c r="P170" s="1415"/>
      <c r="Q170" s="135"/>
      <c r="R170" s="109"/>
      <c r="S170" s="109"/>
    </row>
    <row r="171" spans="1:19" s="499" customFormat="1" ht="15.75" x14ac:dyDescent="0.25">
      <c r="A171" s="1090"/>
      <c r="B171" s="498"/>
      <c r="C171" s="1421" t="s">
        <v>1277</v>
      </c>
      <c r="D171" s="1409" t="s">
        <v>376</v>
      </c>
      <c r="E171" s="1417" t="s">
        <v>1288</v>
      </c>
      <c r="F171" s="1411"/>
      <c r="G171" s="1412"/>
      <c r="H171" s="1412"/>
      <c r="I171" s="1412"/>
      <c r="J171" s="1409"/>
      <c r="K171" s="1409"/>
      <c r="L171" s="1409"/>
      <c r="M171" s="1409">
        <v>2438</v>
      </c>
      <c r="N171" s="1413">
        <v>45218</v>
      </c>
      <c r="O171" s="1414" t="s">
        <v>1141</v>
      </c>
      <c r="P171" s="1415"/>
      <c r="Q171" s="135"/>
      <c r="R171" s="109"/>
      <c r="S171" s="109"/>
    </row>
    <row r="172" spans="1:19" s="499" customFormat="1" ht="15.75" x14ac:dyDescent="0.25">
      <c r="A172" s="1090"/>
      <c r="B172" s="498"/>
      <c r="C172" s="1421" t="s">
        <v>1277</v>
      </c>
      <c r="D172" s="1409" t="s">
        <v>376</v>
      </c>
      <c r="E172" s="1417" t="s">
        <v>1289</v>
      </c>
      <c r="F172" s="1411"/>
      <c r="G172" s="1412"/>
      <c r="H172" s="1412"/>
      <c r="I172" s="1412"/>
      <c r="J172" s="1409"/>
      <c r="K172" s="1409"/>
      <c r="L172" s="1409"/>
      <c r="M172" s="1409">
        <v>2438</v>
      </c>
      <c r="N172" s="1413">
        <v>45218</v>
      </c>
      <c r="O172" s="1414" t="s">
        <v>1141</v>
      </c>
      <c r="P172" s="1415"/>
      <c r="Q172" s="135"/>
      <c r="R172" s="109"/>
      <c r="S172" s="109"/>
    </row>
    <row r="173" spans="1:19" s="499" customFormat="1" ht="15.75" x14ac:dyDescent="0.25">
      <c r="A173" s="1090"/>
      <c r="B173" s="498"/>
      <c r="C173" s="1421" t="s">
        <v>1277</v>
      </c>
      <c r="D173" s="1409" t="s">
        <v>376</v>
      </c>
      <c r="E173" s="1417" t="s">
        <v>1290</v>
      </c>
      <c r="F173" s="1411"/>
      <c r="G173" s="1412"/>
      <c r="H173" s="1412"/>
      <c r="I173" s="1412"/>
      <c r="J173" s="1409"/>
      <c r="K173" s="1409"/>
      <c r="L173" s="1409"/>
      <c r="M173" s="1409">
        <v>2438</v>
      </c>
      <c r="N173" s="1413">
        <v>45218</v>
      </c>
      <c r="O173" s="1414" t="s">
        <v>1141</v>
      </c>
      <c r="P173" s="1415"/>
      <c r="Q173" s="135"/>
      <c r="R173" s="109"/>
      <c r="S173" s="109"/>
    </row>
    <row r="174" spans="1:19" s="499" customFormat="1" ht="15.75" x14ac:dyDescent="0.25">
      <c r="A174" s="1090"/>
      <c r="B174" s="498"/>
      <c r="C174" s="1421" t="s">
        <v>1277</v>
      </c>
      <c r="D174" s="1409" t="s">
        <v>376</v>
      </c>
      <c r="E174" s="1417" t="s">
        <v>1291</v>
      </c>
      <c r="F174" s="1411"/>
      <c r="G174" s="1412"/>
      <c r="H174" s="1412"/>
      <c r="I174" s="1412"/>
      <c r="J174" s="1409"/>
      <c r="K174" s="1409"/>
      <c r="L174" s="1409"/>
      <c r="M174" s="1409">
        <v>2438</v>
      </c>
      <c r="N174" s="1413">
        <v>45218</v>
      </c>
      <c r="O174" s="1414" t="s">
        <v>1141</v>
      </c>
      <c r="P174" s="1415"/>
      <c r="Q174" s="135"/>
      <c r="R174" s="109"/>
      <c r="S174" s="109"/>
    </row>
    <row r="175" spans="1:19" s="499" customFormat="1" ht="15.75" x14ac:dyDescent="0.25">
      <c r="A175" s="1090"/>
      <c r="B175" s="498"/>
      <c r="C175" s="1421" t="s">
        <v>1277</v>
      </c>
      <c r="D175" s="1409" t="s">
        <v>376</v>
      </c>
      <c r="E175" s="1417" t="s">
        <v>1292</v>
      </c>
      <c r="F175" s="1411"/>
      <c r="G175" s="1412"/>
      <c r="H175" s="1412"/>
      <c r="I175" s="1412"/>
      <c r="J175" s="1409"/>
      <c r="K175" s="1409"/>
      <c r="L175" s="1409"/>
      <c r="M175" s="1409">
        <v>2438</v>
      </c>
      <c r="N175" s="1413">
        <v>45218</v>
      </c>
      <c r="O175" s="1414" t="s">
        <v>1141</v>
      </c>
      <c r="P175" s="1415"/>
      <c r="Q175" s="135"/>
      <c r="R175" s="109"/>
      <c r="S175" s="109"/>
    </row>
    <row r="176" spans="1:19" s="499" customFormat="1" ht="15.75" x14ac:dyDescent="0.25">
      <c r="A176" s="1090"/>
      <c r="B176" s="498"/>
      <c r="C176" s="1421" t="s">
        <v>1277</v>
      </c>
      <c r="D176" s="1409" t="s">
        <v>376</v>
      </c>
      <c r="E176" s="1417" t="s">
        <v>1293</v>
      </c>
      <c r="F176" s="1411"/>
      <c r="G176" s="1412"/>
      <c r="H176" s="1412"/>
      <c r="I176" s="1412"/>
      <c r="J176" s="1409"/>
      <c r="K176" s="1409"/>
      <c r="L176" s="1409"/>
      <c r="M176" s="1409">
        <v>2438</v>
      </c>
      <c r="N176" s="1413">
        <v>45218</v>
      </c>
      <c r="O176" s="1414" t="s">
        <v>1141</v>
      </c>
      <c r="P176" s="1415"/>
      <c r="Q176" s="135"/>
      <c r="R176" s="109"/>
      <c r="S176" s="109"/>
    </row>
    <row r="177" spans="1:19" s="499" customFormat="1" ht="15.75" x14ac:dyDescent="0.25">
      <c r="A177" s="1090"/>
      <c r="B177" s="498"/>
      <c r="C177" s="1421" t="s">
        <v>1277</v>
      </c>
      <c r="D177" s="1409" t="s">
        <v>376</v>
      </c>
      <c r="E177" s="1417" t="s">
        <v>1294</v>
      </c>
      <c r="F177" s="1411"/>
      <c r="G177" s="1412"/>
      <c r="H177" s="1412"/>
      <c r="I177" s="1412"/>
      <c r="J177" s="1409"/>
      <c r="K177" s="1409"/>
      <c r="L177" s="1409"/>
      <c r="M177" s="1409">
        <v>2438</v>
      </c>
      <c r="N177" s="1413">
        <v>45218</v>
      </c>
      <c r="O177" s="1414" t="s">
        <v>1141</v>
      </c>
      <c r="P177" s="1415"/>
      <c r="Q177" s="135"/>
      <c r="R177" s="109"/>
      <c r="S177" s="109"/>
    </row>
    <row r="178" spans="1:19" s="499" customFormat="1" ht="15.75" x14ac:dyDescent="0.25">
      <c r="A178" s="1090"/>
      <c r="B178" s="498"/>
      <c r="C178" s="1421" t="s">
        <v>1277</v>
      </c>
      <c r="D178" s="1409" t="s">
        <v>376</v>
      </c>
      <c r="E178" s="1417" t="s">
        <v>1295</v>
      </c>
      <c r="F178" s="1411"/>
      <c r="G178" s="1412"/>
      <c r="H178" s="1412"/>
      <c r="I178" s="1412"/>
      <c r="J178" s="1409"/>
      <c r="K178" s="1409"/>
      <c r="L178" s="1409"/>
      <c r="M178" s="1409">
        <v>2438</v>
      </c>
      <c r="N178" s="1413">
        <v>45218</v>
      </c>
      <c r="O178" s="1414" t="s">
        <v>1141</v>
      </c>
      <c r="P178" s="1415"/>
      <c r="Q178" s="135"/>
      <c r="R178" s="109"/>
      <c r="S178" s="109"/>
    </row>
    <row r="179" spans="1:19" s="499" customFormat="1" ht="15.75" x14ac:dyDescent="0.25">
      <c r="A179" s="1090"/>
      <c r="B179" s="498"/>
      <c r="C179" s="1421" t="s">
        <v>1277</v>
      </c>
      <c r="D179" s="1409" t="s">
        <v>376</v>
      </c>
      <c r="E179" s="1417" t="s">
        <v>1296</v>
      </c>
      <c r="F179" s="1411"/>
      <c r="G179" s="1412"/>
      <c r="H179" s="1412"/>
      <c r="I179" s="1412"/>
      <c r="J179" s="1409"/>
      <c r="K179" s="1409"/>
      <c r="L179" s="1409"/>
      <c r="M179" s="1409">
        <v>2438</v>
      </c>
      <c r="N179" s="1413">
        <v>45218</v>
      </c>
      <c r="O179" s="1414" t="s">
        <v>1141</v>
      </c>
      <c r="P179" s="1415"/>
      <c r="Q179" s="135"/>
      <c r="R179" s="109"/>
      <c r="S179" s="109"/>
    </row>
    <row r="180" spans="1:19" s="499" customFormat="1" ht="15.75" x14ac:dyDescent="0.25">
      <c r="A180" s="1090"/>
      <c r="B180" s="498"/>
      <c r="C180" s="1421" t="s">
        <v>1277</v>
      </c>
      <c r="D180" s="1409" t="s">
        <v>376</v>
      </c>
      <c r="E180" s="1417" t="s">
        <v>1297</v>
      </c>
      <c r="F180" s="1411"/>
      <c r="G180" s="1412"/>
      <c r="H180" s="1412"/>
      <c r="I180" s="1412"/>
      <c r="J180" s="1409"/>
      <c r="K180" s="1409"/>
      <c r="L180" s="1409"/>
      <c r="M180" s="1409">
        <v>2438</v>
      </c>
      <c r="N180" s="1413">
        <v>45218</v>
      </c>
      <c r="O180" s="1414" t="s">
        <v>1141</v>
      </c>
      <c r="P180" s="1415"/>
      <c r="Q180" s="135"/>
      <c r="R180" s="109"/>
      <c r="S180" s="109"/>
    </row>
    <row r="181" spans="1:19" s="499" customFormat="1" ht="15.75" x14ac:dyDescent="0.25">
      <c r="A181" s="1090"/>
      <c r="B181" s="498"/>
      <c r="C181" s="1421" t="s">
        <v>1277</v>
      </c>
      <c r="D181" s="1409" t="s">
        <v>376</v>
      </c>
      <c r="E181" s="1417" t="s">
        <v>1298</v>
      </c>
      <c r="F181" s="1411"/>
      <c r="G181" s="1412"/>
      <c r="H181" s="1412"/>
      <c r="I181" s="1412"/>
      <c r="J181" s="1409"/>
      <c r="K181" s="1409"/>
      <c r="L181" s="1409"/>
      <c r="M181" s="1409">
        <v>2438</v>
      </c>
      <c r="N181" s="1413">
        <v>45218</v>
      </c>
      <c r="O181" s="1414" t="s">
        <v>1141</v>
      </c>
      <c r="P181" s="1415"/>
      <c r="Q181" s="135"/>
      <c r="R181" s="109"/>
      <c r="S181" s="109"/>
    </row>
    <row r="182" spans="1:19" s="499" customFormat="1" ht="15.75" x14ac:dyDescent="0.25">
      <c r="A182" s="1090"/>
      <c r="B182" s="498"/>
      <c r="C182" s="1421" t="s">
        <v>1277</v>
      </c>
      <c r="D182" s="1409" t="s">
        <v>376</v>
      </c>
      <c r="E182" s="1417" t="s">
        <v>1299</v>
      </c>
      <c r="F182" s="1411"/>
      <c r="G182" s="1412"/>
      <c r="H182" s="1412"/>
      <c r="I182" s="1412"/>
      <c r="J182" s="1409"/>
      <c r="K182" s="1409"/>
      <c r="L182" s="1409"/>
      <c r="M182" s="1409">
        <v>2438</v>
      </c>
      <c r="N182" s="1413">
        <v>45218</v>
      </c>
      <c r="O182" s="1414" t="s">
        <v>1141</v>
      </c>
      <c r="P182" s="1415"/>
      <c r="Q182" s="135"/>
      <c r="R182" s="109"/>
      <c r="S182" s="109"/>
    </row>
    <row r="183" spans="1:19" s="499" customFormat="1" ht="15.75" x14ac:dyDescent="0.25">
      <c r="A183" s="1090"/>
      <c r="B183" s="498"/>
      <c r="C183" s="1421" t="s">
        <v>1277</v>
      </c>
      <c r="D183" s="1409" t="s">
        <v>376</v>
      </c>
      <c r="E183" s="1417" t="s">
        <v>1300</v>
      </c>
      <c r="F183" s="1411"/>
      <c r="G183" s="1412"/>
      <c r="H183" s="1412"/>
      <c r="I183" s="1412"/>
      <c r="J183" s="1409"/>
      <c r="K183" s="1409"/>
      <c r="L183" s="1409"/>
      <c r="M183" s="1409">
        <v>2438</v>
      </c>
      <c r="N183" s="1413">
        <v>45218</v>
      </c>
      <c r="O183" s="1414" t="s">
        <v>1141</v>
      </c>
      <c r="P183" s="1415"/>
      <c r="Q183" s="135"/>
      <c r="R183" s="109"/>
      <c r="S183" s="109"/>
    </row>
    <row r="184" spans="1:19" s="499" customFormat="1" ht="15.75" x14ac:dyDescent="0.25">
      <c r="A184" s="1090"/>
      <c r="B184" s="498"/>
      <c r="C184" s="1421" t="s">
        <v>1277</v>
      </c>
      <c r="D184" s="1409" t="s">
        <v>376</v>
      </c>
      <c r="E184" s="1417" t="s">
        <v>1301</v>
      </c>
      <c r="F184" s="1411"/>
      <c r="G184" s="1412"/>
      <c r="H184" s="1412"/>
      <c r="I184" s="1412"/>
      <c r="J184" s="1409"/>
      <c r="K184" s="1409"/>
      <c r="L184" s="1409"/>
      <c r="M184" s="1409">
        <v>2438</v>
      </c>
      <c r="N184" s="1413">
        <v>45218</v>
      </c>
      <c r="O184" s="1414" t="s">
        <v>1141</v>
      </c>
      <c r="P184" s="1415"/>
      <c r="Q184" s="135"/>
      <c r="R184" s="109"/>
      <c r="S184" s="109"/>
    </row>
    <row r="185" spans="1:19" s="499" customFormat="1" ht="15.75" x14ac:dyDescent="0.25">
      <c r="A185" s="1090"/>
      <c r="B185" s="498"/>
      <c r="C185" s="1421" t="s">
        <v>1277</v>
      </c>
      <c r="D185" s="1409" t="s">
        <v>376</v>
      </c>
      <c r="E185" s="1417" t="s">
        <v>1302</v>
      </c>
      <c r="F185" s="1411"/>
      <c r="G185" s="1412"/>
      <c r="H185" s="1412"/>
      <c r="I185" s="1412"/>
      <c r="J185" s="1409"/>
      <c r="K185" s="1409"/>
      <c r="L185" s="1409"/>
      <c r="M185" s="1409">
        <v>2438</v>
      </c>
      <c r="N185" s="1413">
        <v>45218</v>
      </c>
      <c r="O185" s="1414" t="s">
        <v>1141</v>
      </c>
      <c r="P185" s="1415"/>
      <c r="Q185" s="135"/>
      <c r="R185" s="109"/>
      <c r="S185" s="109"/>
    </row>
    <row r="186" spans="1:19" s="499" customFormat="1" ht="15.75" x14ac:dyDescent="0.25">
      <c r="A186" s="1090"/>
      <c r="B186" s="498"/>
      <c r="C186" s="1421" t="s">
        <v>1277</v>
      </c>
      <c r="D186" s="1409" t="s">
        <v>376</v>
      </c>
      <c r="E186" s="1417" t="s">
        <v>1303</v>
      </c>
      <c r="F186" s="1411"/>
      <c r="G186" s="1412"/>
      <c r="H186" s="1412"/>
      <c r="I186" s="1412"/>
      <c r="J186" s="1409"/>
      <c r="K186" s="1409"/>
      <c r="L186" s="1409"/>
      <c r="M186" s="1409">
        <v>2438</v>
      </c>
      <c r="N186" s="1413">
        <v>45218</v>
      </c>
      <c r="O186" s="1414" t="s">
        <v>1141</v>
      </c>
      <c r="P186" s="1415"/>
      <c r="Q186" s="135"/>
      <c r="R186" s="109"/>
      <c r="S186" s="109"/>
    </row>
    <row r="187" spans="1:19" s="499" customFormat="1" ht="15.75" x14ac:dyDescent="0.25">
      <c r="A187" s="1090"/>
      <c r="B187" s="498"/>
      <c r="C187" s="1421" t="s">
        <v>1277</v>
      </c>
      <c r="D187" s="1409" t="s">
        <v>376</v>
      </c>
      <c r="E187" s="1417" t="s">
        <v>1304</v>
      </c>
      <c r="F187" s="1411"/>
      <c r="G187" s="1412"/>
      <c r="H187" s="1412"/>
      <c r="I187" s="1412"/>
      <c r="J187" s="1409"/>
      <c r="K187" s="1409"/>
      <c r="L187" s="1409"/>
      <c r="M187" s="1409">
        <v>2438</v>
      </c>
      <c r="N187" s="1413">
        <v>45218</v>
      </c>
      <c r="O187" s="1414" t="s">
        <v>1141</v>
      </c>
      <c r="P187" s="1415"/>
      <c r="Q187" s="135"/>
      <c r="R187" s="109"/>
      <c r="S187" s="109"/>
    </row>
    <row r="188" spans="1:19" s="499" customFormat="1" ht="15.75" x14ac:dyDescent="0.25">
      <c r="A188" s="1090"/>
      <c r="B188" s="498"/>
      <c r="C188" s="1421" t="s">
        <v>1277</v>
      </c>
      <c r="D188" s="1409" t="s">
        <v>376</v>
      </c>
      <c r="E188" s="1417" t="s">
        <v>1305</v>
      </c>
      <c r="F188" s="1411"/>
      <c r="G188" s="1412"/>
      <c r="H188" s="1412"/>
      <c r="I188" s="1412"/>
      <c r="J188" s="1409"/>
      <c r="K188" s="1409"/>
      <c r="L188" s="1409"/>
      <c r="M188" s="1409">
        <v>2438</v>
      </c>
      <c r="N188" s="1413">
        <v>45218</v>
      </c>
      <c r="O188" s="1414" t="s">
        <v>1141</v>
      </c>
      <c r="P188" s="1415"/>
      <c r="Q188" s="135"/>
      <c r="R188" s="109"/>
      <c r="S188" s="109"/>
    </row>
    <row r="189" spans="1:19" s="499" customFormat="1" ht="15.75" x14ac:dyDescent="0.25">
      <c r="A189" s="1090"/>
      <c r="B189" s="498"/>
      <c r="C189" s="1421" t="s">
        <v>1277</v>
      </c>
      <c r="D189" s="1409" t="s">
        <v>376</v>
      </c>
      <c r="E189" s="1417" t="s">
        <v>1306</v>
      </c>
      <c r="F189" s="1411"/>
      <c r="G189" s="1412"/>
      <c r="H189" s="1412"/>
      <c r="I189" s="1412"/>
      <c r="J189" s="1409"/>
      <c r="K189" s="1409"/>
      <c r="L189" s="1409"/>
      <c r="M189" s="1409">
        <v>2438</v>
      </c>
      <c r="N189" s="1413">
        <v>45218</v>
      </c>
      <c r="O189" s="1414" t="s">
        <v>1141</v>
      </c>
      <c r="P189" s="1415"/>
      <c r="Q189" s="135"/>
      <c r="R189" s="109"/>
      <c r="S189" s="109"/>
    </row>
    <row r="190" spans="1:19" s="499" customFormat="1" ht="15.75" x14ac:dyDescent="0.25">
      <c r="A190" s="1090"/>
      <c r="B190" s="498"/>
      <c r="C190" s="1421" t="s">
        <v>1277</v>
      </c>
      <c r="D190" s="1409" t="s">
        <v>376</v>
      </c>
      <c r="E190" s="1417" t="s">
        <v>1307</v>
      </c>
      <c r="F190" s="1411"/>
      <c r="G190" s="1412"/>
      <c r="H190" s="1412"/>
      <c r="I190" s="1412"/>
      <c r="J190" s="1409"/>
      <c r="K190" s="1409"/>
      <c r="L190" s="1409"/>
      <c r="M190" s="1409">
        <v>2438</v>
      </c>
      <c r="N190" s="1413">
        <v>45218</v>
      </c>
      <c r="O190" s="1414" t="s">
        <v>1141</v>
      </c>
      <c r="P190" s="1415"/>
      <c r="Q190" s="135"/>
      <c r="R190" s="109"/>
      <c r="S190" s="109"/>
    </row>
    <row r="191" spans="1:19" s="499" customFormat="1" ht="15.75" x14ac:dyDescent="0.25">
      <c r="A191" s="1090"/>
      <c r="B191" s="498"/>
      <c r="C191" s="1421" t="s">
        <v>1308</v>
      </c>
      <c r="D191" s="1409" t="s">
        <v>376</v>
      </c>
      <c r="E191" s="1417" t="s">
        <v>1165</v>
      </c>
      <c r="F191" s="1411"/>
      <c r="G191" s="1412"/>
      <c r="H191" s="1412"/>
      <c r="I191" s="1412"/>
      <c r="J191" s="1409"/>
      <c r="K191" s="1409"/>
      <c r="L191" s="1409"/>
      <c r="M191" s="1409">
        <v>2438</v>
      </c>
      <c r="N191" s="1413">
        <v>45218</v>
      </c>
      <c r="O191" s="1414" t="s">
        <v>1141</v>
      </c>
      <c r="P191" s="1415"/>
      <c r="Q191" s="135"/>
      <c r="R191" s="109"/>
      <c r="S191" s="109"/>
    </row>
    <row r="192" spans="1:19" s="499" customFormat="1" ht="15.75" x14ac:dyDescent="0.25">
      <c r="A192" s="1090"/>
      <c r="B192" s="498"/>
      <c r="C192" s="1421" t="s">
        <v>1308</v>
      </c>
      <c r="D192" s="1409" t="s">
        <v>376</v>
      </c>
      <c r="E192" s="1417" t="s">
        <v>1309</v>
      </c>
      <c r="F192" s="1411"/>
      <c r="G192" s="1412"/>
      <c r="H192" s="1412"/>
      <c r="I192" s="1412"/>
      <c r="J192" s="1409"/>
      <c r="K192" s="1409"/>
      <c r="L192" s="1409"/>
      <c r="M192" s="1409">
        <v>2438</v>
      </c>
      <c r="N192" s="1413">
        <v>45218</v>
      </c>
      <c r="O192" s="1414" t="s">
        <v>1141</v>
      </c>
      <c r="P192" s="1415"/>
      <c r="Q192" s="135"/>
      <c r="R192" s="109"/>
      <c r="S192" s="109"/>
    </row>
    <row r="193" spans="1:19" s="499" customFormat="1" ht="15.75" x14ac:dyDescent="0.25">
      <c r="A193" s="1090"/>
      <c r="B193" s="498"/>
      <c r="C193" s="1421" t="s">
        <v>1308</v>
      </c>
      <c r="D193" s="1409" t="s">
        <v>376</v>
      </c>
      <c r="E193" s="1417" t="s">
        <v>1310</v>
      </c>
      <c r="F193" s="1411"/>
      <c r="G193" s="1412"/>
      <c r="H193" s="1412"/>
      <c r="I193" s="1412"/>
      <c r="J193" s="1409"/>
      <c r="K193" s="1409"/>
      <c r="L193" s="1409"/>
      <c r="M193" s="1409">
        <v>2438</v>
      </c>
      <c r="N193" s="1413">
        <v>45218</v>
      </c>
      <c r="O193" s="1414" t="s">
        <v>1141</v>
      </c>
      <c r="P193" s="1415"/>
      <c r="Q193" s="135"/>
      <c r="R193" s="109"/>
      <c r="S193" s="109"/>
    </row>
    <row r="194" spans="1:19" s="499" customFormat="1" ht="15.75" x14ac:dyDescent="0.25">
      <c r="A194" s="1090"/>
      <c r="B194" s="498"/>
      <c r="C194" s="1421" t="s">
        <v>1308</v>
      </c>
      <c r="D194" s="1409" t="s">
        <v>376</v>
      </c>
      <c r="E194" s="1417" t="s">
        <v>1311</v>
      </c>
      <c r="F194" s="1411"/>
      <c r="G194" s="1412"/>
      <c r="H194" s="1412"/>
      <c r="I194" s="1412"/>
      <c r="J194" s="1409"/>
      <c r="K194" s="1409"/>
      <c r="L194" s="1409"/>
      <c r="M194" s="1409">
        <v>2438</v>
      </c>
      <c r="N194" s="1413">
        <v>45218</v>
      </c>
      <c r="O194" s="1414" t="s">
        <v>1141</v>
      </c>
      <c r="P194" s="1415"/>
      <c r="Q194" s="135"/>
      <c r="R194" s="109"/>
      <c r="S194" s="109"/>
    </row>
    <row r="195" spans="1:19" s="499" customFormat="1" ht="15.75" x14ac:dyDescent="0.25">
      <c r="A195" s="1090"/>
      <c r="B195" s="498"/>
      <c r="C195" s="1421" t="s">
        <v>1308</v>
      </c>
      <c r="D195" s="1409" t="s">
        <v>376</v>
      </c>
      <c r="E195" s="1417" t="s">
        <v>1165</v>
      </c>
      <c r="F195" s="1411"/>
      <c r="G195" s="1412"/>
      <c r="H195" s="1412"/>
      <c r="I195" s="1412"/>
      <c r="J195" s="1409"/>
      <c r="K195" s="1409"/>
      <c r="L195" s="1409"/>
      <c r="M195" s="1409">
        <v>2438</v>
      </c>
      <c r="N195" s="1413">
        <v>45218</v>
      </c>
      <c r="O195" s="1414" t="s">
        <v>1141</v>
      </c>
      <c r="P195" s="1415"/>
      <c r="Q195" s="135"/>
      <c r="R195" s="109"/>
      <c r="S195" s="109"/>
    </row>
    <row r="196" spans="1:19" s="499" customFormat="1" ht="15.75" x14ac:dyDescent="0.25">
      <c r="A196" s="1090"/>
      <c r="B196" s="498"/>
      <c r="C196" s="1421" t="s">
        <v>1308</v>
      </c>
      <c r="D196" s="1409" t="s">
        <v>376</v>
      </c>
      <c r="E196" s="1417" t="s">
        <v>1165</v>
      </c>
      <c r="F196" s="1411"/>
      <c r="G196" s="1412"/>
      <c r="H196" s="1412"/>
      <c r="I196" s="1412"/>
      <c r="J196" s="1409"/>
      <c r="K196" s="1409"/>
      <c r="L196" s="1409"/>
      <c r="M196" s="1409">
        <v>2438</v>
      </c>
      <c r="N196" s="1413">
        <v>45218</v>
      </c>
      <c r="O196" s="1414" t="s">
        <v>1141</v>
      </c>
      <c r="P196" s="1415"/>
      <c r="Q196" s="135"/>
      <c r="R196" s="109"/>
      <c r="S196" s="109"/>
    </row>
    <row r="197" spans="1:19" s="499" customFormat="1" ht="15.75" x14ac:dyDescent="0.25">
      <c r="A197" s="1090"/>
      <c r="B197" s="498"/>
      <c r="C197" s="1421" t="s">
        <v>1308</v>
      </c>
      <c r="D197" s="1409" t="s">
        <v>376</v>
      </c>
      <c r="E197" s="1417" t="s">
        <v>1165</v>
      </c>
      <c r="F197" s="1411"/>
      <c r="G197" s="1412"/>
      <c r="H197" s="1412"/>
      <c r="I197" s="1412"/>
      <c r="J197" s="1409"/>
      <c r="K197" s="1409"/>
      <c r="L197" s="1409"/>
      <c r="M197" s="1409">
        <v>2438</v>
      </c>
      <c r="N197" s="1413">
        <v>45218</v>
      </c>
      <c r="O197" s="1414" t="s">
        <v>1141</v>
      </c>
      <c r="P197" s="1415"/>
      <c r="Q197" s="135"/>
      <c r="R197" s="109"/>
      <c r="S197" s="109"/>
    </row>
    <row r="198" spans="1:19" s="499" customFormat="1" ht="15.75" x14ac:dyDescent="0.25">
      <c r="A198" s="1090"/>
      <c r="B198" s="498"/>
      <c r="C198" s="1421" t="s">
        <v>1308</v>
      </c>
      <c r="D198" s="1409" t="s">
        <v>376</v>
      </c>
      <c r="E198" s="1417" t="s">
        <v>1165</v>
      </c>
      <c r="F198" s="1411"/>
      <c r="G198" s="1412"/>
      <c r="H198" s="1412"/>
      <c r="I198" s="1412"/>
      <c r="J198" s="1409"/>
      <c r="K198" s="1409"/>
      <c r="L198" s="1409"/>
      <c r="M198" s="1409">
        <v>2438</v>
      </c>
      <c r="N198" s="1413">
        <v>45218</v>
      </c>
      <c r="O198" s="1414" t="s">
        <v>1141</v>
      </c>
      <c r="P198" s="1415"/>
      <c r="Q198" s="135"/>
      <c r="R198" s="109"/>
      <c r="S198" s="109"/>
    </row>
    <row r="199" spans="1:19" s="499" customFormat="1" ht="15.75" x14ac:dyDescent="0.25">
      <c r="A199" s="1090"/>
      <c r="B199" s="498"/>
      <c r="C199" s="1425" t="s">
        <v>1312</v>
      </c>
      <c r="D199" s="1409" t="s">
        <v>376</v>
      </c>
      <c r="E199" s="1417" t="s">
        <v>1313</v>
      </c>
      <c r="F199" s="1411"/>
      <c r="G199" s="1412"/>
      <c r="H199" s="1412"/>
      <c r="I199" s="1412"/>
      <c r="J199" s="1409"/>
      <c r="K199" s="1409"/>
      <c r="L199" s="1409"/>
      <c r="M199" s="1409">
        <v>2438</v>
      </c>
      <c r="N199" s="1413">
        <v>45218</v>
      </c>
      <c r="O199" s="1414" t="s">
        <v>1141</v>
      </c>
      <c r="P199" s="1415"/>
      <c r="Q199" s="135"/>
      <c r="R199" s="109"/>
      <c r="S199" s="109"/>
    </row>
    <row r="200" spans="1:19" s="499" customFormat="1" ht="15.75" x14ac:dyDescent="0.25">
      <c r="A200" s="1090"/>
      <c r="B200" s="498"/>
      <c r="C200" s="1425" t="s">
        <v>1314</v>
      </c>
      <c r="D200" s="1409" t="s">
        <v>376</v>
      </c>
      <c r="E200" s="1417" t="s">
        <v>1315</v>
      </c>
      <c r="F200" s="1411"/>
      <c r="G200" s="1412"/>
      <c r="H200" s="1412"/>
      <c r="I200" s="1412"/>
      <c r="J200" s="1409"/>
      <c r="K200" s="1409"/>
      <c r="L200" s="1409"/>
      <c r="M200" s="1409">
        <v>2438</v>
      </c>
      <c r="N200" s="1413">
        <v>45218</v>
      </c>
      <c r="O200" s="1414" t="s">
        <v>1141</v>
      </c>
      <c r="P200" s="1415"/>
      <c r="Q200" s="135"/>
      <c r="R200" s="109"/>
      <c r="S200" s="109"/>
    </row>
    <row r="201" spans="1:19" s="499" customFormat="1" ht="15.75" x14ac:dyDescent="0.25">
      <c r="A201" s="1090"/>
      <c r="B201" s="498"/>
      <c r="C201" s="1424" t="s">
        <v>1316</v>
      </c>
      <c r="D201" s="1409" t="s">
        <v>376</v>
      </c>
      <c r="E201" s="1417" t="s">
        <v>1317</v>
      </c>
      <c r="F201" s="1411"/>
      <c r="G201" s="1412"/>
      <c r="H201" s="1412"/>
      <c r="I201" s="1412"/>
      <c r="J201" s="1409"/>
      <c r="K201" s="1409"/>
      <c r="L201" s="1409"/>
      <c r="M201" s="1409">
        <v>2438</v>
      </c>
      <c r="N201" s="1413">
        <v>45218</v>
      </c>
      <c r="O201" s="1414" t="s">
        <v>1141</v>
      </c>
      <c r="P201" s="1415"/>
      <c r="Q201" s="135"/>
      <c r="R201" s="109"/>
      <c r="S201" s="109"/>
    </row>
    <row r="202" spans="1:19" s="499" customFormat="1" ht="15.75" x14ac:dyDescent="0.25">
      <c r="A202" s="1090"/>
      <c r="B202" s="498"/>
      <c r="C202" s="1424" t="s">
        <v>1318</v>
      </c>
      <c r="D202" s="1409" t="s">
        <v>376</v>
      </c>
      <c r="E202" s="1417" t="s">
        <v>1319</v>
      </c>
      <c r="F202" s="1411"/>
      <c r="G202" s="1412"/>
      <c r="H202" s="1412"/>
      <c r="I202" s="1412"/>
      <c r="J202" s="1409"/>
      <c r="K202" s="1409"/>
      <c r="L202" s="1409"/>
      <c r="M202" s="1409">
        <v>2438</v>
      </c>
      <c r="N202" s="1413">
        <v>45218</v>
      </c>
      <c r="O202" s="1414" t="s">
        <v>1141</v>
      </c>
      <c r="P202" s="1415"/>
      <c r="Q202" s="135"/>
      <c r="R202" s="109"/>
      <c r="S202" s="109"/>
    </row>
    <row r="203" spans="1:19" s="499" customFormat="1" ht="15.75" x14ac:dyDescent="0.25">
      <c r="A203" s="1090"/>
      <c r="B203" s="498"/>
      <c r="C203" s="1424" t="s">
        <v>1320</v>
      </c>
      <c r="D203" s="1409" t="s">
        <v>376</v>
      </c>
      <c r="E203" s="1417" t="s">
        <v>1321</v>
      </c>
      <c r="F203" s="1411"/>
      <c r="G203" s="1412"/>
      <c r="H203" s="1412"/>
      <c r="I203" s="1412"/>
      <c r="J203" s="1409"/>
      <c r="K203" s="1409"/>
      <c r="L203" s="1409"/>
      <c r="M203" s="1409">
        <v>2438</v>
      </c>
      <c r="N203" s="1413">
        <v>45218</v>
      </c>
      <c r="O203" s="1414" t="s">
        <v>1141</v>
      </c>
      <c r="P203" s="1415"/>
      <c r="Q203" s="135"/>
      <c r="R203" s="109"/>
      <c r="S203" s="109"/>
    </row>
    <row r="204" spans="1:19" s="499" customFormat="1" ht="15.75" x14ac:dyDescent="0.25">
      <c r="A204" s="1090"/>
      <c r="B204" s="498"/>
      <c r="C204" s="1421" t="s">
        <v>1322</v>
      </c>
      <c r="D204" s="1409" t="s">
        <v>376</v>
      </c>
      <c r="E204" s="1417" t="s">
        <v>1323</v>
      </c>
      <c r="F204" s="1411"/>
      <c r="G204" s="1412"/>
      <c r="H204" s="1412"/>
      <c r="I204" s="1412"/>
      <c r="J204" s="1409"/>
      <c r="K204" s="1409"/>
      <c r="L204" s="1409"/>
      <c r="M204" s="1409">
        <v>2438</v>
      </c>
      <c r="N204" s="1413">
        <v>45218</v>
      </c>
      <c r="O204" s="1414" t="s">
        <v>1141</v>
      </c>
      <c r="P204" s="1415"/>
      <c r="Q204" s="135"/>
      <c r="R204" s="109"/>
      <c r="S204" s="109"/>
    </row>
    <row r="205" spans="1:19" s="499" customFormat="1" ht="15.75" x14ac:dyDescent="0.25">
      <c r="A205" s="1090"/>
      <c r="B205" s="498"/>
      <c r="C205" s="1425" t="s">
        <v>1324</v>
      </c>
      <c r="D205" s="1409" t="s">
        <v>376</v>
      </c>
      <c r="E205" s="1417" t="s">
        <v>1325</v>
      </c>
      <c r="F205" s="1411"/>
      <c r="G205" s="1412"/>
      <c r="H205" s="1412"/>
      <c r="I205" s="1412"/>
      <c r="J205" s="1409"/>
      <c r="K205" s="1409"/>
      <c r="L205" s="1409"/>
      <c r="M205" s="1409">
        <v>2438</v>
      </c>
      <c r="N205" s="1413">
        <v>45218</v>
      </c>
      <c r="O205" s="1414" t="s">
        <v>1141</v>
      </c>
      <c r="P205" s="1415"/>
      <c r="Q205" s="135"/>
      <c r="R205" s="109"/>
      <c r="S205" s="109"/>
    </row>
    <row r="206" spans="1:19" s="499" customFormat="1" ht="15.75" x14ac:dyDescent="0.25">
      <c r="A206" s="1090"/>
      <c r="B206" s="498"/>
      <c r="C206" s="1421" t="s">
        <v>1326</v>
      </c>
      <c r="D206" s="1409" t="s">
        <v>376</v>
      </c>
      <c r="E206" s="1417" t="s">
        <v>1327</v>
      </c>
      <c r="F206" s="1411"/>
      <c r="G206" s="1412"/>
      <c r="H206" s="1412"/>
      <c r="I206" s="1412"/>
      <c r="J206" s="1409"/>
      <c r="K206" s="1409"/>
      <c r="L206" s="1409"/>
      <c r="M206" s="1409">
        <v>2438</v>
      </c>
      <c r="N206" s="1413">
        <v>45218</v>
      </c>
      <c r="O206" s="1414" t="s">
        <v>1141</v>
      </c>
      <c r="P206" s="1415"/>
      <c r="Q206" s="135"/>
      <c r="R206" s="109"/>
      <c r="S206" s="109"/>
    </row>
    <row r="207" spans="1:19" s="499" customFormat="1" ht="15.75" x14ac:dyDescent="0.25">
      <c r="A207" s="1090"/>
      <c r="B207" s="498"/>
      <c r="C207" s="1421" t="s">
        <v>1328</v>
      </c>
      <c r="D207" s="1409" t="s">
        <v>376</v>
      </c>
      <c r="E207" s="1417" t="s">
        <v>1165</v>
      </c>
      <c r="F207" s="1411"/>
      <c r="G207" s="1412"/>
      <c r="H207" s="1412"/>
      <c r="I207" s="1412"/>
      <c r="J207" s="1409"/>
      <c r="K207" s="1409"/>
      <c r="L207" s="1409"/>
      <c r="M207" s="1409">
        <v>2438</v>
      </c>
      <c r="N207" s="1413">
        <v>45218</v>
      </c>
      <c r="O207" s="1414" t="s">
        <v>1141</v>
      </c>
      <c r="P207" s="1415"/>
      <c r="Q207" s="135"/>
      <c r="R207" s="109"/>
      <c r="S207" s="109"/>
    </row>
    <row r="208" spans="1:19" s="499" customFormat="1" ht="15.75" x14ac:dyDescent="0.25">
      <c r="A208" s="1090"/>
      <c r="B208" s="498"/>
      <c r="C208" s="1421" t="s">
        <v>1329</v>
      </c>
      <c r="D208" s="1409" t="s">
        <v>376</v>
      </c>
      <c r="E208" s="1417" t="s">
        <v>1165</v>
      </c>
      <c r="F208" s="1411"/>
      <c r="G208" s="1412"/>
      <c r="H208" s="1412"/>
      <c r="I208" s="1412"/>
      <c r="J208" s="1409"/>
      <c r="K208" s="1409"/>
      <c r="L208" s="1409"/>
      <c r="M208" s="1409">
        <v>2438</v>
      </c>
      <c r="N208" s="1413">
        <v>45218</v>
      </c>
      <c r="O208" s="1414" t="s">
        <v>1141</v>
      </c>
      <c r="P208" s="1415"/>
      <c r="Q208" s="135"/>
      <c r="R208" s="109"/>
      <c r="S208" s="109"/>
    </row>
    <row r="209" spans="1:19" s="499" customFormat="1" ht="15.75" x14ac:dyDescent="0.25">
      <c r="A209" s="1090"/>
      <c r="B209" s="498"/>
      <c r="C209" s="1421" t="s">
        <v>1330</v>
      </c>
      <c r="D209" s="1409" t="s">
        <v>376</v>
      </c>
      <c r="E209" s="1417" t="s">
        <v>1165</v>
      </c>
      <c r="F209" s="1411"/>
      <c r="G209" s="1412"/>
      <c r="H209" s="1412"/>
      <c r="I209" s="1412"/>
      <c r="J209" s="1409"/>
      <c r="K209" s="1409"/>
      <c r="L209" s="1409"/>
      <c r="M209" s="1409">
        <v>2438</v>
      </c>
      <c r="N209" s="1413">
        <v>45218</v>
      </c>
      <c r="O209" s="1414" t="s">
        <v>1141</v>
      </c>
      <c r="P209" s="1415"/>
      <c r="Q209" s="135"/>
      <c r="R209" s="109"/>
      <c r="S209" s="109"/>
    </row>
    <row r="210" spans="1:19" s="499" customFormat="1" ht="15.75" x14ac:dyDescent="0.25">
      <c r="A210" s="1090"/>
      <c r="B210" s="498"/>
      <c r="C210" s="1424" t="s">
        <v>1331</v>
      </c>
      <c r="D210" s="1409" t="s">
        <v>376</v>
      </c>
      <c r="E210" s="1417" t="s">
        <v>1332</v>
      </c>
      <c r="F210" s="1411"/>
      <c r="G210" s="1412"/>
      <c r="H210" s="1412"/>
      <c r="I210" s="1412"/>
      <c r="J210" s="1409"/>
      <c r="K210" s="1409"/>
      <c r="L210" s="1409"/>
      <c r="M210" s="1409">
        <v>2438</v>
      </c>
      <c r="N210" s="1413">
        <v>45218</v>
      </c>
      <c r="O210" s="1414" t="s">
        <v>1141</v>
      </c>
      <c r="P210" s="1415"/>
      <c r="Q210" s="135"/>
      <c r="R210" s="109"/>
      <c r="S210" s="109"/>
    </row>
    <row r="211" spans="1:19" s="499" customFormat="1" ht="15.75" x14ac:dyDescent="0.25">
      <c r="A211" s="1090"/>
      <c r="B211" s="498"/>
      <c r="C211" s="1421" t="s">
        <v>1333</v>
      </c>
      <c r="D211" s="1409" t="s">
        <v>376</v>
      </c>
      <c r="E211" s="1417" t="s">
        <v>1334</v>
      </c>
      <c r="F211" s="1411"/>
      <c r="G211" s="1412"/>
      <c r="H211" s="1412"/>
      <c r="I211" s="1412"/>
      <c r="J211" s="1409"/>
      <c r="K211" s="1409"/>
      <c r="L211" s="1409"/>
      <c r="M211" s="1409">
        <v>2438</v>
      </c>
      <c r="N211" s="1413">
        <v>45218</v>
      </c>
      <c r="O211" s="1414" t="s">
        <v>1141</v>
      </c>
      <c r="P211" s="1415"/>
      <c r="Q211" s="135"/>
      <c r="R211" s="109"/>
      <c r="S211" s="109"/>
    </row>
    <row r="212" spans="1:19" s="499" customFormat="1" ht="15.75" x14ac:dyDescent="0.25">
      <c r="A212" s="1090"/>
      <c r="B212" s="498"/>
      <c r="C212" s="1421" t="s">
        <v>1335</v>
      </c>
      <c r="D212" s="1409" t="s">
        <v>376</v>
      </c>
      <c r="E212" s="1417" t="s">
        <v>1336</v>
      </c>
      <c r="F212" s="1411"/>
      <c r="G212" s="1412"/>
      <c r="H212" s="1412"/>
      <c r="I212" s="1412"/>
      <c r="J212" s="1409"/>
      <c r="K212" s="1409"/>
      <c r="L212" s="1409"/>
      <c r="M212" s="1409">
        <v>2438</v>
      </c>
      <c r="N212" s="1413">
        <v>45218</v>
      </c>
      <c r="O212" s="1414" t="s">
        <v>1141</v>
      </c>
      <c r="P212" s="1415"/>
      <c r="Q212" s="135"/>
      <c r="R212" s="109"/>
      <c r="S212" s="109"/>
    </row>
    <row r="213" spans="1:19" s="499" customFormat="1" ht="15.75" x14ac:dyDescent="0.25">
      <c r="A213" s="1090"/>
      <c r="B213" s="498"/>
      <c r="C213" s="1421" t="s">
        <v>1337</v>
      </c>
      <c r="D213" s="1409" t="s">
        <v>376</v>
      </c>
      <c r="E213" s="1417" t="s">
        <v>1338</v>
      </c>
      <c r="F213" s="1411"/>
      <c r="G213" s="1412"/>
      <c r="H213" s="1412"/>
      <c r="I213" s="1412"/>
      <c r="J213" s="1409"/>
      <c r="K213" s="1409"/>
      <c r="L213" s="1409"/>
      <c r="M213" s="1409">
        <v>2438</v>
      </c>
      <c r="N213" s="1413">
        <v>45218</v>
      </c>
      <c r="O213" s="1414" t="s">
        <v>1141</v>
      </c>
      <c r="P213" s="1415"/>
      <c r="Q213" s="135"/>
      <c r="R213" s="109"/>
      <c r="S213" s="109"/>
    </row>
    <row r="214" spans="1:19" s="499" customFormat="1" ht="15.75" x14ac:dyDescent="0.25">
      <c r="A214" s="1090"/>
      <c r="B214" s="498"/>
      <c r="C214" s="1425" t="s">
        <v>1339</v>
      </c>
      <c r="D214" s="1409" t="s">
        <v>376</v>
      </c>
      <c r="E214" s="1417" t="s">
        <v>1165</v>
      </c>
      <c r="F214" s="1411"/>
      <c r="G214" s="1412"/>
      <c r="H214" s="1412"/>
      <c r="I214" s="1412"/>
      <c r="J214" s="1409"/>
      <c r="K214" s="1409"/>
      <c r="L214" s="1409"/>
      <c r="M214" s="1409">
        <v>2438</v>
      </c>
      <c r="N214" s="1413">
        <v>45218</v>
      </c>
      <c r="O214" s="1414" t="s">
        <v>1141</v>
      </c>
      <c r="P214" s="1415"/>
      <c r="Q214" s="135"/>
      <c r="R214" s="109"/>
      <c r="S214" s="109"/>
    </row>
    <row r="215" spans="1:19" s="499" customFormat="1" ht="15.75" x14ac:dyDescent="0.25">
      <c r="A215" s="1090"/>
      <c r="B215" s="498"/>
      <c r="C215" s="1421" t="s">
        <v>1340</v>
      </c>
      <c r="D215" s="1409" t="s">
        <v>376</v>
      </c>
      <c r="E215" s="1417" t="s">
        <v>1165</v>
      </c>
      <c r="F215" s="1411"/>
      <c r="G215" s="1412"/>
      <c r="H215" s="1412"/>
      <c r="I215" s="1412"/>
      <c r="J215" s="1409"/>
      <c r="K215" s="1409"/>
      <c r="L215" s="1409"/>
      <c r="M215" s="1409">
        <v>2438</v>
      </c>
      <c r="N215" s="1413">
        <v>45218</v>
      </c>
      <c r="O215" s="1414" t="s">
        <v>1141</v>
      </c>
      <c r="P215" s="1415"/>
      <c r="Q215" s="135"/>
      <c r="R215" s="109"/>
      <c r="S215" s="109"/>
    </row>
    <row r="216" spans="1:19" s="499" customFormat="1" ht="15.75" x14ac:dyDescent="0.25">
      <c r="A216" s="1090"/>
      <c r="B216" s="498"/>
      <c r="C216" s="1421" t="s">
        <v>1340</v>
      </c>
      <c r="D216" s="1409" t="s">
        <v>376</v>
      </c>
      <c r="E216" s="1417" t="s">
        <v>1165</v>
      </c>
      <c r="F216" s="1411"/>
      <c r="G216" s="1412"/>
      <c r="H216" s="1412"/>
      <c r="I216" s="1412"/>
      <c r="J216" s="1409"/>
      <c r="K216" s="1409"/>
      <c r="L216" s="1409"/>
      <c r="M216" s="1409">
        <v>2438</v>
      </c>
      <c r="N216" s="1413">
        <v>45218</v>
      </c>
      <c r="O216" s="1414" t="s">
        <v>1141</v>
      </c>
      <c r="P216" s="1415"/>
      <c r="Q216" s="135"/>
      <c r="R216" s="109"/>
      <c r="S216" s="109"/>
    </row>
    <row r="217" spans="1:19" s="499" customFormat="1" ht="15.75" x14ac:dyDescent="0.25">
      <c r="A217" s="1090"/>
      <c r="B217" s="498"/>
      <c r="C217" s="1421" t="s">
        <v>1340</v>
      </c>
      <c r="D217" s="1409" t="s">
        <v>376</v>
      </c>
      <c r="E217" s="1417" t="s">
        <v>1165</v>
      </c>
      <c r="F217" s="1411"/>
      <c r="G217" s="1412"/>
      <c r="H217" s="1412"/>
      <c r="I217" s="1412"/>
      <c r="J217" s="1409"/>
      <c r="K217" s="1409"/>
      <c r="L217" s="1409"/>
      <c r="M217" s="1409">
        <v>2438</v>
      </c>
      <c r="N217" s="1413">
        <v>45218</v>
      </c>
      <c r="O217" s="1414" t="s">
        <v>1141</v>
      </c>
      <c r="P217" s="1415"/>
      <c r="Q217" s="135"/>
      <c r="R217" s="109"/>
      <c r="S217" s="109"/>
    </row>
    <row r="218" spans="1:19" s="499" customFormat="1" ht="15.75" x14ac:dyDescent="0.25">
      <c r="A218" s="1090"/>
      <c r="B218" s="498"/>
      <c r="C218" s="1421" t="s">
        <v>1340</v>
      </c>
      <c r="D218" s="1409" t="s">
        <v>376</v>
      </c>
      <c r="E218" s="1417" t="s">
        <v>1165</v>
      </c>
      <c r="F218" s="1411"/>
      <c r="G218" s="1412"/>
      <c r="H218" s="1412"/>
      <c r="I218" s="1412"/>
      <c r="J218" s="1409"/>
      <c r="K218" s="1409"/>
      <c r="L218" s="1409"/>
      <c r="M218" s="1409">
        <v>2438</v>
      </c>
      <c r="N218" s="1413">
        <v>45218</v>
      </c>
      <c r="O218" s="1414" t="s">
        <v>1141</v>
      </c>
      <c r="P218" s="1415"/>
      <c r="Q218" s="135"/>
      <c r="R218" s="109"/>
      <c r="S218" s="109"/>
    </row>
    <row r="219" spans="1:19" s="499" customFormat="1" ht="15.75" x14ac:dyDescent="0.25">
      <c r="A219" s="1090"/>
      <c r="B219" s="498"/>
      <c r="C219" s="1421" t="s">
        <v>1340</v>
      </c>
      <c r="D219" s="1409" t="s">
        <v>376</v>
      </c>
      <c r="E219" s="1417" t="s">
        <v>1165</v>
      </c>
      <c r="F219" s="1411"/>
      <c r="G219" s="1412"/>
      <c r="H219" s="1412"/>
      <c r="I219" s="1412"/>
      <c r="J219" s="1409"/>
      <c r="K219" s="1409"/>
      <c r="L219" s="1409"/>
      <c r="M219" s="1409">
        <v>2438</v>
      </c>
      <c r="N219" s="1413">
        <v>45218</v>
      </c>
      <c r="O219" s="1414" t="s">
        <v>1141</v>
      </c>
      <c r="P219" s="1415"/>
      <c r="Q219" s="135"/>
      <c r="R219" s="109"/>
      <c r="S219" s="109"/>
    </row>
    <row r="220" spans="1:19" s="499" customFormat="1" ht="15.75" x14ac:dyDescent="0.25">
      <c r="A220" s="1090"/>
      <c r="B220" s="498"/>
      <c r="C220" s="1421" t="s">
        <v>1340</v>
      </c>
      <c r="D220" s="1409" t="s">
        <v>376</v>
      </c>
      <c r="E220" s="1417" t="s">
        <v>1165</v>
      </c>
      <c r="F220" s="1411"/>
      <c r="G220" s="1412"/>
      <c r="H220" s="1412"/>
      <c r="I220" s="1412"/>
      <c r="J220" s="1409"/>
      <c r="K220" s="1409"/>
      <c r="L220" s="1409"/>
      <c r="M220" s="1409">
        <v>2438</v>
      </c>
      <c r="N220" s="1413">
        <v>45218</v>
      </c>
      <c r="O220" s="1414" t="s">
        <v>1141</v>
      </c>
      <c r="P220" s="1415"/>
      <c r="Q220" s="135"/>
      <c r="R220" s="109"/>
      <c r="S220" s="109"/>
    </row>
    <row r="221" spans="1:19" s="499" customFormat="1" ht="15.75" x14ac:dyDescent="0.25">
      <c r="A221" s="1090"/>
      <c r="B221" s="498"/>
      <c r="C221" s="1421" t="s">
        <v>1340</v>
      </c>
      <c r="D221" s="1409" t="s">
        <v>376</v>
      </c>
      <c r="E221" s="1417" t="s">
        <v>1165</v>
      </c>
      <c r="F221" s="1411"/>
      <c r="G221" s="1412"/>
      <c r="H221" s="1412"/>
      <c r="I221" s="1412"/>
      <c r="J221" s="1409"/>
      <c r="K221" s="1409"/>
      <c r="L221" s="1409"/>
      <c r="M221" s="1409">
        <v>2438</v>
      </c>
      <c r="N221" s="1413">
        <v>45218</v>
      </c>
      <c r="O221" s="1414" t="s">
        <v>1141</v>
      </c>
      <c r="P221" s="1415"/>
      <c r="Q221" s="135"/>
      <c r="R221" s="109"/>
      <c r="S221" s="109"/>
    </row>
    <row r="222" spans="1:19" s="499" customFormat="1" ht="15.75" x14ac:dyDescent="0.25">
      <c r="A222" s="1090"/>
      <c r="B222" s="498"/>
      <c r="C222" s="1421" t="s">
        <v>1340</v>
      </c>
      <c r="D222" s="1409" t="s">
        <v>376</v>
      </c>
      <c r="E222" s="1417" t="s">
        <v>1165</v>
      </c>
      <c r="F222" s="1411"/>
      <c r="G222" s="1412"/>
      <c r="H222" s="1412"/>
      <c r="I222" s="1412"/>
      <c r="J222" s="1409"/>
      <c r="K222" s="1409"/>
      <c r="L222" s="1409"/>
      <c r="M222" s="1409">
        <v>2438</v>
      </c>
      <c r="N222" s="1413">
        <v>45218</v>
      </c>
      <c r="O222" s="1414" t="s">
        <v>1141</v>
      </c>
      <c r="P222" s="1415"/>
      <c r="Q222" s="135"/>
      <c r="R222" s="109"/>
      <c r="S222" s="109"/>
    </row>
    <row r="223" spans="1:19" s="499" customFormat="1" ht="15.75" x14ac:dyDescent="0.25">
      <c r="A223" s="1090"/>
      <c r="B223" s="498"/>
      <c r="C223" s="1421" t="s">
        <v>1340</v>
      </c>
      <c r="D223" s="1409" t="s">
        <v>376</v>
      </c>
      <c r="E223" s="1417" t="s">
        <v>1165</v>
      </c>
      <c r="F223" s="1411"/>
      <c r="G223" s="1412"/>
      <c r="H223" s="1412"/>
      <c r="I223" s="1412"/>
      <c r="J223" s="1409"/>
      <c r="K223" s="1409"/>
      <c r="L223" s="1409"/>
      <c r="M223" s="1409">
        <v>2438</v>
      </c>
      <c r="N223" s="1413">
        <v>45218</v>
      </c>
      <c r="O223" s="1414" t="s">
        <v>1141</v>
      </c>
      <c r="P223" s="1415"/>
      <c r="Q223" s="135"/>
      <c r="R223" s="109"/>
      <c r="S223" s="109"/>
    </row>
    <row r="224" spans="1:19" s="499" customFormat="1" ht="15.75" x14ac:dyDescent="0.25">
      <c r="A224" s="1090"/>
      <c r="B224" s="498"/>
      <c r="C224" s="1421" t="s">
        <v>1341</v>
      </c>
      <c r="D224" s="1409" t="s">
        <v>376</v>
      </c>
      <c r="E224" s="1417" t="s">
        <v>1342</v>
      </c>
      <c r="F224" s="1411"/>
      <c r="G224" s="1412"/>
      <c r="H224" s="1412"/>
      <c r="I224" s="1412"/>
      <c r="J224" s="1409"/>
      <c r="K224" s="1409"/>
      <c r="L224" s="1409"/>
      <c r="M224" s="1409">
        <v>2438</v>
      </c>
      <c r="N224" s="1413">
        <v>45218</v>
      </c>
      <c r="O224" s="1414" t="s">
        <v>1141</v>
      </c>
      <c r="P224" s="1415"/>
      <c r="Q224" s="135"/>
      <c r="R224" s="109"/>
      <c r="S224" s="109"/>
    </row>
    <row r="225" spans="1:19" s="499" customFormat="1" ht="15.75" x14ac:dyDescent="0.25">
      <c r="A225" s="1090"/>
      <c r="B225" s="498"/>
      <c r="C225" s="1421" t="s">
        <v>1341</v>
      </c>
      <c r="D225" s="1409" t="s">
        <v>376</v>
      </c>
      <c r="E225" s="1417" t="s">
        <v>1343</v>
      </c>
      <c r="F225" s="1411"/>
      <c r="G225" s="1412"/>
      <c r="H225" s="1412"/>
      <c r="I225" s="1412"/>
      <c r="J225" s="1409"/>
      <c r="K225" s="1409"/>
      <c r="L225" s="1409"/>
      <c r="M225" s="1409">
        <v>2438</v>
      </c>
      <c r="N225" s="1413">
        <v>45218</v>
      </c>
      <c r="O225" s="1414" t="s">
        <v>1141</v>
      </c>
      <c r="P225" s="1415"/>
      <c r="Q225" s="135"/>
      <c r="R225" s="109"/>
      <c r="S225" s="109"/>
    </row>
    <row r="226" spans="1:19" s="499" customFormat="1" ht="15.75" x14ac:dyDescent="0.25">
      <c r="A226" s="1090"/>
      <c r="B226" s="498"/>
      <c r="C226" s="1421" t="s">
        <v>1341</v>
      </c>
      <c r="D226" s="1409" t="s">
        <v>376</v>
      </c>
      <c r="E226" s="1417" t="s">
        <v>1344</v>
      </c>
      <c r="F226" s="1411"/>
      <c r="G226" s="1412"/>
      <c r="H226" s="1412"/>
      <c r="I226" s="1412"/>
      <c r="J226" s="1409"/>
      <c r="K226" s="1409"/>
      <c r="L226" s="1409"/>
      <c r="M226" s="1409">
        <v>2438</v>
      </c>
      <c r="N226" s="1413">
        <v>45218</v>
      </c>
      <c r="O226" s="1414" t="s">
        <v>1141</v>
      </c>
      <c r="P226" s="1415"/>
      <c r="Q226" s="135"/>
      <c r="R226" s="109"/>
      <c r="S226" s="109"/>
    </row>
    <row r="227" spans="1:19" s="499" customFormat="1" ht="15.75" x14ac:dyDescent="0.25">
      <c r="A227" s="1090"/>
      <c r="B227" s="498"/>
      <c r="C227" s="1421" t="s">
        <v>1341</v>
      </c>
      <c r="D227" s="1409" t="s">
        <v>376</v>
      </c>
      <c r="E227" s="1417" t="s">
        <v>1345</v>
      </c>
      <c r="F227" s="1411"/>
      <c r="G227" s="1412"/>
      <c r="H227" s="1412"/>
      <c r="I227" s="1412"/>
      <c r="J227" s="1409"/>
      <c r="K227" s="1409"/>
      <c r="L227" s="1409"/>
      <c r="M227" s="1409">
        <v>2438</v>
      </c>
      <c r="N227" s="1413">
        <v>45218</v>
      </c>
      <c r="O227" s="1414" t="s">
        <v>1141</v>
      </c>
      <c r="P227" s="1415"/>
      <c r="Q227" s="135"/>
      <c r="R227" s="109"/>
      <c r="S227" s="109"/>
    </row>
    <row r="228" spans="1:19" s="499" customFormat="1" ht="15.75" x14ac:dyDescent="0.25">
      <c r="A228" s="1090"/>
      <c r="B228" s="498"/>
      <c r="C228" s="1421" t="s">
        <v>1341</v>
      </c>
      <c r="D228" s="1409" t="s">
        <v>376</v>
      </c>
      <c r="E228" s="1417" t="s">
        <v>1346</v>
      </c>
      <c r="F228" s="1411"/>
      <c r="G228" s="1412"/>
      <c r="H228" s="1412"/>
      <c r="I228" s="1412"/>
      <c r="J228" s="1409"/>
      <c r="K228" s="1409"/>
      <c r="L228" s="1409"/>
      <c r="M228" s="1409">
        <v>2438</v>
      </c>
      <c r="N228" s="1413">
        <v>45218</v>
      </c>
      <c r="O228" s="1414" t="s">
        <v>1141</v>
      </c>
      <c r="P228" s="1415"/>
      <c r="Q228" s="135"/>
      <c r="R228" s="109"/>
      <c r="S228" s="109"/>
    </row>
    <row r="229" spans="1:19" s="499" customFormat="1" ht="15.75" x14ac:dyDescent="0.25">
      <c r="A229" s="1090"/>
      <c r="B229" s="498"/>
      <c r="C229" s="1421" t="s">
        <v>1341</v>
      </c>
      <c r="D229" s="1409" t="s">
        <v>376</v>
      </c>
      <c r="E229" s="1417" t="s">
        <v>1347</v>
      </c>
      <c r="F229" s="1411"/>
      <c r="G229" s="1412"/>
      <c r="H229" s="1412"/>
      <c r="I229" s="1412"/>
      <c r="J229" s="1409"/>
      <c r="K229" s="1409"/>
      <c r="L229" s="1409"/>
      <c r="M229" s="1409">
        <v>2438</v>
      </c>
      <c r="N229" s="1413">
        <v>45218</v>
      </c>
      <c r="O229" s="1414" t="s">
        <v>1141</v>
      </c>
      <c r="P229" s="1415"/>
      <c r="Q229" s="135"/>
      <c r="R229" s="109"/>
      <c r="S229" s="109"/>
    </row>
    <row r="230" spans="1:19" s="499" customFormat="1" ht="15.75" x14ac:dyDescent="0.25">
      <c r="A230" s="1090"/>
      <c r="B230" s="498"/>
      <c r="C230" s="1424" t="s">
        <v>1348</v>
      </c>
      <c r="D230" s="1409" t="s">
        <v>376</v>
      </c>
      <c r="E230" s="1417" t="s">
        <v>1349</v>
      </c>
      <c r="F230" s="1411"/>
      <c r="G230" s="1412"/>
      <c r="H230" s="1412"/>
      <c r="I230" s="1412"/>
      <c r="J230" s="1409"/>
      <c r="K230" s="1409"/>
      <c r="L230" s="1409"/>
      <c r="M230" s="1409">
        <v>2438</v>
      </c>
      <c r="N230" s="1413">
        <v>45218</v>
      </c>
      <c r="O230" s="1414" t="s">
        <v>1141</v>
      </c>
      <c r="P230" s="1415"/>
      <c r="Q230" s="135"/>
      <c r="R230" s="109"/>
      <c r="S230" s="109"/>
    </row>
    <row r="231" spans="1:19" s="499" customFormat="1" ht="15.75" x14ac:dyDescent="0.25">
      <c r="A231" s="1090"/>
      <c r="B231" s="498"/>
      <c r="C231" s="1424" t="s">
        <v>1348</v>
      </c>
      <c r="D231" s="1409" t="s">
        <v>376</v>
      </c>
      <c r="E231" s="1417" t="s">
        <v>1350</v>
      </c>
      <c r="F231" s="1411"/>
      <c r="G231" s="1412"/>
      <c r="H231" s="1412"/>
      <c r="I231" s="1412"/>
      <c r="J231" s="1409"/>
      <c r="K231" s="1409"/>
      <c r="L231" s="1409"/>
      <c r="M231" s="1409">
        <v>2438</v>
      </c>
      <c r="N231" s="1413">
        <v>45218</v>
      </c>
      <c r="O231" s="1414" t="s">
        <v>1141</v>
      </c>
      <c r="P231" s="1415"/>
      <c r="Q231" s="135"/>
      <c r="R231" s="109"/>
      <c r="S231" s="109"/>
    </row>
    <row r="232" spans="1:19" s="499" customFormat="1" ht="15.75" x14ac:dyDescent="0.25">
      <c r="A232" s="1090"/>
      <c r="B232" s="498"/>
      <c r="C232" s="1424" t="s">
        <v>1348</v>
      </c>
      <c r="D232" s="1409" t="s">
        <v>376</v>
      </c>
      <c r="E232" s="1417" t="s">
        <v>1351</v>
      </c>
      <c r="F232" s="1411"/>
      <c r="G232" s="1412"/>
      <c r="H232" s="1412"/>
      <c r="I232" s="1412"/>
      <c r="J232" s="1409"/>
      <c r="K232" s="1409"/>
      <c r="L232" s="1409"/>
      <c r="M232" s="1409">
        <v>2438</v>
      </c>
      <c r="N232" s="1413">
        <v>45218</v>
      </c>
      <c r="O232" s="1414" t="s">
        <v>1141</v>
      </c>
      <c r="P232" s="1415"/>
      <c r="Q232" s="135"/>
      <c r="R232" s="109"/>
      <c r="S232" s="109"/>
    </row>
    <row r="233" spans="1:19" s="499" customFormat="1" ht="15.75" x14ac:dyDescent="0.25">
      <c r="A233" s="1090"/>
      <c r="B233" s="498"/>
      <c r="C233" s="1424" t="s">
        <v>1348</v>
      </c>
      <c r="D233" s="1409" t="s">
        <v>376</v>
      </c>
      <c r="E233" s="1417" t="s">
        <v>1352</v>
      </c>
      <c r="F233" s="1411"/>
      <c r="G233" s="1412"/>
      <c r="H233" s="1412"/>
      <c r="I233" s="1412"/>
      <c r="J233" s="1409"/>
      <c r="K233" s="1409"/>
      <c r="L233" s="1409"/>
      <c r="M233" s="1409">
        <v>2438</v>
      </c>
      <c r="N233" s="1413">
        <v>45218</v>
      </c>
      <c r="O233" s="1414" t="s">
        <v>1141</v>
      </c>
      <c r="P233" s="1415"/>
      <c r="Q233" s="135"/>
      <c r="R233" s="109"/>
      <c r="S233" s="109"/>
    </row>
    <row r="234" spans="1:19" s="499" customFormat="1" ht="15.75" x14ac:dyDescent="0.25">
      <c r="A234" s="1090"/>
      <c r="B234" s="498"/>
      <c r="C234" s="1424" t="s">
        <v>1348</v>
      </c>
      <c r="D234" s="1409" t="s">
        <v>376</v>
      </c>
      <c r="E234" s="1417" t="s">
        <v>1353</v>
      </c>
      <c r="F234" s="1411"/>
      <c r="G234" s="1412"/>
      <c r="H234" s="1412"/>
      <c r="I234" s="1412"/>
      <c r="J234" s="1409"/>
      <c r="K234" s="1409"/>
      <c r="L234" s="1409"/>
      <c r="M234" s="1409">
        <v>2438</v>
      </c>
      <c r="N234" s="1413">
        <v>45218</v>
      </c>
      <c r="O234" s="1414" t="s">
        <v>1141</v>
      </c>
      <c r="P234" s="1415"/>
      <c r="Q234" s="135"/>
      <c r="R234" s="109"/>
      <c r="S234" s="109"/>
    </row>
    <row r="235" spans="1:19" s="499" customFormat="1" ht="15.75" x14ac:dyDescent="0.25">
      <c r="A235" s="1090"/>
      <c r="B235" s="498"/>
      <c r="C235" s="1424" t="s">
        <v>1348</v>
      </c>
      <c r="D235" s="1409" t="s">
        <v>376</v>
      </c>
      <c r="E235" s="1417" t="s">
        <v>1354</v>
      </c>
      <c r="F235" s="1411"/>
      <c r="G235" s="1412"/>
      <c r="H235" s="1412"/>
      <c r="I235" s="1412"/>
      <c r="J235" s="1409"/>
      <c r="K235" s="1409"/>
      <c r="L235" s="1409"/>
      <c r="M235" s="1409">
        <v>2438</v>
      </c>
      <c r="N235" s="1413">
        <v>45218</v>
      </c>
      <c r="O235" s="1414" t="s">
        <v>1141</v>
      </c>
      <c r="P235" s="1415"/>
      <c r="Q235" s="135"/>
      <c r="R235" s="109"/>
      <c r="S235" s="109"/>
    </row>
    <row r="236" spans="1:19" s="499" customFormat="1" ht="15.75" x14ac:dyDescent="0.25">
      <c r="A236" s="1090"/>
      <c r="B236" s="498"/>
      <c r="C236" s="1424" t="s">
        <v>1348</v>
      </c>
      <c r="D236" s="1409" t="s">
        <v>376</v>
      </c>
      <c r="E236" s="1417" t="s">
        <v>1355</v>
      </c>
      <c r="F236" s="1411"/>
      <c r="G236" s="1412"/>
      <c r="H236" s="1412"/>
      <c r="I236" s="1412"/>
      <c r="J236" s="1409"/>
      <c r="K236" s="1409"/>
      <c r="L236" s="1409"/>
      <c r="M236" s="1409">
        <v>2438</v>
      </c>
      <c r="N236" s="1413">
        <v>45218</v>
      </c>
      <c r="O236" s="1414" t="s">
        <v>1141</v>
      </c>
      <c r="P236" s="1415"/>
      <c r="Q236" s="135"/>
      <c r="R236" s="109"/>
      <c r="S236" s="109"/>
    </row>
    <row r="237" spans="1:19" s="499" customFormat="1" ht="15.75" x14ac:dyDescent="0.25">
      <c r="A237" s="1090"/>
      <c r="B237" s="498"/>
      <c r="C237" s="1424" t="s">
        <v>1348</v>
      </c>
      <c r="D237" s="1409" t="s">
        <v>376</v>
      </c>
      <c r="E237" s="1417" t="s">
        <v>1356</v>
      </c>
      <c r="F237" s="1411"/>
      <c r="G237" s="1412"/>
      <c r="H237" s="1412"/>
      <c r="I237" s="1412"/>
      <c r="J237" s="1409"/>
      <c r="K237" s="1409"/>
      <c r="L237" s="1409"/>
      <c r="M237" s="1409">
        <v>2438</v>
      </c>
      <c r="N237" s="1413">
        <v>45218</v>
      </c>
      <c r="O237" s="1414" t="s">
        <v>1141</v>
      </c>
      <c r="P237" s="1415"/>
      <c r="Q237" s="135"/>
      <c r="R237" s="109"/>
      <c r="S237" s="109"/>
    </row>
    <row r="238" spans="1:19" s="499" customFormat="1" ht="15.75" x14ac:dyDescent="0.25">
      <c r="A238" s="1090"/>
      <c r="B238" s="498"/>
      <c r="C238" s="1421" t="s">
        <v>1357</v>
      </c>
      <c r="D238" s="1409" t="s">
        <v>376</v>
      </c>
      <c r="E238" s="1417" t="s">
        <v>1358</v>
      </c>
      <c r="F238" s="1411"/>
      <c r="G238" s="1412"/>
      <c r="H238" s="1412"/>
      <c r="I238" s="1412"/>
      <c r="J238" s="1409"/>
      <c r="K238" s="1409"/>
      <c r="L238" s="1409"/>
      <c r="M238" s="1409">
        <v>2438</v>
      </c>
      <c r="N238" s="1413">
        <v>45218</v>
      </c>
      <c r="O238" s="1414" t="s">
        <v>1141</v>
      </c>
      <c r="P238" s="1415"/>
      <c r="Q238" s="135"/>
      <c r="R238" s="109"/>
      <c r="S238" s="109"/>
    </row>
    <row r="239" spans="1:19" s="499" customFormat="1" ht="15.75" x14ac:dyDescent="0.25">
      <c r="A239" s="1090"/>
      <c r="B239" s="498"/>
      <c r="C239" s="1424" t="s">
        <v>1359</v>
      </c>
      <c r="D239" s="1409" t="s">
        <v>376</v>
      </c>
      <c r="E239" s="1417" t="s">
        <v>1360</v>
      </c>
      <c r="F239" s="1411"/>
      <c r="G239" s="1412"/>
      <c r="H239" s="1412"/>
      <c r="I239" s="1412"/>
      <c r="J239" s="1409"/>
      <c r="K239" s="1409"/>
      <c r="L239" s="1409"/>
      <c r="M239" s="1409">
        <v>2438</v>
      </c>
      <c r="N239" s="1413">
        <v>45218</v>
      </c>
      <c r="O239" s="1414" t="s">
        <v>1141</v>
      </c>
      <c r="P239" s="1415"/>
      <c r="Q239" s="135"/>
      <c r="R239" s="109"/>
      <c r="S239" s="109"/>
    </row>
    <row r="240" spans="1:19" s="499" customFormat="1" ht="15.75" x14ac:dyDescent="0.25">
      <c r="A240" s="1090"/>
      <c r="B240" s="498"/>
      <c r="C240" s="1421" t="s">
        <v>1361</v>
      </c>
      <c r="D240" s="1409" t="s">
        <v>376</v>
      </c>
      <c r="E240" s="1417" t="s">
        <v>1362</v>
      </c>
      <c r="F240" s="1411"/>
      <c r="G240" s="1412"/>
      <c r="H240" s="1412"/>
      <c r="I240" s="1412"/>
      <c r="J240" s="1409"/>
      <c r="K240" s="1409"/>
      <c r="L240" s="1409"/>
      <c r="M240" s="1409">
        <v>2438</v>
      </c>
      <c r="N240" s="1413">
        <v>45218</v>
      </c>
      <c r="O240" s="1414" t="s">
        <v>1141</v>
      </c>
      <c r="P240" s="1415"/>
      <c r="Q240" s="135"/>
      <c r="R240" s="109"/>
      <c r="S240" s="109"/>
    </row>
    <row r="241" spans="1:19" s="499" customFormat="1" ht="15.75" x14ac:dyDescent="0.25">
      <c r="A241" s="1090"/>
      <c r="B241" s="498"/>
      <c r="C241" s="1421" t="s">
        <v>1363</v>
      </c>
      <c r="D241" s="1409" t="s">
        <v>376</v>
      </c>
      <c r="E241" s="1417" t="s">
        <v>1364</v>
      </c>
      <c r="F241" s="1411"/>
      <c r="G241" s="1412"/>
      <c r="H241" s="1412"/>
      <c r="I241" s="1412"/>
      <c r="J241" s="1409"/>
      <c r="K241" s="1409"/>
      <c r="L241" s="1409"/>
      <c r="M241" s="1409">
        <v>2438</v>
      </c>
      <c r="N241" s="1413">
        <v>45218</v>
      </c>
      <c r="O241" s="1414" t="s">
        <v>1141</v>
      </c>
      <c r="P241" s="1415"/>
      <c r="Q241" s="135"/>
      <c r="R241" s="109"/>
      <c r="S241" s="109"/>
    </row>
    <row r="242" spans="1:19" s="499" customFormat="1" ht="15.75" x14ac:dyDescent="0.25">
      <c r="A242" s="1090"/>
      <c r="B242" s="498"/>
      <c r="C242" s="1421" t="s">
        <v>1365</v>
      </c>
      <c r="D242" s="1409" t="s">
        <v>376</v>
      </c>
      <c r="E242" s="1417" t="s">
        <v>1366</v>
      </c>
      <c r="F242" s="1411"/>
      <c r="G242" s="1412"/>
      <c r="H242" s="1412"/>
      <c r="I242" s="1412"/>
      <c r="J242" s="1409"/>
      <c r="K242" s="1409"/>
      <c r="L242" s="1409"/>
      <c r="M242" s="1409">
        <v>2438</v>
      </c>
      <c r="N242" s="1413">
        <v>45218</v>
      </c>
      <c r="O242" s="1414" t="s">
        <v>1141</v>
      </c>
      <c r="P242" s="1415"/>
      <c r="Q242" s="135"/>
      <c r="R242" s="109"/>
      <c r="S242" s="109"/>
    </row>
    <row r="243" spans="1:19" s="499" customFormat="1" ht="15.75" x14ac:dyDescent="0.25">
      <c r="A243" s="1090"/>
      <c r="B243" s="498"/>
      <c r="C243" s="1421" t="s">
        <v>1367</v>
      </c>
      <c r="D243" s="1409" t="s">
        <v>376</v>
      </c>
      <c r="E243" s="1417" t="s">
        <v>1165</v>
      </c>
      <c r="F243" s="1411"/>
      <c r="G243" s="1412"/>
      <c r="H243" s="1412"/>
      <c r="I243" s="1412"/>
      <c r="J243" s="1409"/>
      <c r="K243" s="1409"/>
      <c r="L243" s="1409"/>
      <c r="M243" s="1409">
        <v>2438</v>
      </c>
      <c r="N243" s="1413">
        <v>45218</v>
      </c>
      <c r="O243" s="1414" t="s">
        <v>1141</v>
      </c>
      <c r="P243" s="1415"/>
      <c r="Q243" s="135"/>
      <c r="R243" s="109"/>
      <c r="S243" s="109"/>
    </row>
    <row r="244" spans="1:19" s="499" customFormat="1" ht="15.75" x14ac:dyDescent="0.25">
      <c r="A244" s="1090"/>
      <c r="B244" s="498"/>
      <c r="C244" s="1421" t="s">
        <v>1368</v>
      </c>
      <c r="D244" s="1409" t="s">
        <v>376</v>
      </c>
      <c r="E244" s="1417" t="s">
        <v>1165</v>
      </c>
      <c r="F244" s="1411"/>
      <c r="G244" s="1412"/>
      <c r="H244" s="1412"/>
      <c r="I244" s="1412"/>
      <c r="J244" s="1409"/>
      <c r="K244" s="1409"/>
      <c r="L244" s="1409"/>
      <c r="M244" s="1409">
        <v>2438</v>
      </c>
      <c r="N244" s="1413">
        <v>45218</v>
      </c>
      <c r="O244" s="1414" t="s">
        <v>1141</v>
      </c>
      <c r="P244" s="1415"/>
      <c r="Q244" s="135"/>
      <c r="R244" s="109"/>
      <c r="S244" s="109"/>
    </row>
    <row r="245" spans="1:19" s="499" customFormat="1" ht="15.75" x14ac:dyDescent="0.25">
      <c r="A245" s="1090"/>
      <c r="B245" s="498"/>
      <c r="C245" s="1424" t="s">
        <v>1369</v>
      </c>
      <c r="D245" s="1409" t="s">
        <v>376</v>
      </c>
      <c r="E245" s="1417" t="s">
        <v>1370</v>
      </c>
      <c r="F245" s="1411"/>
      <c r="G245" s="1412"/>
      <c r="H245" s="1412"/>
      <c r="I245" s="1412"/>
      <c r="J245" s="1409"/>
      <c r="K245" s="1409"/>
      <c r="L245" s="1409"/>
      <c r="M245" s="1409">
        <v>2438</v>
      </c>
      <c r="N245" s="1413">
        <v>45218</v>
      </c>
      <c r="O245" s="1414" t="s">
        <v>1141</v>
      </c>
      <c r="P245" s="1415"/>
      <c r="Q245" s="135"/>
      <c r="R245" s="109"/>
      <c r="S245" s="109"/>
    </row>
    <row r="246" spans="1:19" s="499" customFormat="1" ht="15.75" x14ac:dyDescent="0.25">
      <c r="A246" s="1090"/>
      <c r="B246" s="498"/>
      <c r="C246" s="1421" t="s">
        <v>1179</v>
      </c>
      <c r="D246" s="1409" t="s">
        <v>376</v>
      </c>
      <c r="E246" s="1417" t="s">
        <v>1180</v>
      </c>
      <c r="F246" s="1411"/>
      <c r="G246" s="1412"/>
      <c r="H246" s="1412"/>
      <c r="I246" s="1412"/>
      <c r="J246" s="1409"/>
      <c r="K246" s="1409"/>
      <c r="L246" s="1409"/>
      <c r="M246" s="1409">
        <v>2438</v>
      </c>
      <c r="N246" s="1413">
        <v>45218</v>
      </c>
      <c r="O246" s="1414" t="s">
        <v>1141</v>
      </c>
      <c r="P246" s="1415"/>
      <c r="Q246" s="135"/>
      <c r="R246" s="109"/>
      <c r="S246" s="109"/>
    </row>
    <row r="247" spans="1:19" s="499" customFormat="1" ht="15.75" x14ac:dyDescent="0.25">
      <c r="A247" s="1090"/>
      <c r="B247" s="498"/>
      <c r="C247" s="1424" t="s">
        <v>1371</v>
      </c>
      <c r="D247" s="1409" t="s">
        <v>376</v>
      </c>
      <c r="E247" s="1417" t="s">
        <v>1372</v>
      </c>
      <c r="F247" s="1411"/>
      <c r="G247" s="1412"/>
      <c r="H247" s="1412"/>
      <c r="I247" s="1412"/>
      <c r="J247" s="1409"/>
      <c r="K247" s="1409"/>
      <c r="L247" s="1409"/>
      <c r="M247" s="1409">
        <v>2438</v>
      </c>
      <c r="N247" s="1413">
        <v>45218</v>
      </c>
      <c r="O247" s="1414" t="s">
        <v>1141</v>
      </c>
      <c r="P247" s="1415"/>
      <c r="Q247" s="135"/>
      <c r="R247" s="109"/>
      <c r="S247" s="109"/>
    </row>
    <row r="248" spans="1:19" s="499" customFormat="1" ht="15.75" x14ac:dyDescent="0.25">
      <c r="A248" s="1090"/>
      <c r="B248" s="498"/>
      <c r="C248" s="1421" t="s">
        <v>1373</v>
      </c>
      <c r="D248" s="1409" t="s">
        <v>376</v>
      </c>
      <c r="E248" s="1426" t="s">
        <v>1374</v>
      </c>
      <c r="F248" s="1427"/>
      <c r="G248" s="1428"/>
      <c r="H248" s="1428"/>
      <c r="I248" s="1428"/>
      <c r="J248" s="1409"/>
      <c r="K248" s="1409"/>
      <c r="L248" s="1409"/>
      <c r="M248" s="1409">
        <v>2438</v>
      </c>
      <c r="N248" s="1413">
        <v>45218</v>
      </c>
      <c r="O248" s="1414" t="s">
        <v>1141</v>
      </c>
      <c r="P248" s="1415"/>
      <c r="Q248" s="135"/>
      <c r="R248" s="109"/>
      <c r="S248" s="109"/>
    </row>
    <row r="249" spans="1:19" s="499" customFormat="1" ht="15.75" x14ac:dyDescent="0.25">
      <c r="A249" s="1090"/>
      <c r="B249" s="498"/>
      <c r="C249" s="1421" t="s">
        <v>1375</v>
      </c>
      <c r="D249" s="1409" t="s">
        <v>376</v>
      </c>
      <c r="E249" s="1417" t="s">
        <v>1376</v>
      </c>
      <c r="F249" s="1427"/>
      <c r="G249" s="1428"/>
      <c r="H249" s="1428"/>
      <c r="I249" s="1428"/>
      <c r="J249" s="1409"/>
      <c r="K249" s="1409"/>
      <c r="L249" s="1409"/>
      <c r="M249" s="1409">
        <v>2438</v>
      </c>
      <c r="N249" s="1413">
        <v>45218</v>
      </c>
      <c r="O249" s="1414" t="s">
        <v>1141</v>
      </c>
      <c r="P249" s="1415"/>
      <c r="Q249" s="135"/>
      <c r="R249" s="109"/>
      <c r="S249" s="109"/>
    </row>
    <row r="250" spans="1:19" s="499" customFormat="1" ht="15.75" x14ac:dyDescent="0.25">
      <c r="A250" s="1090"/>
      <c r="B250" s="498"/>
      <c r="C250" s="1421" t="s">
        <v>1377</v>
      </c>
      <c r="D250" s="1409" t="s">
        <v>376</v>
      </c>
      <c r="E250" s="1417" t="s">
        <v>1165</v>
      </c>
      <c r="F250" s="1427"/>
      <c r="G250" s="1428"/>
      <c r="H250" s="1428"/>
      <c r="I250" s="1428"/>
      <c r="J250" s="1409"/>
      <c r="K250" s="1409"/>
      <c r="L250" s="1409"/>
      <c r="M250" s="1409">
        <v>2438</v>
      </c>
      <c r="N250" s="1413">
        <v>45218</v>
      </c>
      <c r="O250" s="1414" t="s">
        <v>1141</v>
      </c>
      <c r="P250" s="1415"/>
      <c r="Q250" s="135"/>
      <c r="R250" s="109"/>
      <c r="S250" s="109"/>
    </row>
    <row r="251" spans="1:19" s="499" customFormat="1" ht="15.75" x14ac:dyDescent="0.25">
      <c r="A251" s="1090"/>
      <c r="B251" s="498"/>
      <c r="C251" s="1421" t="s">
        <v>1378</v>
      </c>
      <c r="D251" s="1409" t="s">
        <v>376</v>
      </c>
      <c r="E251" s="1417" t="s">
        <v>1379</v>
      </c>
      <c r="F251" s="1427"/>
      <c r="G251" s="1428"/>
      <c r="H251" s="1428"/>
      <c r="I251" s="1428"/>
      <c r="J251" s="1409"/>
      <c r="K251" s="1409"/>
      <c r="L251" s="1409"/>
      <c r="M251" s="1409">
        <v>2438</v>
      </c>
      <c r="N251" s="1413">
        <v>45218</v>
      </c>
      <c r="O251" s="1414" t="s">
        <v>1141</v>
      </c>
      <c r="P251" s="1415"/>
      <c r="Q251" s="135"/>
      <c r="R251" s="109"/>
      <c r="S251" s="109"/>
    </row>
    <row r="252" spans="1:19" s="499" customFormat="1" ht="15.75" x14ac:dyDescent="0.25">
      <c r="A252" s="1090"/>
      <c r="B252" s="498"/>
      <c r="C252" s="1421" t="s">
        <v>1378</v>
      </c>
      <c r="D252" s="1409" t="s">
        <v>376</v>
      </c>
      <c r="E252" s="1417" t="s">
        <v>1380</v>
      </c>
      <c r="F252" s="1427"/>
      <c r="G252" s="1428"/>
      <c r="H252" s="1428"/>
      <c r="I252" s="1428"/>
      <c r="J252" s="1409"/>
      <c r="K252" s="1409"/>
      <c r="L252" s="1409"/>
      <c r="M252" s="1409">
        <v>2438</v>
      </c>
      <c r="N252" s="1413">
        <v>45218</v>
      </c>
      <c r="O252" s="1414" t="s">
        <v>1141</v>
      </c>
      <c r="P252" s="1415"/>
      <c r="Q252" s="135"/>
      <c r="R252" s="109"/>
      <c r="S252" s="109"/>
    </row>
    <row r="253" spans="1:19" s="499" customFormat="1" ht="15.75" x14ac:dyDescent="0.25">
      <c r="A253" s="1090"/>
      <c r="B253" s="498"/>
      <c r="C253" s="1421" t="s">
        <v>1381</v>
      </c>
      <c r="D253" s="1409" t="s">
        <v>376</v>
      </c>
      <c r="E253" s="1417" t="s">
        <v>1382</v>
      </c>
      <c r="F253" s="1427"/>
      <c r="G253" s="1428"/>
      <c r="H253" s="1428"/>
      <c r="I253" s="1428"/>
      <c r="J253" s="1409"/>
      <c r="K253" s="1409"/>
      <c r="L253" s="1409"/>
      <c r="M253" s="1409">
        <v>2438</v>
      </c>
      <c r="N253" s="1413">
        <v>45218</v>
      </c>
      <c r="O253" s="1414" t="s">
        <v>1141</v>
      </c>
      <c r="P253" s="1415"/>
      <c r="Q253" s="135"/>
      <c r="R253" s="109"/>
      <c r="S253" s="109"/>
    </row>
    <row r="254" spans="1:19" s="499" customFormat="1" ht="15.75" x14ac:dyDescent="0.25">
      <c r="A254" s="1090"/>
      <c r="B254" s="498"/>
      <c r="C254" s="1421" t="s">
        <v>1383</v>
      </c>
      <c r="D254" s="1409" t="s">
        <v>376</v>
      </c>
      <c r="E254" s="1417" t="s">
        <v>1165</v>
      </c>
      <c r="F254" s="1427"/>
      <c r="G254" s="1428"/>
      <c r="H254" s="1428"/>
      <c r="I254" s="1428"/>
      <c r="J254" s="1409"/>
      <c r="K254" s="1409"/>
      <c r="L254" s="1409"/>
      <c r="M254" s="1409">
        <v>2438</v>
      </c>
      <c r="N254" s="1413">
        <v>45218</v>
      </c>
      <c r="O254" s="1414" t="s">
        <v>1141</v>
      </c>
      <c r="P254" s="1415"/>
      <c r="Q254" s="135"/>
      <c r="R254" s="109"/>
      <c r="S254" s="109"/>
    </row>
    <row r="255" spans="1:19" s="499" customFormat="1" ht="15.75" x14ac:dyDescent="0.25">
      <c r="A255" s="1090"/>
      <c r="B255" s="498"/>
      <c r="C255" s="1421" t="s">
        <v>1384</v>
      </c>
      <c r="D255" s="1409" t="s">
        <v>376</v>
      </c>
      <c r="E255" s="1417" t="s">
        <v>1385</v>
      </c>
      <c r="F255" s="1427"/>
      <c r="G255" s="1428"/>
      <c r="H255" s="1428"/>
      <c r="I255" s="1429"/>
      <c r="J255" s="1409"/>
      <c r="K255" s="1409"/>
      <c r="L255" s="1409"/>
      <c r="M255" s="1409">
        <v>2438</v>
      </c>
      <c r="N255" s="1413">
        <v>45218</v>
      </c>
      <c r="O255" s="1414" t="s">
        <v>1141</v>
      </c>
      <c r="P255" s="1415"/>
      <c r="Q255" s="135"/>
      <c r="R255" s="109"/>
      <c r="S255" s="109"/>
    </row>
    <row r="256" spans="1:19" s="499" customFormat="1" ht="15.75" x14ac:dyDescent="0.25">
      <c r="A256" s="1090"/>
      <c r="B256" s="498"/>
      <c r="C256" s="1421" t="s">
        <v>1384</v>
      </c>
      <c r="D256" s="1409" t="s">
        <v>376</v>
      </c>
      <c r="E256" s="1417" t="s">
        <v>1386</v>
      </c>
      <c r="F256" s="1427"/>
      <c r="G256" s="1428"/>
      <c r="H256" s="1428"/>
      <c r="I256" s="1429"/>
      <c r="J256" s="1409"/>
      <c r="K256" s="1409"/>
      <c r="L256" s="1409"/>
      <c r="M256" s="1409">
        <v>2438</v>
      </c>
      <c r="N256" s="1413">
        <v>45218</v>
      </c>
      <c r="O256" s="1414" t="s">
        <v>1141</v>
      </c>
      <c r="P256" s="1415"/>
      <c r="Q256" s="135"/>
      <c r="R256" s="109"/>
      <c r="S256" s="109"/>
    </row>
    <row r="257" spans="1:19" s="499" customFormat="1" ht="15.75" x14ac:dyDescent="0.25">
      <c r="A257" s="1090"/>
      <c r="B257" s="498"/>
      <c r="C257" s="1421" t="s">
        <v>1387</v>
      </c>
      <c r="D257" s="1409" t="s">
        <v>376</v>
      </c>
      <c r="E257" s="1417" t="s">
        <v>1388</v>
      </c>
      <c r="F257" s="1427"/>
      <c r="G257" s="1428"/>
      <c r="H257" s="1428"/>
      <c r="I257" s="1429"/>
      <c r="J257" s="1409"/>
      <c r="K257" s="1409"/>
      <c r="L257" s="1409"/>
      <c r="M257" s="1409">
        <v>2438</v>
      </c>
      <c r="N257" s="1413">
        <v>45218</v>
      </c>
      <c r="O257" s="1414" t="s">
        <v>1141</v>
      </c>
      <c r="P257" s="1415"/>
      <c r="Q257" s="135"/>
      <c r="R257" s="109"/>
      <c r="S257" s="109"/>
    </row>
    <row r="258" spans="1:19" s="499" customFormat="1" ht="15.75" x14ac:dyDescent="0.25">
      <c r="A258" s="1090"/>
      <c r="B258" s="498"/>
      <c r="C258" s="1421" t="s">
        <v>1387</v>
      </c>
      <c r="D258" s="1409" t="s">
        <v>376</v>
      </c>
      <c r="E258" s="1417" t="s">
        <v>1389</v>
      </c>
      <c r="F258" s="1427"/>
      <c r="G258" s="1428"/>
      <c r="H258" s="1428"/>
      <c r="I258" s="1429"/>
      <c r="J258" s="1409"/>
      <c r="K258" s="1409"/>
      <c r="L258" s="1409"/>
      <c r="M258" s="1409">
        <v>2438</v>
      </c>
      <c r="N258" s="1413">
        <v>45218</v>
      </c>
      <c r="O258" s="1414" t="s">
        <v>1141</v>
      </c>
      <c r="P258" s="1415"/>
      <c r="Q258" s="135"/>
      <c r="R258" s="109"/>
      <c r="S258" s="109"/>
    </row>
    <row r="259" spans="1:19" s="499" customFormat="1" ht="15.75" x14ac:dyDescent="0.25">
      <c r="A259" s="1090"/>
      <c r="B259" s="498"/>
      <c r="C259" s="1421" t="s">
        <v>1387</v>
      </c>
      <c r="D259" s="1409" t="s">
        <v>376</v>
      </c>
      <c r="E259" s="1417" t="s">
        <v>1165</v>
      </c>
      <c r="F259" s="1427"/>
      <c r="G259" s="1428"/>
      <c r="H259" s="1428"/>
      <c r="I259" s="1429"/>
      <c r="J259" s="1409"/>
      <c r="K259" s="1409"/>
      <c r="L259" s="1409"/>
      <c r="M259" s="1409">
        <v>2438</v>
      </c>
      <c r="N259" s="1413">
        <v>45218</v>
      </c>
      <c r="O259" s="1414" t="s">
        <v>1141</v>
      </c>
      <c r="P259" s="1415"/>
      <c r="Q259" s="135"/>
      <c r="R259" s="109"/>
      <c r="S259" s="109"/>
    </row>
    <row r="260" spans="1:19" s="499" customFormat="1" ht="15.75" x14ac:dyDescent="0.25">
      <c r="A260" s="1090"/>
      <c r="B260" s="498"/>
      <c r="C260" s="1421" t="s">
        <v>1387</v>
      </c>
      <c r="D260" s="1409" t="s">
        <v>376</v>
      </c>
      <c r="E260" s="1417" t="s">
        <v>1165</v>
      </c>
      <c r="F260" s="1427"/>
      <c r="G260" s="1428"/>
      <c r="H260" s="1428"/>
      <c r="I260" s="1429"/>
      <c r="J260" s="1409"/>
      <c r="K260" s="1409"/>
      <c r="L260" s="1409"/>
      <c r="M260" s="1409">
        <v>2438</v>
      </c>
      <c r="N260" s="1413">
        <v>45218</v>
      </c>
      <c r="O260" s="1414" t="s">
        <v>1141</v>
      </c>
      <c r="P260" s="1415"/>
      <c r="Q260" s="135"/>
      <c r="R260" s="109"/>
      <c r="S260" s="109"/>
    </row>
    <row r="261" spans="1:19" s="499" customFormat="1" ht="15.75" x14ac:dyDescent="0.25">
      <c r="A261" s="1090"/>
      <c r="B261" s="498"/>
      <c r="C261" s="1421" t="s">
        <v>1387</v>
      </c>
      <c r="D261" s="1409" t="s">
        <v>376</v>
      </c>
      <c r="E261" s="1417" t="s">
        <v>1165</v>
      </c>
      <c r="F261" s="1427"/>
      <c r="G261" s="1428"/>
      <c r="H261" s="1428"/>
      <c r="I261" s="1429"/>
      <c r="J261" s="1409"/>
      <c r="K261" s="1409"/>
      <c r="L261" s="1409"/>
      <c r="M261" s="1409">
        <v>2438</v>
      </c>
      <c r="N261" s="1413">
        <v>45218</v>
      </c>
      <c r="O261" s="1414" t="s">
        <v>1141</v>
      </c>
      <c r="P261" s="1415"/>
      <c r="Q261" s="135"/>
      <c r="R261" s="109"/>
      <c r="S261" s="109"/>
    </row>
    <row r="262" spans="1:19" s="499" customFormat="1" ht="15.75" x14ac:dyDescent="0.25">
      <c r="A262" s="1090"/>
      <c r="B262" s="498"/>
      <c r="C262" s="1408" t="s">
        <v>1390</v>
      </c>
      <c r="D262" s="1409" t="s">
        <v>376</v>
      </c>
      <c r="E262" s="1417" t="s">
        <v>1165</v>
      </c>
      <c r="F262" s="1411"/>
      <c r="G262" s="1412"/>
      <c r="H262" s="1412"/>
      <c r="I262" s="1412"/>
      <c r="J262" s="1409"/>
      <c r="K262" s="1409"/>
      <c r="L262" s="1409"/>
      <c r="M262" s="1409">
        <v>2438</v>
      </c>
      <c r="N262" s="1413">
        <v>45218</v>
      </c>
      <c r="O262" s="1414" t="s">
        <v>1141</v>
      </c>
      <c r="P262" s="1415"/>
      <c r="Q262" s="135"/>
      <c r="R262" s="109"/>
      <c r="S262" s="109"/>
    </row>
    <row r="263" spans="1:19" s="499" customFormat="1" ht="15.75" x14ac:dyDescent="0.25">
      <c r="A263" s="1090"/>
      <c r="B263" s="498"/>
      <c r="C263" s="1408" t="s">
        <v>1390</v>
      </c>
      <c r="D263" s="1409" t="s">
        <v>376</v>
      </c>
      <c r="E263" s="1417" t="s">
        <v>1165</v>
      </c>
      <c r="F263" s="1411"/>
      <c r="G263" s="1412"/>
      <c r="H263" s="1412"/>
      <c r="I263" s="1412"/>
      <c r="J263" s="1409"/>
      <c r="K263" s="1409"/>
      <c r="L263" s="1409"/>
      <c r="M263" s="1409">
        <v>2438</v>
      </c>
      <c r="N263" s="1413">
        <v>45218</v>
      </c>
      <c r="O263" s="1414" t="s">
        <v>1141</v>
      </c>
      <c r="P263" s="1415"/>
      <c r="Q263" s="135"/>
      <c r="R263" s="109"/>
      <c r="S263" s="109"/>
    </row>
    <row r="264" spans="1:19" s="499" customFormat="1" ht="15.75" x14ac:dyDescent="0.25">
      <c r="A264" s="1090"/>
      <c r="B264" s="498"/>
      <c r="C264" s="1408" t="s">
        <v>1390</v>
      </c>
      <c r="D264" s="1409" t="s">
        <v>376</v>
      </c>
      <c r="E264" s="1417" t="s">
        <v>1165</v>
      </c>
      <c r="F264" s="1411"/>
      <c r="G264" s="1412"/>
      <c r="H264" s="1412"/>
      <c r="I264" s="1412"/>
      <c r="J264" s="1409"/>
      <c r="K264" s="1409"/>
      <c r="L264" s="1409"/>
      <c r="M264" s="1409">
        <v>2438</v>
      </c>
      <c r="N264" s="1413">
        <v>45218</v>
      </c>
      <c r="O264" s="1414" t="s">
        <v>1141</v>
      </c>
      <c r="P264" s="1415"/>
      <c r="Q264" s="135"/>
      <c r="R264" s="109"/>
      <c r="S264" s="109"/>
    </row>
    <row r="265" spans="1:19" s="499" customFormat="1" ht="15.75" x14ac:dyDescent="0.25">
      <c r="A265" s="1090"/>
      <c r="B265" s="498"/>
      <c r="C265" s="1408" t="s">
        <v>1390</v>
      </c>
      <c r="D265" s="1409" t="s">
        <v>376</v>
      </c>
      <c r="E265" s="1417" t="s">
        <v>1165</v>
      </c>
      <c r="F265" s="1411"/>
      <c r="G265" s="1412"/>
      <c r="H265" s="1412"/>
      <c r="I265" s="1412"/>
      <c r="J265" s="1409"/>
      <c r="K265" s="1409"/>
      <c r="L265" s="1409"/>
      <c r="M265" s="1409">
        <v>2438</v>
      </c>
      <c r="N265" s="1413">
        <v>45218</v>
      </c>
      <c r="O265" s="1414" t="s">
        <v>1141</v>
      </c>
      <c r="P265" s="1415"/>
      <c r="Q265" s="135"/>
      <c r="R265" s="109"/>
      <c r="S265" s="109"/>
    </row>
    <row r="266" spans="1:19" s="499" customFormat="1" ht="15.75" x14ac:dyDescent="0.25">
      <c r="A266" s="1090"/>
      <c r="B266" s="498"/>
      <c r="C266" s="1408" t="s">
        <v>1390</v>
      </c>
      <c r="D266" s="1409" t="s">
        <v>376</v>
      </c>
      <c r="E266" s="1417" t="s">
        <v>1165</v>
      </c>
      <c r="F266" s="1411"/>
      <c r="G266" s="1412"/>
      <c r="H266" s="1412"/>
      <c r="I266" s="1412"/>
      <c r="J266" s="1409"/>
      <c r="K266" s="1409"/>
      <c r="L266" s="1409"/>
      <c r="M266" s="1409">
        <v>2438</v>
      </c>
      <c r="N266" s="1413">
        <v>45218</v>
      </c>
      <c r="O266" s="1414" t="s">
        <v>1141</v>
      </c>
      <c r="P266" s="1415"/>
      <c r="Q266" s="135"/>
      <c r="R266" s="109"/>
      <c r="S266" s="109"/>
    </row>
    <row r="267" spans="1:19" s="499" customFormat="1" ht="15.75" x14ac:dyDescent="0.25">
      <c r="A267" s="1090"/>
      <c r="B267" s="498"/>
      <c r="C267" s="1408" t="s">
        <v>1391</v>
      </c>
      <c r="D267" s="1409" t="s">
        <v>376</v>
      </c>
      <c r="E267" s="1417" t="s">
        <v>1165</v>
      </c>
      <c r="F267" s="1411"/>
      <c r="G267" s="1412"/>
      <c r="H267" s="1412"/>
      <c r="I267" s="1412"/>
      <c r="J267" s="1409"/>
      <c r="K267" s="1409"/>
      <c r="L267" s="1409"/>
      <c r="M267" s="1409">
        <v>2438</v>
      </c>
      <c r="N267" s="1413">
        <v>45218</v>
      </c>
      <c r="O267" s="1414" t="s">
        <v>1141</v>
      </c>
      <c r="P267" s="1415"/>
      <c r="Q267" s="135"/>
      <c r="R267" s="109"/>
      <c r="S267" s="109"/>
    </row>
    <row r="268" spans="1:19" s="499" customFormat="1" ht="15.75" x14ac:dyDescent="0.25">
      <c r="A268" s="1090"/>
      <c r="B268" s="498"/>
      <c r="C268" s="1408" t="s">
        <v>1391</v>
      </c>
      <c r="D268" s="1409" t="s">
        <v>376</v>
      </c>
      <c r="E268" s="1417" t="s">
        <v>1165</v>
      </c>
      <c r="F268" s="1411"/>
      <c r="G268" s="1412"/>
      <c r="H268" s="1412"/>
      <c r="I268" s="1412"/>
      <c r="J268" s="1409"/>
      <c r="K268" s="1409"/>
      <c r="L268" s="1409"/>
      <c r="M268" s="1409">
        <v>2438</v>
      </c>
      <c r="N268" s="1413">
        <v>45218</v>
      </c>
      <c r="O268" s="1414" t="s">
        <v>1141</v>
      </c>
      <c r="P268" s="1415"/>
      <c r="Q268" s="135"/>
      <c r="R268" s="109"/>
      <c r="S268" s="109"/>
    </row>
    <row r="269" spans="1:19" s="499" customFormat="1" ht="15.75" x14ac:dyDescent="0.25">
      <c r="A269" s="1090"/>
      <c r="B269" s="498"/>
      <c r="C269" s="1408" t="s">
        <v>1392</v>
      </c>
      <c r="D269" s="1409" t="s">
        <v>376</v>
      </c>
      <c r="E269" s="1417" t="s">
        <v>1165</v>
      </c>
      <c r="F269" s="1411"/>
      <c r="G269" s="1412"/>
      <c r="H269" s="1412"/>
      <c r="I269" s="1412"/>
      <c r="J269" s="1409"/>
      <c r="K269" s="1409"/>
      <c r="L269" s="1409"/>
      <c r="M269" s="1409">
        <v>2438</v>
      </c>
      <c r="N269" s="1413">
        <v>45218</v>
      </c>
      <c r="O269" s="1414" t="s">
        <v>1141</v>
      </c>
      <c r="P269" s="1415"/>
      <c r="Q269" s="135"/>
      <c r="R269" s="109"/>
      <c r="S269" s="109"/>
    </row>
    <row r="270" spans="1:19" s="499" customFormat="1" ht="15.75" x14ac:dyDescent="0.25">
      <c r="A270" s="1090"/>
      <c r="B270" s="498"/>
      <c r="C270" s="1408" t="s">
        <v>1392</v>
      </c>
      <c r="D270" s="1409" t="s">
        <v>376</v>
      </c>
      <c r="E270" s="1417" t="s">
        <v>1165</v>
      </c>
      <c r="F270" s="1411"/>
      <c r="G270" s="1412"/>
      <c r="H270" s="1412"/>
      <c r="I270" s="1412"/>
      <c r="J270" s="1409"/>
      <c r="K270" s="1409"/>
      <c r="L270" s="1409"/>
      <c r="M270" s="1409">
        <v>2438</v>
      </c>
      <c r="N270" s="1413">
        <v>45218</v>
      </c>
      <c r="O270" s="1414" t="s">
        <v>1141</v>
      </c>
      <c r="P270" s="1415"/>
      <c r="Q270" s="135"/>
      <c r="R270" s="109"/>
      <c r="S270" s="109"/>
    </row>
    <row r="271" spans="1:19" s="499" customFormat="1" ht="15.75" x14ac:dyDescent="0.25">
      <c r="A271" s="1090"/>
      <c r="B271" s="498"/>
      <c r="C271" s="1408" t="s">
        <v>1392</v>
      </c>
      <c r="D271" s="1409" t="s">
        <v>376</v>
      </c>
      <c r="E271" s="1417" t="s">
        <v>1165</v>
      </c>
      <c r="F271" s="1411"/>
      <c r="G271" s="1412"/>
      <c r="H271" s="1412"/>
      <c r="I271" s="1412"/>
      <c r="J271" s="1409"/>
      <c r="K271" s="1409"/>
      <c r="L271" s="1409"/>
      <c r="M271" s="1409">
        <v>2438</v>
      </c>
      <c r="N271" s="1413">
        <v>45218</v>
      </c>
      <c r="O271" s="1414" t="s">
        <v>1141</v>
      </c>
      <c r="P271" s="1415"/>
      <c r="Q271" s="135"/>
      <c r="R271" s="109"/>
      <c r="S271" s="109"/>
    </row>
    <row r="272" spans="1:19" s="499" customFormat="1" ht="15.75" x14ac:dyDescent="0.25">
      <c r="A272" s="1090"/>
      <c r="B272" s="498"/>
      <c r="C272" s="1408" t="s">
        <v>1392</v>
      </c>
      <c r="D272" s="1409" t="s">
        <v>376</v>
      </c>
      <c r="E272" s="1417" t="s">
        <v>1165</v>
      </c>
      <c r="F272" s="1411"/>
      <c r="G272" s="1412"/>
      <c r="H272" s="1412"/>
      <c r="I272" s="1412"/>
      <c r="J272" s="1409"/>
      <c r="K272" s="1409"/>
      <c r="L272" s="1409"/>
      <c r="M272" s="1409">
        <v>2438</v>
      </c>
      <c r="N272" s="1413">
        <v>45218</v>
      </c>
      <c r="O272" s="1414" t="s">
        <v>1141</v>
      </c>
      <c r="P272" s="1415"/>
      <c r="Q272" s="135"/>
      <c r="R272" s="109"/>
      <c r="S272" s="109"/>
    </row>
    <row r="273" spans="1:19" s="499" customFormat="1" ht="15.75" x14ac:dyDescent="0.25">
      <c r="A273" s="1090"/>
      <c r="B273" s="498"/>
      <c r="C273" s="1408" t="s">
        <v>1392</v>
      </c>
      <c r="D273" s="1409" t="s">
        <v>376</v>
      </c>
      <c r="E273" s="1417" t="s">
        <v>1165</v>
      </c>
      <c r="F273" s="1411"/>
      <c r="G273" s="1412"/>
      <c r="H273" s="1412"/>
      <c r="I273" s="1412"/>
      <c r="J273" s="1409"/>
      <c r="K273" s="1409"/>
      <c r="L273" s="1409"/>
      <c r="M273" s="1409">
        <v>2438</v>
      </c>
      <c r="N273" s="1413">
        <v>45218</v>
      </c>
      <c r="O273" s="1414" t="s">
        <v>1141</v>
      </c>
      <c r="P273" s="1415"/>
      <c r="Q273" s="135"/>
      <c r="R273" s="109"/>
      <c r="S273" s="109"/>
    </row>
    <row r="274" spans="1:19" s="499" customFormat="1" ht="15.75" x14ac:dyDescent="0.25">
      <c r="A274" s="1090"/>
      <c r="B274" s="498"/>
      <c r="C274" s="1408" t="s">
        <v>1392</v>
      </c>
      <c r="D274" s="1409" t="s">
        <v>376</v>
      </c>
      <c r="E274" s="1417" t="s">
        <v>1165</v>
      </c>
      <c r="F274" s="1411"/>
      <c r="G274" s="1412"/>
      <c r="H274" s="1412"/>
      <c r="I274" s="1412"/>
      <c r="J274" s="1409"/>
      <c r="K274" s="1409"/>
      <c r="L274" s="1409"/>
      <c r="M274" s="1409">
        <v>2438</v>
      </c>
      <c r="N274" s="1413">
        <v>45218</v>
      </c>
      <c r="O274" s="1414" t="s">
        <v>1141</v>
      </c>
      <c r="P274" s="1415"/>
      <c r="Q274" s="135"/>
      <c r="R274" s="109"/>
      <c r="S274" s="109"/>
    </row>
    <row r="275" spans="1:19" s="499" customFormat="1" ht="15.75" x14ac:dyDescent="0.25">
      <c r="A275" s="1090"/>
      <c r="B275" s="498"/>
      <c r="C275" s="1408" t="s">
        <v>1392</v>
      </c>
      <c r="D275" s="1409" t="s">
        <v>376</v>
      </c>
      <c r="E275" s="1417" t="s">
        <v>1165</v>
      </c>
      <c r="F275" s="1411"/>
      <c r="G275" s="1412"/>
      <c r="H275" s="1412"/>
      <c r="I275" s="1412"/>
      <c r="J275" s="1409"/>
      <c r="K275" s="1409"/>
      <c r="L275" s="1409"/>
      <c r="M275" s="1409">
        <v>2438</v>
      </c>
      <c r="N275" s="1413">
        <v>45218</v>
      </c>
      <c r="O275" s="1414" t="s">
        <v>1141</v>
      </c>
      <c r="P275" s="1415"/>
      <c r="Q275" s="135"/>
      <c r="R275" s="109"/>
      <c r="S275" s="109"/>
    </row>
    <row r="276" spans="1:19" s="499" customFormat="1" ht="15.75" x14ac:dyDescent="0.25">
      <c r="A276" s="1090"/>
      <c r="B276" s="498"/>
      <c r="C276" s="1408" t="s">
        <v>1392</v>
      </c>
      <c r="D276" s="1409" t="s">
        <v>376</v>
      </c>
      <c r="E276" s="1417" t="s">
        <v>1165</v>
      </c>
      <c r="F276" s="1411"/>
      <c r="G276" s="1412"/>
      <c r="H276" s="1412"/>
      <c r="I276" s="1412"/>
      <c r="J276" s="1409"/>
      <c r="K276" s="1409"/>
      <c r="L276" s="1409"/>
      <c r="M276" s="1409">
        <v>2438</v>
      </c>
      <c r="N276" s="1413">
        <v>45218</v>
      </c>
      <c r="O276" s="1414" t="s">
        <v>1141</v>
      </c>
      <c r="P276" s="1415"/>
      <c r="Q276" s="135"/>
      <c r="R276" s="109"/>
      <c r="S276" s="109"/>
    </row>
    <row r="277" spans="1:19" s="499" customFormat="1" ht="15.75" x14ac:dyDescent="0.25">
      <c r="A277" s="1090"/>
      <c r="B277" s="498"/>
      <c r="C277" s="1408" t="s">
        <v>1393</v>
      </c>
      <c r="D277" s="1409" t="s">
        <v>376</v>
      </c>
      <c r="E277" s="1417" t="s">
        <v>1165</v>
      </c>
      <c r="F277" s="1411"/>
      <c r="G277" s="1412"/>
      <c r="H277" s="1412"/>
      <c r="I277" s="1412"/>
      <c r="J277" s="1409"/>
      <c r="K277" s="1409"/>
      <c r="L277" s="1409"/>
      <c r="M277" s="1409">
        <v>2438</v>
      </c>
      <c r="N277" s="1413">
        <v>45218</v>
      </c>
      <c r="O277" s="1414" t="s">
        <v>1141</v>
      </c>
      <c r="P277" s="1415"/>
      <c r="Q277" s="135"/>
      <c r="R277" s="109"/>
      <c r="S277" s="109"/>
    </row>
    <row r="278" spans="1:19" s="499" customFormat="1" ht="15.75" x14ac:dyDescent="0.25">
      <c r="A278" s="1090"/>
      <c r="B278" s="498"/>
      <c r="C278" s="1408" t="s">
        <v>1393</v>
      </c>
      <c r="D278" s="1409" t="s">
        <v>376</v>
      </c>
      <c r="E278" s="1417" t="s">
        <v>1165</v>
      </c>
      <c r="F278" s="1411"/>
      <c r="G278" s="1412"/>
      <c r="H278" s="1412"/>
      <c r="I278" s="1412"/>
      <c r="J278" s="1409"/>
      <c r="K278" s="1409"/>
      <c r="L278" s="1409"/>
      <c r="M278" s="1409">
        <v>2438</v>
      </c>
      <c r="N278" s="1413">
        <v>45218</v>
      </c>
      <c r="O278" s="1414" t="s">
        <v>1141</v>
      </c>
      <c r="P278" s="1415"/>
      <c r="Q278" s="135"/>
      <c r="R278" s="109"/>
      <c r="S278" s="109"/>
    </row>
    <row r="279" spans="1:19" s="499" customFormat="1" ht="15.75" x14ac:dyDescent="0.25">
      <c r="A279" s="1090"/>
      <c r="B279" s="498"/>
      <c r="C279" s="1408" t="s">
        <v>1393</v>
      </c>
      <c r="D279" s="1409" t="s">
        <v>376</v>
      </c>
      <c r="E279" s="1417" t="s">
        <v>1165</v>
      </c>
      <c r="F279" s="1411"/>
      <c r="G279" s="1412"/>
      <c r="H279" s="1412"/>
      <c r="I279" s="1412"/>
      <c r="J279" s="1409"/>
      <c r="K279" s="1409"/>
      <c r="L279" s="1409"/>
      <c r="M279" s="1409">
        <v>2438</v>
      </c>
      <c r="N279" s="1413">
        <v>45218</v>
      </c>
      <c r="O279" s="1414" t="s">
        <v>1141</v>
      </c>
      <c r="P279" s="1415"/>
      <c r="Q279" s="135"/>
      <c r="R279" s="109"/>
      <c r="S279" s="109"/>
    </row>
    <row r="280" spans="1:19" s="499" customFormat="1" ht="15.75" x14ac:dyDescent="0.25">
      <c r="A280" s="1090"/>
      <c r="B280" s="498"/>
      <c r="C280" s="1408" t="s">
        <v>1394</v>
      </c>
      <c r="D280" s="1409" t="s">
        <v>376</v>
      </c>
      <c r="E280" s="1419" t="s">
        <v>1395</v>
      </c>
      <c r="F280" s="1411">
        <v>43426</v>
      </c>
      <c r="G280" s="1412">
        <v>22420</v>
      </c>
      <c r="H280" s="1412">
        <v>11396.33</v>
      </c>
      <c r="I280" s="1412">
        <v>11023.68</v>
      </c>
      <c r="J280" s="1409">
        <v>10</v>
      </c>
      <c r="K280" s="1409">
        <v>2611</v>
      </c>
      <c r="L280" s="1409">
        <v>1206010007</v>
      </c>
      <c r="M280" s="1409">
        <v>2438</v>
      </c>
      <c r="N280" s="1413">
        <v>45218</v>
      </c>
      <c r="O280" s="1414" t="s">
        <v>1141</v>
      </c>
      <c r="P280" s="1415"/>
      <c r="Q280" s="135"/>
      <c r="R280" s="109"/>
      <c r="S280" s="109"/>
    </row>
    <row r="281" spans="1:19" s="499" customFormat="1" ht="15.75" x14ac:dyDescent="0.25">
      <c r="A281" s="1090"/>
      <c r="B281" s="498"/>
      <c r="C281" s="1408" t="s">
        <v>1396</v>
      </c>
      <c r="D281" s="1409" t="s">
        <v>376</v>
      </c>
      <c r="E281" s="1419" t="s">
        <v>1397</v>
      </c>
      <c r="F281" s="1411">
        <v>44180</v>
      </c>
      <c r="G281" s="1412">
        <v>10000.86</v>
      </c>
      <c r="H281" s="1412">
        <v>9999.86</v>
      </c>
      <c r="I281" s="1412">
        <v>1</v>
      </c>
      <c r="J281" s="1409">
        <v>10</v>
      </c>
      <c r="K281" s="1409">
        <v>2613</v>
      </c>
      <c r="L281" s="1409">
        <v>1206010004</v>
      </c>
      <c r="M281" s="1409">
        <v>2438</v>
      </c>
      <c r="N281" s="1413">
        <v>45218</v>
      </c>
      <c r="O281" s="1414" t="s">
        <v>1141</v>
      </c>
      <c r="P281" s="1415"/>
      <c r="Q281" s="135"/>
      <c r="R281" s="109"/>
      <c r="S281" s="109"/>
    </row>
    <row r="282" spans="1:19" s="499" customFormat="1" ht="15.75" x14ac:dyDescent="0.25">
      <c r="A282" s="1090"/>
      <c r="B282" s="498"/>
      <c r="C282" s="1408" t="s">
        <v>1398</v>
      </c>
      <c r="D282" s="1409" t="s">
        <v>376</v>
      </c>
      <c r="E282" s="1419" t="s">
        <v>1399</v>
      </c>
      <c r="F282" s="1411">
        <v>43469</v>
      </c>
      <c r="G282" s="1412">
        <v>3000</v>
      </c>
      <c r="H282" s="1412">
        <v>2999</v>
      </c>
      <c r="I282" s="1412">
        <v>1</v>
      </c>
      <c r="J282" s="1409">
        <v>10</v>
      </c>
      <c r="K282" s="1409">
        <v>2613</v>
      </c>
      <c r="L282" s="1409">
        <v>1206010004</v>
      </c>
      <c r="M282" s="1409">
        <v>2438</v>
      </c>
      <c r="N282" s="1413">
        <v>45218</v>
      </c>
      <c r="O282" s="1414" t="s">
        <v>1141</v>
      </c>
      <c r="P282" s="1415"/>
      <c r="Q282" s="135"/>
      <c r="R282" s="109"/>
      <c r="S282" s="109"/>
    </row>
    <row r="283" spans="1:19" s="499" customFormat="1" ht="15.75" x14ac:dyDescent="0.25">
      <c r="A283" s="1090"/>
      <c r="B283" s="498"/>
      <c r="C283" s="1408" t="s">
        <v>1398</v>
      </c>
      <c r="D283" s="1409" t="s">
        <v>376</v>
      </c>
      <c r="E283" s="1419" t="s">
        <v>1400</v>
      </c>
      <c r="F283" s="1411">
        <v>43469</v>
      </c>
      <c r="G283" s="1412">
        <v>3000</v>
      </c>
      <c r="H283" s="1412">
        <v>2999</v>
      </c>
      <c r="I283" s="1412">
        <v>1</v>
      </c>
      <c r="J283" s="1409">
        <v>10</v>
      </c>
      <c r="K283" s="1409">
        <v>2613</v>
      </c>
      <c r="L283" s="1409">
        <v>1206010004</v>
      </c>
      <c r="M283" s="1409">
        <v>2438</v>
      </c>
      <c r="N283" s="1413">
        <v>45218</v>
      </c>
      <c r="O283" s="1414" t="s">
        <v>1141</v>
      </c>
      <c r="P283" s="1415"/>
      <c r="Q283" s="135"/>
      <c r="R283" s="109"/>
      <c r="S283" s="109"/>
    </row>
    <row r="284" spans="1:19" s="499" customFormat="1" ht="15.75" x14ac:dyDescent="0.25">
      <c r="A284" s="1090"/>
      <c r="B284" s="498"/>
      <c r="C284" s="1408" t="s">
        <v>1398</v>
      </c>
      <c r="D284" s="1409" t="s">
        <v>376</v>
      </c>
      <c r="E284" s="1419" t="s">
        <v>1401</v>
      </c>
      <c r="F284" s="1411">
        <v>43469</v>
      </c>
      <c r="G284" s="1412">
        <v>3000</v>
      </c>
      <c r="H284" s="1412">
        <v>2999</v>
      </c>
      <c r="I284" s="1412">
        <v>1</v>
      </c>
      <c r="J284" s="1409">
        <v>10</v>
      </c>
      <c r="K284" s="1409">
        <v>2613</v>
      </c>
      <c r="L284" s="1409">
        <v>1206010004</v>
      </c>
      <c r="M284" s="1409">
        <v>2438</v>
      </c>
      <c r="N284" s="1413">
        <v>45218</v>
      </c>
      <c r="O284" s="1414" t="s">
        <v>1141</v>
      </c>
      <c r="P284" s="1415"/>
      <c r="Q284" s="135"/>
      <c r="R284" s="109"/>
      <c r="S284" s="109"/>
    </row>
    <row r="285" spans="1:19" s="499" customFormat="1" ht="15.75" x14ac:dyDescent="0.25">
      <c r="A285" s="1090"/>
      <c r="B285" s="498"/>
      <c r="C285" s="1408" t="s">
        <v>1398</v>
      </c>
      <c r="D285" s="1409" t="s">
        <v>376</v>
      </c>
      <c r="E285" s="1419" t="s">
        <v>1402</v>
      </c>
      <c r="F285" s="1411">
        <v>43469</v>
      </c>
      <c r="G285" s="1412">
        <v>3000</v>
      </c>
      <c r="H285" s="1412">
        <v>2999</v>
      </c>
      <c r="I285" s="1412">
        <v>1</v>
      </c>
      <c r="J285" s="1409">
        <v>10</v>
      </c>
      <c r="K285" s="1409">
        <v>2613</v>
      </c>
      <c r="L285" s="1409">
        <v>1206010004</v>
      </c>
      <c r="M285" s="1409">
        <v>2438</v>
      </c>
      <c r="N285" s="1413">
        <v>45218</v>
      </c>
      <c r="O285" s="1414" t="s">
        <v>1141</v>
      </c>
      <c r="P285" s="1415"/>
      <c r="Q285" s="135"/>
      <c r="R285" s="109"/>
      <c r="S285" s="109"/>
    </row>
    <row r="286" spans="1:19" s="499" customFormat="1" ht="15.75" x14ac:dyDescent="0.25">
      <c r="A286" s="1090"/>
      <c r="B286" s="498"/>
      <c r="C286" s="1408" t="s">
        <v>1398</v>
      </c>
      <c r="D286" s="1409" t="s">
        <v>376</v>
      </c>
      <c r="E286" s="1419" t="s">
        <v>1403</v>
      </c>
      <c r="F286" s="1411">
        <v>43469</v>
      </c>
      <c r="G286" s="1412">
        <v>3000</v>
      </c>
      <c r="H286" s="1412">
        <v>2999</v>
      </c>
      <c r="I286" s="1412">
        <v>1</v>
      </c>
      <c r="J286" s="1409">
        <v>10</v>
      </c>
      <c r="K286" s="1409">
        <v>2613</v>
      </c>
      <c r="L286" s="1409">
        <v>1206010004</v>
      </c>
      <c r="M286" s="1409">
        <v>2438</v>
      </c>
      <c r="N286" s="1413">
        <v>45218</v>
      </c>
      <c r="O286" s="1414" t="s">
        <v>1141</v>
      </c>
      <c r="P286" s="1415"/>
      <c r="Q286" s="135"/>
      <c r="R286" s="109"/>
      <c r="S286" s="109"/>
    </row>
    <row r="287" spans="1:19" s="499" customFormat="1" ht="15.75" x14ac:dyDescent="0.25">
      <c r="A287" s="1090"/>
      <c r="B287" s="498"/>
      <c r="C287" s="1408" t="s">
        <v>1398</v>
      </c>
      <c r="D287" s="1409" t="s">
        <v>376</v>
      </c>
      <c r="E287" s="1419" t="s">
        <v>1404</v>
      </c>
      <c r="F287" s="1411">
        <v>43469</v>
      </c>
      <c r="G287" s="1412">
        <v>3000</v>
      </c>
      <c r="H287" s="1412">
        <v>2999</v>
      </c>
      <c r="I287" s="1412">
        <v>1</v>
      </c>
      <c r="J287" s="1409">
        <v>10</v>
      </c>
      <c r="K287" s="1409">
        <v>2613</v>
      </c>
      <c r="L287" s="1409">
        <v>1206010004</v>
      </c>
      <c r="M287" s="1409">
        <v>2438</v>
      </c>
      <c r="N287" s="1413">
        <v>45218</v>
      </c>
      <c r="O287" s="1414" t="s">
        <v>1141</v>
      </c>
      <c r="P287" s="1415"/>
      <c r="Q287" s="135"/>
      <c r="R287" s="109"/>
      <c r="S287" s="109"/>
    </row>
    <row r="288" spans="1:19" s="499" customFormat="1" ht="15.75" x14ac:dyDescent="0.25">
      <c r="A288" s="1090"/>
      <c r="B288" s="498"/>
      <c r="C288" s="1408" t="s">
        <v>1398</v>
      </c>
      <c r="D288" s="1409" t="s">
        <v>376</v>
      </c>
      <c r="E288" s="1419" t="s">
        <v>1405</v>
      </c>
      <c r="F288" s="1411">
        <v>43469</v>
      </c>
      <c r="G288" s="1412">
        <v>3000</v>
      </c>
      <c r="H288" s="1412">
        <v>2999</v>
      </c>
      <c r="I288" s="1412">
        <v>1</v>
      </c>
      <c r="J288" s="1409">
        <v>10</v>
      </c>
      <c r="K288" s="1409">
        <v>2613</v>
      </c>
      <c r="L288" s="1409">
        <v>1206010004</v>
      </c>
      <c r="M288" s="1409">
        <v>2438</v>
      </c>
      <c r="N288" s="1413">
        <v>45218</v>
      </c>
      <c r="O288" s="1414" t="s">
        <v>1141</v>
      </c>
      <c r="P288" s="1415"/>
      <c r="Q288" s="135"/>
      <c r="R288" s="109"/>
      <c r="S288" s="109"/>
    </row>
    <row r="289" spans="1:19" s="499" customFormat="1" ht="15.75" x14ac:dyDescent="0.25">
      <c r="A289" s="1090"/>
      <c r="B289" s="498"/>
      <c r="C289" s="1408" t="s">
        <v>1398</v>
      </c>
      <c r="D289" s="1409" t="s">
        <v>376</v>
      </c>
      <c r="E289" s="1419" t="s">
        <v>1406</v>
      </c>
      <c r="F289" s="1411">
        <v>43469</v>
      </c>
      <c r="G289" s="1412">
        <v>3000</v>
      </c>
      <c r="H289" s="1412">
        <v>2999</v>
      </c>
      <c r="I289" s="1412">
        <v>1</v>
      </c>
      <c r="J289" s="1409">
        <v>10</v>
      </c>
      <c r="K289" s="1409">
        <v>2613</v>
      </c>
      <c r="L289" s="1409">
        <v>1206010004</v>
      </c>
      <c r="M289" s="1409">
        <v>2438</v>
      </c>
      <c r="N289" s="1413">
        <v>45218</v>
      </c>
      <c r="O289" s="1414" t="s">
        <v>1141</v>
      </c>
      <c r="P289" s="1415"/>
      <c r="Q289" s="135"/>
      <c r="R289" s="109"/>
      <c r="S289" s="109"/>
    </row>
    <row r="290" spans="1:19" s="499" customFormat="1" ht="15.75" x14ac:dyDescent="0.25">
      <c r="A290" s="1090"/>
      <c r="B290" s="498"/>
      <c r="C290" s="1408" t="s">
        <v>1398</v>
      </c>
      <c r="D290" s="1409" t="s">
        <v>376</v>
      </c>
      <c r="E290" s="1419" t="s">
        <v>1407</v>
      </c>
      <c r="F290" s="1411">
        <v>44544</v>
      </c>
      <c r="G290" s="1412">
        <v>17481.66</v>
      </c>
      <c r="H290" s="1412">
        <v>12139.35</v>
      </c>
      <c r="I290" s="1412">
        <v>5342.32</v>
      </c>
      <c r="J290" s="1409">
        <v>10</v>
      </c>
      <c r="K290" s="1409">
        <v>2613</v>
      </c>
      <c r="L290" s="1409">
        <v>1206010004</v>
      </c>
      <c r="M290" s="1409">
        <v>2438</v>
      </c>
      <c r="N290" s="1413">
        <v>45218</v>
      </c>
      <c r="O290" s="1414" t="s">
        <v>1141</v>
      </c>
      <c r="P290" s="1415"/>
      <c r="Q290" s="135"/>
      <c r="R290" s="109"/>
      <c r="S290" s="109"/>
    </row>
    <row r="291" spans="1:19" s="499" customFormat="1" ht="15.75" x14ac:dyDescent="0.25">
      <c r="A291" s="1090"/>
      <c r="B291" s="498"/>
      <c r="C291" s="1408" t="s">
        <v>1398</v>
      </c>
      <c r="D291" s="1409" t="s">
        <v>376</v>
      </c>
      <c r="E291" s="1419" t="s">
        <v>1408</v>
      </c>
      <c r="F291" s="1411">
        <v>44544</v>
      </c>
      <c r="G291" s="1412">
        <v>17481.66</v>
      </c>
      <c r="H291" s="1412">
        <v>12139.35</v>
      </c>
      <c r="I291" s="1412">
        <v>5342.32</v>
      </c>
      <c r="J291" s="1409">
        <v>10</v>
      </c>
      <c r="K291" s="1409">
        <v>2613</v>
      </c>
      <c r="L291" s="1409">
        <v>1206010004</v>
      </c>
      <c r="M291" s="1409">
        <v>2438</v>
      </c>
      <c r="N291" s="1413">
        <v>45218</v>
      </c>
      <c r="O291" s="1414" t="s">
        <v>1141</v>
      </c>
      <c r="P291" s="1415"/>
      <c r="Q291" s="135"/>
      <c r="R291" s="109"/>
      <c r="S291" s="109"/>
    </row>
    <row r="292" spans="1:19" s="499" customFormat="1" ht="15.75" x14ac:dyDescent="0.25">
      <c r="A292" s="1090"/>
      <c r="B292" s="498"/>
      <c r="C292" s="1408" t="s">
        <v>1398</v>
      </c>
      <c r="D292" s="1409" t="s">
        <v>376</v>
      </c>
      <c r="E292" s="1419" t="s">
        <v>1409</v>
      </c>
      <c r="F292" s="1411">
        <v>44544</v>
      </c>
      <c r="G292" s="1412">
        <v>17481.66</v>
      </c>
      <c r="H292" s="1412">
        <v>12139.35</v>
      </c>
      <c r="I292" s="1412">
        <v>5342.32</v>
      </c>
      <c r="J292" s="1409">
        <v>10</v>
      </c>
      <c r="K292" s="1409">
        <v>2613</v>
      </c>
      <c r="L292" s="1409">
        <v>1206010004</v>
      </c>
      <c r="M292" s="1409">
        <v>2438</v>
      </c>
      <c r="N292" s="1413">
        <v>45218</v>
      </c>
      <c r="O292" s="1414" t="s">
        <v>1141</v>
      </c>
      <c r="P292" s="1415"/>
      <c r="Q292" s="135"/>
      <c r="R292" s="109"/>
      <c r="S292" s="109"/>
    </row>
    <row r="293" spans="1:19" s="499" customFormat="1" ht="15.75" x14ac:dyDescent="0.25">
      <c r="A293" s="1090"/>
      <c r="B293" s="498"/>
      <c r="C293" s="1408" t="s">
        <v>1398</v>
      </c>
      <c r="D293" s="1409" t="s">
        <v>376</v>
      </c>
      <c r="E293" s="1419" t="s">
        <v>1410</v>
      </c>
      <c r="F293" s="1411">
        <v>44544</v>
      </c>
      <c r="G293" s="1412">
        <v>17481.66</v>
      </c>
      <c r="H293" s="1412">
        <v>12139.35</v>
      </c>
      <c r="I293" s="1412">
        <v>5342.32</v>
      </c>
      <c r="J293" s="1409">
        <v>10</v>
      </c>
      <c r="K293" s="1409">
        <v>2613</v>
      </c>
      <c r="L293" s="1409">
        <v>1206010004</v>
      </c>
      <c r="M293" s="1409">
        <v>2438</v>
      </c>
      <c r="N293" s="1413">
        <v>45218</v>
      </c>
      <c r="O293" s="1414" t="s">
        <v>1141</v>
      </c>
      <c r="P293" s="1415"/>
      <c r="Q293" s="135"/>
      <c r="R293" s="109"/>
      <c r="S293" s="109"/>
    </row>
    <row r="294" spans="1:19" s="499" customFormat="1" ht="15.75" x14ac:dyDescent="0.25">
      <c r="A294" s="1090"/>
      <c r="B294" s="498"/>
      <c r="C294" s="1408" t="s">
        <v>1398</v>
      </c>
      <c r="D294" s="1409" t="s">
        <v>376</v>
      </c>
      <c r="E294" s="1419" t="s">
        <v>1411</v>
      </c>
      <c r="F294" s="1411">
        <v>44544</v>
      </c>
      <c r="G294" s="1412">
        <v>17481.66</v>
      </c>
      <c r="H294" s="1412">
        <v>12139.35</v>
      </c>
      <c r="I294" s="1412">
        <v>5342.32</v>
      </c>
      <c r="J294" s="1409">
        <v>10</v>
      </c>
      <c r="K294" s="1409">
        <v>2613</v>
      </c>
      <c r="L294" s="1409">
        <v>1206010004</v>
      </c>
      <c r="M294" s="1409">
        <v>2438</v>
      </c>
      <c r="N294" s="1413">
        <v>45218</v>
      </c>
      <c r="O294" s="1414" t="s">
        <v>1141</v>
      </c>
      <c r="P294" s="1415"/>
      <c r="Q294" s="135"/>
      <c r="R294" s="109"/>
      <c r="S294" s="109"/>
    </row>
    <row r="295" spans="1:19" s="499" customFormat="1" ht="15.75" x14ac:dyDescent="0.25">
      <c r="A295" s="1090"/>
      <c r="B295" s="498"/>
      <c r="C295" s="1408" t="s">
        <v>1412</v>
      </c>
      <c r="D295" s="1409" t="s">
        <v>376</v>
      </c>
      <c r="E295" s="1419" t="s">
        <v>1413</v>
      </c>
      <c r="F295" s="1411">
        <v>44180</v>
      </c>
      <c r="G295" s="1412">
        <v>10000.870000000001</v>
      </c>
      <c r="H295" s="1412">
        <v>9999.8700000000008</v>
      </c>
      <c r="I295" s="1412">
        <v>1</v>
      </c>
      <c r="J295" s="1409">
        <v>10</v>
      </c>
      <c r="K295" s="1409">
        <v>2613</v>
      </c>
      <c r="L295" s="1409">
        <v>1206010004</v>
      </c>
      <c r="M295" s="1409">
        <v>2438</v>
      </c>
      <c r="N295" s="1413">
        <v>45218</v>
      </c>
      <c r="O295" s="1414" t="s">
        <v>1141</v>
      </c>
      <c r="P295" s="1415"/>
      <c r="Q295" s="135"/>
      <c r="R295" s="109"/>
      <c r="S295" s="109"/>
    </row>
    <row r="296" spans="1:19" s="499" customFormat="1" ht="15.75" x14ac:dyDescent="0.25">
      <c r="A296" s="1090"/>
      <c r="B296" s="498"/>
      <c r="C296" s="1408" t="s">
        <v>1412</v>
      </c>
      <c r="D296" s="1409" t="s">
        <v>376</v>
      </c>
      <c r="E296" s="1419" t="s">
        <v>1414</v>
      </c>
      <c r="F296" s="1411">
        <v>44180</v>
      </c>
      <c r="G296" s="1412">
        <v>10000.870000000001</v>
      </c>
      <c r="H296" s="1412">
        <v>9999.8700000000008</v>
      </c>
      <c r="I296" s="1412">
        <v>1</v>
      </c>
      <c r="J296" s="1409">
        <v>10</v>
      </c>
      <c r="K296" s="1409">
        <v>2613</v>
      </c>
      <c r="L296" s="1409">
        <v>1206010004</v>
      </c>
      <c r="M296" s="1409">
        <v>2438</v>
      </c>
      <c r="N296" s="1413">
        <v>45218</v>
      </c>
      <c r="O296" s="1414" t="s">
        <v>1141</v>
      </c>
      <c r="P296" s="1415"/>
      <c r="Q296" s="135"/>
      <c r="R296" s="109"/>
      <c r="S296" s="109"/>
    </row>
    <row r="297" spans="1:19" s="499" customFormat="1" ht="15.75" x14ac:dyDescent="0.25">
      <c r="A297" s="1090"/>
      <c r="B297" s="498"/>
      <c r="C297" s="1408" t="s">
        <v>1412</v>
      </c>
      <c r="D297" s="1409" t="s">
        <v>376</v>
      </c>
      <c r="E297" s="1419" t="s">
        <v>1415</v>
      </c>
      <c r="F297" s="1411">
        <v>44180</v>
      </c>
      <c r="G297" s="1412">
        <v>10000.870000000001</v>
      </c>
      <c r="H297" s="1412">
        <v>9999.8700000000008</v>
      </c>
      <c r="I297" s="1412">
        <v>1</v>
      </c>
      <c r="J297" s="1409">
        <v>10</v>
      </c>
      <c r="K297" s="1409">
        <v>2613</v>
      </c>
      <c r="L297" s="1409">
        <v>1206010004</v>
      </c>
      <c r="M297" s="1409">
        <v>2438</v>
      </c>
      <c r="N297" s="1413">
        <v>45218</v>
      </c>
      <c r="O297" s="1414" t="s">
        <v>1141</v>
      </c>
      <c r="P297" s="1415"/>
      <c r="Q297" s="135"/>
      <c r="R297" s="109"/>
      <c r="S297" s="109"/>
    </row>
    <row r="298" spans="1:19" s="499" customFormat="1" ht="15.75" x14ac:dyDescent="0.25">
      <c r="A298" s="1090"/>
      <c r="B298" s="498"/>
      <c r="C298" s="1408" t="s">
        <v>1412</v>
      </c>
      <c r="D298" s="1409" t="s">
        <v>376</v>
      </c>
      <c r="E298" s="1419" t="s">
        <v>1416</v>
      </c>
      <c r="F298" s="1411">
        <v>44180</v>
      </c>
      <c r="G298" s="1412">
        <v>10000.86</v>
      </c>
      <c r="H298" s="1412">
        <v>9999.8700000000008</v>
      </c>
      <c r="I298" s="1412">
        <v>1</v>
      </c>
      <c r="J298" s="1409">
        <v>10</v>
      </c>
      <c r="K298" s="1409">
        <v>2613</v>
      </c>
      <c r="L298" s="1409">
        <v>1206010004</v>
      </c>
      <c r="M298" s="1409">
        <v>2438</v>
      </c>
      <c r="N298" s="1413">
        <v>45218</v>
      </c>
      <c r="O298" s="1414" t="s">
        <v>1141</v>
      </c>
      <c r="P298" s="1415"/>
      <c r="Q298" s="135"/>
      <c r="R298" s="109"/>
      <c r="S298" s="109"/>
    </row>
    <row r="299" spans="1:19" s="499" customFormat="1" ht="15.75" x14ac:dyDescent="0.25">
      <c r="A299" s="1090"/>
      <c r="B299" s="498"/>
      <c r="C299" s="1408" t="s">
        <v>1412</v>
      </c>
      <c r="D299" s="1409" t="s">
        <v>376</v>
      </c>
      <c r="E299" s="1419" t="s">
        <v>1417</v>
      </c>
      <c r="F299" s="1411">
        <v>44180</v>
      </c>
      <c r="G299" s="1412">
        <v>10000.86</v>
      </c>
      <c r="H299" s="1412">
        <v>9999.86</v>
      </c>
      <c r="I299" s="1412">
        <v>1</v>
      </c>
      <c r="J299" s="1409">
        <v>10</v>
      </c>
      <c r="K299" s="1409">
        <v>2613</v>
      </c>
      <c r="L299" s="1409">
        <v>1206010004</v>
      </c>
      <c r="M299" s="1409">
        <v>2438</v>
      </c>
      <c r="N299" s="1413">
        <v>45218</v>
      </c>
      <c r="O299" s="1414" t="s">
        <v>1141</v>
      </c>
      <c r="P299" s="1415"/>
      <c r="Q299" s="135"/>
      <c r="R299" s="109"/>
      <c r="S299" s="109"/>
    </row>
    <row r="300" spans="1:19" s="499" customFormat="1" ht="15.75" x14ac:dyDescent="0.25">
      <c r="A300" s="1090"/>
      <c r="B300" s="498"/>
      <c r="C300" s="1408" t="s">
        <v>1412</v>
      </c>
      <c r="D300" s="1409" t="s">
        <v>376</v>
      </c>
      <c r="E300" s="1419" t="s">
        <v>1418</v>
      </c>
      <c r="F300" s="1411">
        <v>44180</v>
      </c>
      <c r="G300" s="1412">
        <v>10000.870000000001</v>
      </c>
      <c r="H300" s="1412">
        <v>9999.86</v>
      </c>
      <c r="I300" s="1412">
        <v>1</v>
      </c>
      <c r="J300" s="1409">
        <v>10</v>
      </c>
      <c r="K300" s="1409">
        <v>2613</v>
      </c>
      <c r="L300" s="1409">
        <v>1206010004</v>
      </c>
      <c r="M300" s="1409">
        <v>2438</v>
      </c>
      <c r="N300" s="1413">
        <v>45218</v>
      </c>
      <c r="O300" s="1414" t="s">
        <v>1141</v>
      </c>
      <c r="P300" s="1415"/>
      <c r="Q300" s="135"/>
      <c r="R300" s="109"/>
      <c r="S300" s="109"/>
    </row>
    <row r="301" spans="1:19" s="499" customFormat="1" ht="15.75" x14ac:dyDescent="0.25">
      <c r="A301" s="1090"/>
      <c r="B301" s="498"/>
      <c r="C301" s="1408" t="s">
        <v>1412</v>
      </c>
      <c r="D301" s="1409" t="s">
        <v>376</v>
      </c>
      <c r="E301" s="1419" t="s">
        <v>1419</v>
      </c>
      <c r="F301" s="1411">
        <v>44180</v>
      </c>
      <c r="G301" s="1412">
        <v>10000.86</v>
      </c>
      <c r="H301" s="1412">
        <v>9999.86</v>
      </c>
      <c r="I301" s="1412">
        <v>1</v>
      </c>
      <c r="J301" s="1409">
        <v>10</v>
      </c>
      <c r="K301" s="1409">
        <v>2613</v>
      </c>
      <c r="L301" s="1409">
        <v>1206010004</v>
      </c>
      <c r="M301" s="1409">
        <v>2438</v>
      </c>
      <c r="N301" s="1413">
        <v>45218</v>
      </c>
      <c r="O301" s="1414" t="s">
        <v>1141</v>
      </c>
      <c r="P301" s="1415"/>
      <c r="Q301" s="135"/>
      <c r="R301" s="109"/>
      <c r="S301" s="109"/>
    </row>
    <row r="302" spans="1:19" s="499" customFormat="1" ht="15.75" x14ac:dyDescent="0.25">
      <c r="A302" s="1090"/>
      <c r="B302" s="498"/>
      <c r="C302" s="1408" t="s">
        <v>1420</v>
      </c>
      <c r="D302" s="1409" t="s">
        <v>376</v>
      </c>
      <c r="E302" s="1419" t="s">
        <v>1421</v>
      </c>
      <c r="F302" s="1411">
        <v>43397</v>
      </c>
      <c r="G302" s="1412">
        <v>10000</v>
      </c>
      <c r="H302" s="1412">
        <v>9999</v>
      </c>
      <c r="I302" s="1412">
        <v>1</v>
      </c>
      <c r="J302" s="1409">
        <v>10</v>
      </c>
      <c r="K302" s="1409">
        <v>2613</v>
      </c>
      <c r="L302" s="1409">
        <v>1206010004</v>
      </c>
      <c r="M302" s="1409">
        <v>2438</v>
      </c>
      <c r="N302" s="1413">
        <v>45218</v>
      </c>
      <c r="O302" s="1414" t="s">
        <v>1141</v>
      </c>
      <c r="P302" s="1415"/>
      <c r="Q302" s="135"/>
      <c r="R302" s="109"/>
      <c r="S302" s="109"/>
    </row>
    <row r="303" spans="1:19" s="499" customFormat="1" ht="15.75" x14ac:dyDescent="0.25">
      <c r="A303" s="1090"/>
      <c r="B303" s="498"/>
      <c r="C303" s="1408" t="s">
        <v>1420</v>
      </c>
      <c r="D303" s="1409" t="s">
        <v>376</v>
      </c>
      <c r="E303" s="1419" t="s">
        <v>1422</v>
      </c>
      <c r="F303" s="1411">
        <v>43397</v>
      </c>
      <c r="G303" s="1412">
        <v>10000</v>
      </c>
      <c r="H303" s="1412">
        <v>9999</v>
      </c>
      <c r="I303" s="1412">
        <v>1</v>
      </c>
      <c r="J303" s="1409">
        <v>10</v>
      </c>
      <c r="K303" s="1409">
        <v>2613</v>
      </c>
      <c r="L303" s="1409">
        <v>1206010004</v>
      </c>
      <c r="M303" s="1409">
        <v>2438</v>
      </c>
      <c r="N303" s="1413">
        <v>45218</v>
      </c>
      <c r="O303" s="1414" t="s">
        <v>1141</v>
      </c>
      <c r="P303" s="1415"/>
      <c r="Q303" s="135"/>
      <c r="R303" s="109"/>
      <c r="S303" s="109"/>
    </row>
    <row r="304" spans="1:19" s="499" customFormat="1" ht="15.75" x14ac:dyDescent="0.25">
      <c r="A304" s="1090"/>
      <c r="B304" s="498"/>
      <c r="C304" s="1408" t="s">
        <v>1420</v>
      </c>
      <c r="D304" s="1409" t="s">
        <v>376</v>
      </c>
      <c r="E304" s="1419" t="s">
        <v>1423</v>
      </c>
      <c r="F304" s="1411">
        <v>43397</v>
      </c>
      <c r="G304" s="1412">
        <v>10000</v>
      </c>
      <c r="H304" s="1412">
        <v>9999</v>
      </c>
      <c r="I304" s="1412">
        <v>1</v>
      </c>
      <c r="J304" s="1409">
        <v>10</v>
      </c>
      <c r="K304" s="1409">
        <v>2613</v>
      </c>
      <c r="L304" s="1409">
        <v>1206010004</v>
      </c>
      <c r="M304" s="1409">
        <v>2438</v>
      </c>
      <c r="N304" s="1413">
        <v>45218</v>
      </c>
      <c r="O304" s="1414" t="s">
        <v>1141</v>
      </c>
      <c r="P304" s="1415"/>
      <c r="Q304" s="135"/>
      <c r="R304" s="109"/>
      <c r="S304" s="109"/>
    </row>
    <row r="305" spans="1:19" s="499" customFormat="1" ht="15.75" x14ac:dyDescent="0.25">
      <c r="A305" s="1090"/>
      <c r="B305" s="498"/>
      <c r="C305" s="1408" t="s">
        <v>1420</v>
      </c>
      <c r="D305" s="1409" t="s">
        <v>376</v>
      </c>
      <c r="E305" s="1419" t="s">
        <v>1424</v>
      </c>
      <c r="F305" s="1411">
        <v>43397</v>
      </c>
      <c r="G305" s="1412">
        <v>10000</v>
      </c>
      <c r="H305" s="1412">
        <v>9999</v>
      </c>
      <c r="I305" s="1412">
        <v>1</v>
      </c>
      <c r="J305" s="1409">
        <v>10</v>
      </c>
      <c r="K305" s="1409">
        <v>2613</v>
      </c>
      <c r="L305" s="1409">
        <v>1206010004</v>
      </c>
      <c r="M305" s="1409">
        <v>2438</v>
      </c>
      <c r="N305" s="1413">
        <v>45218</v>
      </c>
      <c r="O305" s="1414" t="s">
        <v>1141</v>
      </c>
      <c r="P305" s="1415"/>
      <c r="Q305" s="135"/>
      <c r="R305" s="109"/>
      <c r="S305" s="109"/>
    </row>
    <row r="306" spans="1:19" s="499" customFormat="1" ht="15.75" x14ac:dyDescent="0.25">
      <c r="A306" s="1090"/>
      <c r="B306" s="498"/>
      <c r="C306" s="1408" t="s">
        <v>1420</v>
      </c>
      <c r="D306" s="1409" t="s">
        <v>376</v>
      </c>
      <c r="E306" s="1419" t="s">
        <v>1425</v>
      </c>
      <c r="F306" s="1411">
        <v>43397</v>
      </c>
      <c r="G306" s="1412">
        <v>10000</v>
      </c>
      <c r="H306" s="1412">
        <v>9999</v>
      </c>
      <c r="I306" s="1412">
        <v>1</v>
      </c>
      <c r="J306" s="1409">
        <v>10</v>
      </c>
      <c r="K306" s="1409">
        <v>2613</v>
      </c>
      <c r="L306" s="1409">
        <v>1206010004</v>
      </c>
      <c r="M306" s="1409">
        <v>2438</v>
      </c>
      <c r="N306" s="1413">
        <v>45218</v>
      </c>
      <c r="O306" s="1414" t="s">
        <v>1141</v>
      </c>
      <c r="P306" s="1415"/>
      <c r="Q306" s="135"/>
      <c r="R306" s="109"/>
      <c r="S306" s="109"/>
    </row>
    <row r="307" spans="1:19" s="499" customFormat="1" ht="15.75" x14ac:dyDescent="0.25">
      <c r="A307" s="1090"/>
      <c r="B307" s="498"/>
      <c r="C307" s="1408" t="s">
        <v>1396</v>
      </c>
      <c r="D307" s="1409" t="s">
        <v>376</v>
      </c>
      <c r="E307" s="1417" t="s">
        <v>1426</v>
      </c>
      <c r="F307" s="1411"/>
      <c r="G307" s="1412"/>
      <c r="H307" s="1412"/>
      <c r="I307" s="1412"/>
      <c r="J307" s="1409"/>
      <c r="K307" s="1409"/>
      <c r="L307" s="1409"/>
      <c r="M307" s="1409">
        <v>2438</v>
      </c>
      <c r="N307" s="1413">
        <v>45218</v>
      </c>
      <c r="O307" s="1414" t="s">
        <v>1141</v>
      </c>
      <c r="P307" s="1415"/>
      <c r="Q307" s="135"/>
      <c r="R307" s="109"/>
      <c r="S307" s="109"/>
    </row>
    <row r="308" spans="1:19" s="499" customFormat="1" ht="15.75" x14ac:dyDescent="0.25">
      <c r="A308" s="1090"/>
      <c r="B308" s="498"/>
      <c r="C308" s="1408" t="s">
        <v>1412</v>
      </c>
      <c r="D308" s="1409" t="s">
        <v>376</v>
      </c>
      <c r="E308" s="1417" t="s">
        <v>1427</v>
      </c>
      <c r="F308" s="1411"/>
      <c r="G308" s="1412"/>
      <c r="H308" s="1412"/>
      <c r="I308" s="1412"/>
      <c r="J308" s="1409"/>
      <c r="K308" s="1409"/>
      <c r="L308" s="1409"/>
      <c r="M308" s="1409">
        <v>2438</v>
      </c>
      <c r="N308" s="1413">
        <v>45218</v>
      </c>
      <c r="O308" s="1414" t="s">
        <v>1141</v>
      </c>
      <c r="P308" s="1415"/>
      <c r="Q308" s="135"/>
      <c r="R308" s="109"/>
      <c r="S308" s="109"/>
    </row>
    <row r="309" spans="1:19" s="499" customFormat="1" ht="15.75" x14ac:dyDescent="0.25">
      <c r="A309" s="1090"/>
      <c r="B309" s="498"/>
      <c r="C309" s="1408" t="s">
        <v>1396</v>
      </c>
      <c r="D309" s="1409" t="s">
        <v>376</v>
      </c>
      <c r="E309" s="1417" t="s">
        <v>1165</v>
      </c>
      <c r="F309" s="1411"/>
      <c r="G309" s="1412"/>
      <c r="H309" s="1412"/>
      <c r="I309" s="1412"/>
      <c r="J309" s="1409"/>
      <c r="K309" s="1409"/>
      <c r="L309" s="1409"/>
      <c r="M309" s="1409">
        <v>2438</v>
      </c>
      <c r="N309" s="1413">
        <v>45218</v>
      </c>
      <c r="O309" s="1414" t="s">
        <v>1141</v>
      </c>
      <c r="P309" s="1415"/>
      <c r="Q309" s="135"/>
      <c r="R309" s="109"/>
      <c r="S309" s="109"/>
    </row>
    <row r="310" spans="1:19" s="499" customFormat="1" ht="15.75" x14ac:dyDescent="0.25">
      <c r="A310" s="1090"/>
      <c r="B310" s="498"/>
      <c r="C310" s="1408" t="s">
        <v>1396</v>
      </c>
      <c r="D310" s="1409" t="s">
        <v>376</v>
      </c>
      <c r="E310" s="1417" t="s">
        <v>1165</v>
      </c>
      <c r="F310" s="1411"/>
      <c r="G310" s="1412"/>
      <c r="H310" s="1412"/>
      <c r="I310" s="1412"/>
      <c r="J310" s="1409"/>
      <c r="K310" s="1409"/>
      <c r="L310" s="1409"/>
      <c r="M310" s="1409">
        <v>2438</v>
      </c>
      <c r="N310" s="1413">
        <v>45218</v>
      </c>
      <c r="O310" s="1414" t="s">
        <v>1141</v>
      </c>
      <c r="P310" s="1415"/>
      <c r="Q310" s="135"/>
      <c r="R310" s="109"/>
      <c r="S310" s="109"/>
    </row>
    <row r="311" spans="1:19" s="499" customFormat="1" ht="15.75" x14ac:dyDescent="0.25">
      <c r="A311" s="1090"/>
      <c r="B311" s="498"/>
      <c r="C311" s="1408" t="s">
        <v>1396</v>
      </c>
      <c r="D311" s="1409" t="s">
        <v>376</v>
      </c>
      <c r="E311" s="1417" t="s">
        <v>1428</v>
      </c>
      <c r="F311" s="1411"/>
      <c r="G311" s="1412"/>
      <c r="H311" s="1412"/>
      <c r="I311" s="1412"/>
      <c r="J311" s="1409"/>
      <c r="K311" s="1409"/>
      <c r="L311" s="1409"/>
      <c r="M311" s="1409">
        <v>2438</v>
      </c>
      <c r="N311" s="1413">
        <v>45218</v>
      </c>
      <c r="O311" s="1414" t="s">
        <v>1141</v>
      </c>
      <c r="P311" s="1415"/>
      <c r="Q311" s="135"/>
      <c r="R311" s="109"/>
      <c r="S311" s="109"/>
    </row>
    <row r="312" spans="1:19" s="499" customFormat="1" ht="15.75" x14ac:dyDescent="0.25">
      <c r="A312" s="1090"/>
      <c r="B312" s="498"/>
      <c r="C312" s="1408" t="s">
        <v>1396</v>
      </c>
      <c r="D312" s="1409" t="s">
        <v>376</v>
      </c>
      <c r="E312" s="1417" t="s">
        <v>1429</v>
      </c>
      <c r="F312" s="1411"/>
      <c r="G312" s="1412"/>
      <c r="H312" s="1412"/>
      <c r="I312" s="1412"/>
      <c r="J312" s="1409"/>
      <c r="K312" s="1409"/>
      <c r="L312" s="1409"/>
      <c r="M312" s="1409">
        <v>2438</v>
      </c>
      <c r="N312" s="1413">
        <v>45218</v>
      </c>
      <c r="O312" s="1414" t="s">
        <v>1141</v>
      </c>
      <c r="P312" s="1415"/>
      <c r="Q312" s="135"/>
      <c r="R312" s="109"/>
      <c r="S312" s="109"/>
    </row>
    <row r="313" spans="1:19" s="499" customFormat="1" ht="15.75" x14ac:dyDescent="0.25">
      <c r="A313" s="1090"/>
      <c r="B313" s="498"/>
      <c r="C313" s="1408" t="s">
        <v>1396</v>
      </c>
      <c r="D313" s="1409" t="s">
        <v>376</v>
      </c>
      <c r="E313" s="1417" t="s">
        <v>1430</v>
      </c>
      <c r="F313" s="1411"/>
      <c r="G313" s="1412"/>
      <c r="H313" s="1412"/>
      <c r="I313" s="1412"/>
      <c r="J313" s="1409"/>
      <c r="K313" s="1409"/>
      <c r="L313" s="1409"/>
      <c r="M313" s="1409">
        <v>2438</v>
      </c>
      <c r="N313" s="1413">
        <v>45218</v>
      </c>
      <c r="O313" s="1414" t="s">
        <v>1141</v>
      </c>
      <c r="P313" s="1415"/>
      <c r="Q313" s="135"/>
      <c r="R313" s="109"/>
      <c r="S313" s="109"/>
    </row>
    <row r="314" spans="1:19" s="499" customFormat="1" ht="15.75" x14ac:dyDescent="0.25">
      <c r="A314" s="1090"/>
      <c r="B314" s="498"/>
      <c r="C314" s="1408" t="s">
        <v>1396</v>
      </c>
      <c r="D314" s="1409" t="s">
        <v>376</v>
      </c>
      <c r="E314" s="1417" t="s">
        <v>1431</v>
      </c>
      <c r="F314" s="1411"/>
      <c r="G314" s="1412"/>
      <c r="H314" s="1412"/>
      <c r="I314" s="1412"/>
      <c r="J314" s="1409"/>
      <c r="K314" s="1409"/>
      <c r="L314" s="1409"/>
      <c r="M314" s="1409">
        <v>2438</v>
      </c>
      <c r="N314" s="1413">
        <v>45218</v>
      </c>
      <c r="O314" s="1414" t="s">
        <v>1141</v>
      </c>
      <c r="P314" s="1415"/>
      <c r="Q314" s="135"/>
      <c r="R314" s="109"/>
      <c r="S314" s="109"/>
    </row>
    <row r="315" spans="1:19" s="499" customFormat="1" ht="15.75" x14ac:dyDescent="0.25">
      <c r="A315" s="1090"/>
      <c r="B315" s="498"/>
      <c r="C315" s="1408" t="s">
        <v>1396</v>
      </c>
      <c r="D315" s="1409" t="s">
        <v>376</v>
      </c>
      <c r="E315" s="1417" t="s">
        <v>1432</v>
      </c>
      <c r="F315" s="1411"/>
      <c r="G315" s="1412"/>
      <c r="H315" s="1412"/>
      <c r="I315" s="1412"/>
      <c r="J315" s="1409"/>
      <c r="K315" s="1409"/>
      <c r="L315" s="1409"/>
      <c r="M315" s="1409">
        <v>2438</v>
      </c>
      <c r="N315" s="1413">
        <v>45218</v>
      </c>
      <c r="O315" s="1414" t="s">
        <v>1141</v>
      </c>
      <c r="P315" s="1415"/>
      <c r="Q315" s="135"/>
      <c r="R315" s="109"/>
      <c r="S315" s="109"/>
    </row>
    <row r="316" spans="1:19" s="499" customFormat="1" ht="15.75" x14ac:dyDescent="0.25">
      <c r="A316" s="1090"/>
      <c r="B316" s="498"/>
      <c r="C316" s="1408" t="s">
        <v>1396</v>
      </c>
      <c r="D316" s="1409" t="s">
        <v>376</v>
      </c>
      <c r="E316" s="1417" t="s">
        <v>1433</v>
      </c>
      <c r="F316" s="1411"/>
      <c r="G316" s="1412"/>
      <c r="H316" s="1412"/>
      <c r="I316" s="1412"/>
      <c r="J316" s="1409"/>
      <c r="K316" s="1409"/>
      <c r="L316" s="1409"/>
      <c r="M316" s="1409">
        <v>2438</v>
      </c>
      <c r="N316" s="1413">
        <v>45218</v>
      </c>
      <c r="O316" s="1414" t="s">
        <v>1141</v>
      </c>
      <c r="P316" s="1415"/>
      <c r="Q316" s="135"/>
      <c r="R316" s="109"/>
      <c r="S316" s="109"/>
    </row>
    <row r="317" spans="1:19" s="499" customFormat="1" ht="15.75" x14ac:dyDescent="0.25">
      <c r="A317" s="1090"/>
      <c r="B317" s="498"/>
      <c r="C317" s="1408" t="s">
        <v>1396</v>
      </c>
      <c r="D317" s="1409" t="s">
        <v>376</v>
      </c>
      <c r="E317" s="1417" t="s">
        <v>1434</v>
      </c>
      <c r="F317" s="1411"/>
      <c r="G317" s="1412"/>
      <c r="H317" s="1412"/>
      <c r="I317" s="1412"/>
      <c r="J317" s="1409"/>
      <c r="K317" s="1409"/>
      <c r="L317" s="1409"/>
      <c r="M317" s="1409">
        <v>2438</v>
      </c>
      <c r="N317" s="1413">
        <v>45218</v>
      </c>
      <c r="O317" s="1414" t="s">
        <v>1141</v>
      </c>
      <c r="P317" s="1415"/>
      <c r="Q317" s="135"/>
      <c r="R317" s="109"/>
      <c r="S317" s="109"/>
    </row>
    <row r="318" spans="1:19" s="499" customFormat="1" ht="15.75" x14ac:dyDescent="0.25">
      <c r="A318" s="1090"/>
      <c r="B318" s="498"/>
      <c r="C318" s="1408" t="s">
        <v>1396</v>
      </c>
      <c r="D318" s="1409" t="s">
        <v>376</v>
      </c>
      <c r="E318" s="1417" t="s">
        <v>1435</v>
      </c>
      <c r="F318" s="1411"/>
      <c r="G318" s="1412"/>
      <c r="H318" s="1412"/>
      <c r="I318" s="1412"/>
      <c r="J318" s="1409"/>
      <c r="K318" s="1409"/>
      <c r="L318" s="1409"/>
      <c r="M318" s="1409">
        <v>2438</v>
      </c>
      <c r="N318" s="1413">
        <v>45218</v>
      </c>
      <c r="O318" s="1414" t="s">
        <v>1141</v>
      </c>
      <c r="P318" s="1415"/>
      <c r="Q318" s="135"/>
      <c r="R318" s="109"/>
      <c r="S318" s="109"/>
    </row>
    <row r="319" spans="1:19" s="499" customFormat="1" ht="15.75" x14ac:dyDescent="0.25">
      <c r="A319" s="1090"/>
      <c r="B319" s="498"/>
      <c r="C319" s="1408" t="s">
        <v>1396</v>
      </c>
      <c r="D319" s="1409" t="s">
        <v>376</v>
      </c>
      <c r="E319" s="1417" t="s">
        <v>1436</v>
      </c>
      <c r="F319" s="1411"/>
      <c r="G319" s="1412"/>
      <c r="H319" s="1412"/>
      <c r="I319" s="1412"/>
      <c r="J319" s="1409"/>
      <c r="K319" s="1409"/>
      <c r="L319" s="1409"/>
      <c r="M319" s="1409">
        <v>2438</v>
      </c>
      <c r="N319" s="1413">
        <v>45218</v>
      </c>
      <c r="O319" s="1414" t="s">
        <v>1141</v>
      </c>
      <c r="P319" s="1415"/>
      <c r="Q319" s="135"/>
      <c r="R319" s="109"/>
      <c r="S319" s="109"/>
    </row>
    <row r="320" spans="1:19" s="499" customFormat="1" ht="15.75" x14ac:dyDescent="0.25">
      <c r="A320" s="1090"/>
      <c r="B320" s="498"/>
      <c r="C320" s="1408" t="s">
        <v>1396</v>
      </c>
      <c r="D320" s="1409" t="s">
        <v>376</v>
      </c>
      <c r="E320" s="1423" t="s">
        <v>1437</v>
      </c>
      <c r="F320" s="1411"/>
      <c r="G320" s="1412"/>
      <c r="H320" s="1412"/>
      <c r="I320" s="1412"/>
      <c r="J320" s="1409"/>
      <c r="K320" s="1409"/>
      <c r="L320" s="1409"/>
      <c r="M320" s="1409">
        <v>2438</v>
      </c>
      <c r="N320" s="1413">
        <v>45218</v>
      </c>
      <c r="O320" s="1414" t="s">
        <v>1141</v>
      </c>
      <c r="P320" s="1415"/>
      <c r="Q320" s="135"/>
      <c r="R320" s="109"/>
      <c r="S320" s="109"/>
    </row>
    <row r="321" spans="1:19" s="499" customFormat="1" ht="15.75" x14ac:dyDescent="0.25">
      <c r="A321" s="1090"/>
      <c r="B321" s="498"/>
      <c r="C321" s="1408" t="s">
        <v>1396</v>
      </c>
      <c r="D321" s="1409" t="s">
        <v>376</v>
      </c>
      <c r="E321" s="1417" t="s">
        <v>1438</v>
      </c>
      <c r="F321" s="1411"/>
      <c r="G321" s="1412"/>
      <c r="H321" s="1412"/>
      <c r="I321" s="1412"/>
      <c r="J321" s="1409"/>
      <c r="K321" s="1409"/>
      <c r="L321" s="1409"/>
      <c r="M321" s="1409">
        <v>2438</v>
      </c>
      <c r="N321" s="1413">
        <v>45218</v>
      </c>
      <c r="O321" s="1414" t="s">
        <v>1141</v>
      </c>
      <c r="P321" s="1415"/>
      <c r="Q321" s="135"/>
      <c r="R321" s="109"/>
      <c r="S321" s="109"/>
    </row>
    <row r="322" spans="1:19" s="499" customFormat="1" ht="15.75" x14ac:dyDescent="0.25">
      <c r="A322" s="1090"/>
      <c r="B322" s="498"/>
      <c r="C322" s="1408" t="s">
        <v>1396</v>
      </c>
      <c r="D322" s="1409" t="s">
        <v>376</v>
      </c>
      <c r="E322" s="1417" t="s">
        <v>1439</v>
      </c>
      <c r="F322" s="1411"/>
      <c r="G322" s="1412"/>
      <c r="H322" s="1412"/>
      <c r="I322" s="1412"/>
      <c r="J322" s="1409"/>
      <c r="K322" s="1409"/>
      <c r="L322" s="1409"/>
      <c r="M322" s="1409">
        <v>2438</v>
      </c>
      <c r="N322" s="1413">
        <v>45218</v>
      </c>
      <c r="O322" s="1414" t="s">
        <v>1141</v>
      </c>
      <c r="P322" s="1415"/>
      <c r="Q322" s="135"/>
      <c r="R322" s="109"/>
      <c r="S322" s="109"/>
    </row>
    <row r="323" spans="1:19" s="499" customFormat="1" ht="15.75" x14ac:dyDescent="0.25">
      <c r="A323" s="1090"/>
      <c r="B323" s="498"/>
      <c r="C323" s="1408" t="s">
        <v>1396</v>
      </c>
      <c r="D323" s="1409" t="s">
        <v>376</v>
      </c>
      <c r="E323" s="1417" t="s">
        <v>1440</v>
      </c>
      <c r="F323" s="1411"/>
      <c r="G323" s="1412"/>
      <c r="H323" s="1412"/>
      <c r="I323" s="1412"/>
      <c r="J323" s="1409"/>
      <c r="K323" s="1409"/>
      <c r="L323" s="1409"/>
      <c r="M323" s="1409">
        <v>2438</v>
      </c>
      <c r="N323" s="1413">
        <v>45218</v>
      </c>
      <c r="O323" s="1414" t="s">
        <v>1141</v>
      </c>
      <c r="P323" s="1415"/>
      <c r="Q323" s="135"/>
      <c r="R323" s="109"/>
      <c r="S323" s="109"/>
    </row>
    <row r="324" spans="1:19" s="499" customFormat="1" ht="15.75" x14ac:dyDescent="0.25">
      <c r="A324" s="1090"/>
      <c r="B324" s="498"/>
      <c r="C324" s="1408" t="s">
        <v>1396</v>
      </c>
      <c r="D324" s="1409" t="s">
        <v>376</v>
      </c>
      <c r="E324" s="1417" t="s">
        <v>1441</v>
      </c>
      <c r="F324" s="1411"/>
      <c r="G324" s="1412"/>
      <c r="H324" s="1412"/>
      <c r="I324" s="1412"/>
      <c r="J324" s="1409"/>
      <c r="K324" s="1409"/>
      <c r="L324" s="1409"/>
      <c r="M324" s="1409">
        <v>2438</v>
      </c>
      <c r="N324" s="1413">
        <v>45218</v>
      </c>
      <c r="O324" s="1414" t="s">
        <v>1141</v>
      </c>
      <c r="P324" s="1415"/>
      <c r="Q324" s="135"/>
      <c r="R324" s="109"/>
      <c r="S324" s="109"/>
    </row>
    <row r="325" spans="1:19" s="499" customFormat="1" ht="15.75" x14ac:dyDescent="0.25">
      <c r="A325" s="1090"/>
      <c r="B325" s="498"/>
      <c r="C325" s="1408" t="s">
        <v>1396</v>
      </c>
      <c r="D325" s="1409" t="s">
        <v>376</v>
      </c>
      <c r="E325" s="1417" t="s">
        <v>1442</v>
      </c>
      <c r="F325" s="1411"/>
      <c r="G325" s="1412"/>
      <c r="H325" s="1412"/>
      <c r="I325" s="1412"/>
      <c r="J325" s="1409"/>
      <c r="K325" s="1409"/>
      <c r="L325" s="1409"/>
      <c r="M325" s="1409">
        <v>2438</v>
      </c>
      <c r="N325" s="1413">
        <v>45218</v>
      </c>
      <c r="O325" s="1414" t="s">
        <v>1141</v>
      </c>
      <c r="P325" s="1415"/>
      <c r="Q325" s="135"/>
      <c r="R325" s="109"/>
      <c r="S325" s="109"/>
    </row>
    <row r="326" spans="1:19" s="499" customFormat="1" ht="15.75" x14ac:dyDescent="0.25">
      <c r="A326" s="1090"/>
      <c r="B326" s="498"/>
      <c r="C326" s="1408" t="s">
        <v>1396</v>
      </c>
      <c r="D326" s="1409" t="s">
        <v>376</v>
      </c>
      <c r="E326" s="1417" t="s">
        <v>1443</v>
      </c>
      <c r="F326" s="1411"/>
      <c r="G326" s="1412"/>
      <c r="H326" s="1412"/>
      <c r="I326" s="1412"/>
      <c r="J326" s="1409"/>
      <c r="K326" s="1409"/>
      <c r="L326" s="1409"/>
      <c r="M326" s="1409">
        <v>2438</v>
      </c>
      <c r="N326" s="1413">
        <v>45218</v>
      </c>
      <c r="O326" s="1414" t="s">
        <v>1141</v>
      </c>
      <c r="P326" s="1415"/>
      <c r="Q326" s="135"/>
      <c r="R326" s="109"/>
      <c r="S326" s="109"/>
    </row>
    <row r="327" spans="1:19" s="499" customFormat="1" ht="15.75" x14ac:dyDescent="0.25">
      <c r="A327" s="1090"/>
      <c r="B327" s="498"/>
      <c r="C327" s="1408" t="s">
        <v>1396</v>
      </c>
      <c r="D327" s="1409" t="s">
        <v>376</v>
      </c>
      <c r="E327" s="1417" t="s">
        <v>1444</v>
      </c>
      <c r="F327" s="1411"/>
      <c r="G327" s="1412"/>
      <c r="H327" s="1412"/>
      <c r="I327" s="1412"/>
      <c r="J327" s="1409"/>
      <c r="K327" s="1409"/>
      <c r="L327" s="1409"/>
      <c r="M327" s="1409">
        <v>2438</v>
      </c>
      <c r="N327" s="1413">
        <v>45218</v>
      </c>
      <c r="O327" s="1414" t="s">
        <v>1141</v>
      </c>
      <c r="P327" s="1415"/>
      <c r="Q327" s="135"/>
      <c r="R327" s="109"/>
      <c r="S327" s="109"/>
    </row>
    <row r="328" spans="1:19" s="499" customFormat="1" ht="15.75" x14ac:dyDescent="0.25">
      <c r="A328" s="1090"/>
      <c r="B328" s="498"/>
      <c r="C328" s="1408" t="s">
        <v>1396</v>
      </c>
      <c r="D328" s="1409" t="s">
        <v>376</v>
      </c>
      <c r="E328" s="1417" t="s">
        <v>1445</v>
      </c>
      <c r="F328" s="1411"/>
      <c r="G328" s="1412"/>
      <c r="H328" s="1412"/>
      <c r="I328" s="1412"/>
      <c r="J328" s="1409"/>
      <c r="K328" s="1409"/>
      <c r="L328" s="1409"/>
      <c r="M328" s="1409">
        <v>2438</v>
      </c>
      <c r="N328" s="1413">
        <v>45218</v>
      </c>
      <c r="O328" s="1414" t="s">
        <v>1141</v>
      </c>
      <c r="P328" s="1415"/>
      <c r="Q328" s="135"/>
      <c r="R328" s="109"/>
      <c r="S328" s="109"/>
    </row>
    <row r="329" spans="1:19" s="499" customFormat="1" ht="15.75" x14ac:dyDescent="0.25">
      <c r="A329" s="1090"/>
      <c r="B329" s="498"/>
      <c r="C329" s="1408" t="s">
        <v>1396</v>
      </c>
      <c r="D329" s="1409" t="s">
        <v>376</v>
      </c>
      <c r="E329" s="1417" t="s">
        <v>1446</v>
      </c>
      <c r="F329" s="1411"/>
      <c r="G329" s="1412"/>
      <c r="H329" s="1412"/>
      <c r="I329" s="1412"/>
      <c r="J329" s="1409"/>
      <c r="K329" s="1409"/>
      <c r="L329" s="1409"/>
      <c r="M329" s="1409">
        <v>2438</v>
      </c>
      <c r="N329" s="1413">
        <v>45218</v>
      </c>
      <c r="O329" s="1414" t="s">
        <v>1141</v>
      </c>
      <c r="P329" s="1415"/>
      <c r="Q329" s="135"/>
      <c r="R329" s="109"/>
      <c r="S329" s="109"/>
    </row>
    <row r="330" spans="1:19" s="499" customFormat="1" ht="15.75" x14ac:dyDescent="0.25">
      <c r="A330" s="1090"/>
      <c r="B330" s="498"/>
      <c r="C330" s="1408" t="s">
        <v>1396</v>
      </c>
      <c r="D330" s="1409" t="s">
        <v>376</v>
      </c>
      <c r="E330" s="1417" t="s">
        <v>1447</v>
      </c>
      <c r="F330" s="1411"/>
      <c r="G330" s="1412"/>
      <c r="H330" s="1412"/>
      <c r="I330" s="1412"/>
      <c r="J330" s="1409"/>
      <c r="K330" s="1409"/>
      <c r="L330" s="1409"/>
      <c r="M330" s="1409">
        <v>2438</v>
      </c>
      <c r="N330" s="1413">
        <v>45218</v>
      </c>
      <c r="O330" s="1414" t="s">
        <v>1141</v>
      </c>
      <c r="P330" s="1415"/>
      <c r="Q330" s="135"/>
      <c r="R330" s="109"/>
      <c r="S330" s="109"/>
    </row>
    <row r="331" spans="1:19" s="499" customFormat="1" ht="15.75" x14ac:dyDescent="0.25">
      <c r="A331" s="1090"/>
      <c r="B331" s="498"/>
      <c r="C331" s="1408" t="s">
        <v>1396</v>
      </c>
      <c r="D331" s="1409" t="s">
        <v>376</v>
      </c>
      <c r="E331" s="1417" t="s">
        <v>1448</v>
      </c>
      <c r="F331" s="1411"/>
      <c r="G331" s="1412"/>
      <c r="H331" s="1412"/>
      <c r="I331" s="1412"/>
      <c r="J331" s="1409"/>
      <c r="K331" s="1409"/>
      <c r="L331" s="1409"/>
      <c r="M331" s="1409">
        <v>2438</v>
      </c>
      <c r="N331" s="1413">
        <v>45218</v>
      </c>
      <c r="O331" s="1414" t="s">
        <v>1141</v>
      </c>
      <c r="P331" s="1415"/>
      <c r="Q331" s="135"/>
      <c r="R331" s="109"/>
      <c r="S331" s="109"/>
    </row>
    <row r="332" spans="1:19" s="499" customFormat="1" ht="15.75" x14ac:dyDescent="0.25">
      <c r="A332" s="1090"/>
      <c r="B332" s="498"/>
      <c r="C332" s="1408" t="s">
        <v>1396</v>
      </c>
      <c r="D332" s="1409" t="s">
        <v>376</v>
      </c>
      <c r="E332" s="1423" t="s">
        <v>1449</v>
      </c>
      <c r="F332" s="1411"/>
      <c r="G332" s="1412"/>
      <c r="H332" s="1412"/>
      <c r="I332" s="1412"/>
      <c r="J332" s="1409"/>
      <c r="K332" s="1409"/>
      <c r="L332" s="1409"/>
      <c r="M332" s="1409">
        <v>2438</v>
      </c>
      <c r="N332" s="1413">
        <v>45218</v>
      </c>
      <c r="O332" s="1414" t="s">
        <v>1141</v>
      </c>
      <c r="P332" s="1415"/>
      <c r="Q332" s="135"/>
      <c r="R332" s="109"/>
      <c r="S332" s="109"/>
    </row>
    <row r="333" spans="1:19" s="499" customFormat="1" ht="15.75" x14ac:dyDescent="0.25">
      <c r="A333" s="1090"/>
      <c r="B333" s="498"/>
      <c r="C333" s="1408" t="s">
        <v>1396</v>
      </c>
      <c r="D333" s="1409" t="s">
        <v>376</v>
      </c>
      <c r="E333" s="1423" t="s">
        <v>1450</v>
      </c>
      <c r="F333" s="1411"/>
      <c r="G333" s="1412"/>
      <c r="H333" s="1412"/>
      <c r="I333" s="1412"/>
      <c r="J333" s="1409"/>
      <c r="K333" s="1409"/>
      <c r="L333" s="1409"/>
      <c r="M333" s="1409">
        <v>2438</v>
      </c>
      <c r="N333" s="1413">
        <v>45218</v>
      </c>
      <c r="O333" s="1414" t="s">
        <v>1141</v>
      </c>
      <c r="P333" s="1415"/>
      <c r="Q333" s="135"/>
      <c r="R333" s="109"/>
      <c r="S333" s="109"/>
    </row>
    <row r="334" spans="1:19" s="499" customFormat="1" ht="15.75" x14ac:dyDescent="0.25">
      <c r="A334" s="1090"/>
      <c r="B334" s="498"/>
      <c r="C334" s="1408" t="s">
        <v>1396</v>
      </c>
      <c r="D334" s="1409" t="s">
        <v>376</v>
      </c>
      <c r="E334" s="1423" t="s">
        <v>1451</v>
      </c>
      <c r="F334" s="1411"/>
      <c r="G334" s="1412"/>
      <c r="H334" s="1412"/>
      <c r="I334" s="1412"/>
      <c r="J334" s="1409"/>
      <c r="K334" s="1409"/>
      <c r="L334" s="1409"/>
      <c r="M334" s="1409">
        <v>2438</v>
      </c>
      <c r="N334" s="1413">
        <v>45218</v>
      </c>
      <c r="O334" s="1414" t="s">
        <v>1141</v>
      </c>
      <c r="P334" s="1415"/>
      <c r="Q334" s="135"/>
      <c r="R334" s="109"/>
      <c r="S334" s="109"/>
    </row>
    <row r="335" spans="1:19" s="499" customFormat="1" ht="15.75" x14ac:dyDescent="0.25">
      <c r="A335" s="1090"/>
      <c r="B335" s="498"/>
      <c r="C335" s="1408" t="s">
        <v>1396</v>
      </c>
      <c r="D335" s="1409" t="s">
        <v>376</v>
      </c>
      <c r="E335" s="1417" t="s">
        <v>1452</v>
      </c>
      <c r="F335" s="1411"/>
      <c r="G335" s="1412"/>
      <c r="H335" s="1412"/>
      <c r="I335" s="1412"/>
      <c r="J335" s="1409"/>
      <c r="K335" s="1409"/>
      <c r="L335" s="1409"/>
      <c r="M335" s="1409">
        <v>2438</v>
      </c>
      <c r="N335" s="1413">
        <v>45218</v>
      </c>
      <c r="O335" s="1414" t="s">
        <v>1141</v>
      </c>
      <c r="P335" s="1415"/>
      <c r="Q335" s="135"/>
      <c r="R335" s="109"/>
      <c r="S335" s="109"/>
    </row>
    <row r="336" spans="1:19" s="499" customFormat="1" ht="15.75" x14ac:dyDescent="0.25">
      <c r="A336" s="1090"/>
      <c r="B336" s="498"/>
      <c r="C336" s="1408" t="s">
        <v>1396</v>
      </c>
      <c r="D336" s="1409" t="s">
        <v>376</v>
      </c>
      <c r="E336" s="1417" t="s">
        <v>1453</v>
      </c>
      <c r="F336" s="1411"/>
      <c r="G336" s="1412"/>
      <c r="H336" s="1412"/>
      <c r="I336" s="1412"/>
      <c r="J336" s="1409"/>
      <c r="K336" s="1409"/>
      <c r="L336" s="1409"/>
      <c r="M336" s="1409">
        <v>2438</v>
      </c>
      <c r="N336" s="1413">
        <v>45218</v>
      </c>
      <c r="O336" s="1414" t="s">
        <v>1141</v>
      </c>
      <c r="P336" s="1415"/>
      <c r="Q336" s="135"/>
      <c r="R336" s="109"/>
      <c r="S336" s="109"/>
    </row>
    <row r="337" spans="1:19" s="499" customFormat="1" ht="15.75" x14ac:dyDescent="0.25">
      <c r="A337" s="1090"/>
      <c r="B337" s="498"/>
      <c r="C337" s="1408" t="s">
        <v>1396</v>
      </c>
      <c r="D337" s="1409" t="s">
        <v>376</v>
      </c>
      <c r="E337" s="1417" t="s">
        <v>1454</v>
      </c>
      <c r="F337" s="1411"/>
      <c r="G337" s="1412"/>
      <c r="H337" s="1412"/>
      <c r="I337" s="1412"/>
      <c r="J337" s="1409"/>
      <c r="K337" s="1409"/>
      <c r="L337" s="1409"/>
      <c r="M337" s="1409">
        <v>2438</v>
      </c>
      <c r="N337" s="1413">
        <v>45218</v>
      </c>
      <c r="O337" s="1414" t="s">
        <v>1141</v>
      </c>
      <c r="P337" s="1415"/>
      <c r="Q337" s="135"/>
      <c r="R337" s="109"/>
      <c r="S337" s="109"/>
    </row>
    <row r="338" spans="1:19" s="499" customFormat="1" ht="15.75" x14ac:dyDescent="0.25">
      <c r="A338" s="1090"/>
      <c r="B338" s="498"/>
      <c r="C338" s="1408" t="s">
        <v>1396</v>
      </c>
      <c r="D338" s="1409" t="s">
        <v>376</v>
      </c>
      <c r="E338" s="1417" t="s">
        <v>1455</v>
      </c>
      <c r="F338" s="1411"/>
      <c r="G338" s="1412"/>
      <c r="H338" s="1412"/>
      <c r="I338" s="1412"/>
      <c r="J338" s="1409"/>
      <c r="K338" s="1409"/>
      <c r="L338" s="1409"/>
      <c r="M338" s="1409">
        <v>2438</v>
      </c>
      <c r="N338" s="1413">
        <v>45218</v>
      </c>
      <c r="O338" s="1414" t="s">
        <v>1141</v>
      </c>
      <c r="P338" s="1415"/>
      <c r="Q338" s="135"/>
      <c r="R338" s="109"/>
      <c r="S338" s="109"/>
    </row>
    <row r="339" spans="1:19" s="499" customFormat="1" ht="15.75" x14ac:dyDescent="0.25">
      <c r="A339" s="1090"/>
      <c r="B339" s="498"/>
      <c r="C339" s="1408" t="s">
        <v>1396</v>
      </c>
      <c r="D339" s="1409" t="s">
        <v>376</v>
      </c>
      <c r="E339" s="1417" t="s">
        <v>1456</v>
      </c>
      <c r="F339" s="1411"/>
      <c r="G339" s="1412"/>
      <c r="H339" s="1412"/>
      <c r="I339" s="1412"/>
      <c r="J339" s="1409"/>
      <c r="K339" s="1409"/>
      <c r="L339" s="1409"/>
      <c r="M339" s="1409">
        <v>2438</v>
      </c>
      <c r="N339" s="1413">
        <v>45218</v>
      </c>
      <c r="O339" s="1414" t="s">
        <v>1141</v>
      </c>
      <c r="P339" s="1415"/>
      <c r="Q339" s="135"/>
      <c r="R339" s="109"/>
      <c r="S339" s="109"/>
    </row>
    <row r="340" spans="1:19" s="499" customFormat="1" ht="15.75" x14ac:dyDescent="0.25">
      <c r="A340" s="1090"/>
      <c r="B340" s="498"/>
      <c r="C340" s="1408" t="s">
        <v>1396</v>
      </c>
      <c r="D340" s="1409" t="s">
        <v>376</v>
      </c>
      <c r="E340" s="1417" t="s">
        <v>1457</v>
      </c>
      <c r="F340" s="1411"/>
      <c r="G340" s="1412"/>
      <c r="H340" s="1412"/>
      <c r="I340" s="1412"/>
      <c r="J340" s="1409"/>
      <c r="K340" s="1409"/>
      <c r="L340" s="1409"/>
      <c r="M340" s="1409">
        <v>2438</v>
      </c>
      <c r="N340" s="1413">
        <v>45218</v>
      </c>
      <c r="O340" s="1414" t="s">
        <v>1141</v>
      </c>
      <c r="P340" s="1415"/>
      <c r="Q340" s="135"/>
      <c r="R340" s="109"/>
      <c r="S340" s="109"/>
    </row>
    <row r="341" spans="1:19" s="499" customFormat="1" ht="15.75" x14ac:dyDescent="0.25">
      <c r="A341" s="1090"/>
      <c r="B341" s="498"/>
      <c r="C341" s="1408" t="s">
        <v>1396</v>
      </c>
      <c r="D341" s="1409" t="s">
        <v>376</v>
      </c>
      <c r="E341" s="1417" t="s">
        <v>1458</v>
      </c>
      <c r="F341" s="1411"/>
      <c r="G341" s="1412"/>
      <c r="H341" s="1412"/>
      <c r="I341" s="1412"/>
      <c r="J341" s="1409"/>
      <c r="K341" s="1409"/>
      <c r="L341" s="1409"/>
      <c r="M341" s="1409">
        <v>2438</v>
      </c>
      <c r="N341" s="1413">
        <v>45218</v>
      </c>
      <c r="O341" s="1414" t="s">
        <v>1141</v>
      </c>
      <c r="P341" s="1415"/>
      <c r="Q341" s="135"/>
      <c r="R341" s="109"/>
      <c r="S341" s="109"/>
    </row>
    <row r="342" spans="1:19" s="499" customFormat="1" ht="15.75" x14ac:dyDescent="0.25">
      <c r="A342" s="1090"/>
      <c r="B342" s="498"/>
      <c r="C342" s="1408" t="s">
        <v>1396</v>
      </c>
      <c r="D342" s="1409" t="s">
        <v>376</v>
      </c>
      <c r="E342" s="1417" t="s">
        <v>1165</v>
      </c>
      <c r="F342" s="1411"/>
      <c r="G342" s="1412"/>
      <c r="H342" s="1412"/>
      <c r="I342" s="1412"/>
      <c r="J342" s="1409"/>
      <c r="K342" s="1409"/>
      <c r="L342" s="1409"/>
      <c r="M342" s="1409">
        <v>2438</v>
      </c>
      <c r="N342" s="1413">
        <v>45218</v>
      </c>
      <c r="O342" s="1414" t="s">
        <v>1141</v>
      </c>
      <c r="P342" s="1415"/>
      <c r="Q342" s="135"/>
      <c r="R342" s="109"/>
      <c r="S342" s="109"/>
    </row>
    <row r="343" spans="1:19" s="499" customFormat="1" ht="15.75" x14ac:dyDescent="0.25">
      <c r="A343" s="1090"/>
      <c r="B343" s="498"/>
      <c r="C343" s="1408" t="s">
        <v>1396</v>
      </c>
      <c r="D343" s="1409" t="s">
        <v>376</v>
      </c>
      <c r="E343" s="1417" t="s">
        <v>1165</v>
      </c>
      <c r="F343" s="1411"/>
      <c r="G343" s="1412"/>
      <c r="H343" s="1412"/>
      <c r="I343" s="1412"/>
      <c r="J343" s="1409"/>
      <c r="K343" s="1409"/>
      <c r="L343" s="1409"/>
      <c r="M343" s="1409">
        <v>2438</v>
      </c>
      <c r="N343" s="1413">
        <v>45218</v>
      </c>
      <c r="O343" s="1414" t="s">
        <v>1141</v>
      </c>
      <c r="P343" s="1415"/>
      <c r="Q343" s="135"/>
      <c r="R343" s="109"/>
      <c r="S343" s="109"/>
    </row>
    <row r="344" spans="1:19" s="499" customFormat="1" ht="15.75" x14ac:dyDescent="0.25">
      <c r="A344" s="1090"/>
      <c r="B344" s="498"/>
      <c r="C344" s="1408" t="s">
        <v>1396</v>
      </c>
      <c r="D344" s="1409" t="s">
        <v>376</v>
      </c>
      <c r="E344" s="1417" t="s">
        <v>1165</v>
      </c>
      <c r="F344" s="1411"/>
      <c r="G344" s="1412"/>
      <c r="H344" s="1412"/>
      <c r="I344" s="1412"/>
      <c r="J344" s="1409"/>
      <c r="K344" s="1409"/>
      <c r="L344" s="1409"/>
      <c r="M344" s="1409">
        <v>2438</v>
      </c>
      <c r="N344" s="1413">
        <v>45218</v>
      </c>
      <c r="O344" s="1414" t="s">
        <v>1141</v>
      </c>
      <c r="P344" s="1415"/>
      <c r="Q344" s="135"/>
      <c r="R344" s="109"/>
      <c r="S344" s="109"/>
    </row>
    <row r="345" spans="1:19" s="499" customFormat="1" ht="15.75" x14ac:dyDescent="0.25">
      <c r="A345" s="1090"/>
      <c r="B345" s="498"/>
      <c r="C345" s="1408" t="s">
        <v>1396</v>
      </c>
      <c r="D345" s="1409" t="s">
        <v>376</v>
      </c>
      <c r="E345" s="1417" t="s">
        <v>1165</v>
      </c>
      <c r="F345" s="1411"/>
      <c r="G345" s="1412"/>
      <c r="H345" s="1412"/>
      <c r="I345" s="1412"/>
      <c r="J345" s="1409"/>
      <c r="K345" s="1409"/>
      <c r="L345" s="1409"/>
      <c r="M345" s="1409">
        <v>2438</v>
      </c>
      <c r="N345" s="1413">
        <v>45218</v>
      </c>
      <c r="O345" s="1414" t="s">
        <v>1141</v>
      </c>
      <c r="P345" s="1415"/>
      <c r="Q345" s="135"/>
      <c r="R345" s="109"/>
      <c r="S345" s="109"/>
    </row>
    <row r="346" spans="1:19" s="499" customFormat="1" ht="15.75" x14ac:dyDescent="0.25">
      <c r="A346" s="1090"/>
      <c r="B346" s="498"/>
      <c r="C346" s="1408" t="s">
        <v>1396</v>
      </c>
      <c r="D346" s="1409" t="s">
        <v>376</v>
      </c>
      <c r="E346" s="1417" t="s">
        <v>1459</v>
      </c>
      <c r="F346" s="1411"/>
      <c r="G346" s="1412"/>
      <c r="H346" s="1412"/>
      <c r="I346" s="1412"/>
      <c r="J346" s="1409"/>
      <c r="K346" s="1409"/>
      <c r="L346" s="1409"/>
      <c r="M346" s="1409">
        <v>2438</v>
      </c>
      <c r="N346" s="1413">
        <v>45218</v>
      </c>
      <c r="O346" s="1414" t="s">
        <v>1141</v>
      </c>
      <c r="P346" s="1415"/>
      <c r="Q346" s="135"/>
      <c r="R346" s="109"/>
      <c r="S346" s="109"/>
    </row>
    <row r="347" spans="1:19" s="499" customFormat="1" ht="15.75" x14ac:dyDescent="0.25">
      <c r="A347" s="1090"/>
      <c r="B347" s="498"/>
      <c r="C347" s="1408" t="s">
        <v>1396</v>
      </c>
      <c r="D347" s="1409" t="s">
        <v>376</v>
      </c>
      <c r="E347" s="1417" t="s">
        <v>1460</v>
      </c>
      <c r="F347" s="1411"/>
      <c r="G347" s="1412"/>
      <c r="H347" s="1412"/>
      <c r="I347" s="1412"/>
      <c r="J347" s="1409"/>
      <c r="K347" s="1409"/>
      <c r="L347" s="1409"/>
      <c r="M347" s="1409">
        <v>2438</v>
      </c>
      <c r="N347" s="1413">
        <v>45218</v>
      </c>
      <c r="O347" s="1414" t="s">
        <v>1141</v>
      </c>
      <c r="P347" s="1415"/>
      <c r="Q347" s="135"/>
      <c r="R347" s="109"/>
      <c r="S347" s="109"/>
    </row>
    <row r="348" spans="1:19" s="499" customFormat="1" ht="15.75" x14ac:dyDescent="0.25">
      <c r="A348" s="1090"/>
      <c r="B348" s="498"/>
      <c r="C348" s="1408" t="s">
        <v>1396</v>
      </c>
      <c r="D348" s="1409" t="s">
        <v>376</v>
      </c>
      <c r="E348" s="1417" t="s">
        <v>1461</v>
      </c>
      <c r="F348" s="1411"/>
      <c r="G348" s="1412"/>
      <c r="H348" s="1412"/>
      <c r="I348" s="1412"/>
      <c r="J348" s="1409"/>
      <c r="K348" s="1409"/>
      <c r="L348" s="1409"/>
      <c r="M348" s="1409">
        <v>2438</v>
      </c>
      <c r="N348" s="1413">
        <v>45218</v>
      </c>
      <c r="O348" s="1414" t="s">
        <v>1141</v>
      </c>
      <c r="P348" s="1415"/>
      <c r="Q348" s="135"/>
      <c r="R348" s="109"/>
      <c r="S348" s="109"/>
    </row>
    <row r="349" spans="1:19" s="499" customFormat="1" ht="15.75" x14ac:dyDescent="0.25">
      <c r="A349" s="1090"/>
      <c r="B349" s="498"/>
      <c r="C349" s="1408" t="s">
        <v>1396</v>
      </c>
      <c r="D349" s="1409" t="s">
        <v>376</v>
      </c>
      <c r="E349" s="1417" t="s">
        <v>1462</v>
      </c>
      <c r="F349" s="1411"/>
      <c r="G349" s="1412"/>
      <c r="H349" s="1412"/>
      <c r="I349" s="1412"/>
      <c r="J349" s="1409"/>
      <c r="K349" s="1409"/>
      <c r="L349" s="1409"/>
      <c r="M349" s="1409">
        <v>2438</v>
      </c>
      <c r="N349" s="1413">
        <v>45218</v>
      </c>
      <c r="O349" s="1414" t="s">
        <v>1141</v>
      </c>
      <c r="P349" s="1415"/>
      <c r="Q349" s="135"/>
      <c r="R349" s="109"/>
      <c r="S349" s="109"/>
    </row>
    <row r="350" spans="1:19" s="499" customFormat="1" ht="15.75" x14ac:dyDescent="0.25">
      <c r="A350" s="1090"/>
      <c r="B350" s="498"/>
      <c r="C350" s="1408" t="s">
        <v>1396</v>
      </c>
      <c r="D350" s="1409" t="s">
        <v>376</v>
      </c>
      <c r="E350" s="1417" t="s">
        <v>1463</v>
      </c>
      <c r="F350" s="1411"/>
      <c r="G350" s="1412"/>
      <c r="H350" s="1412"/>
      <c r="I350" s="1412"/>
      <c r="J350" s="1409"/>
      <c r="K350" s="1409"/>
      <c r="L350" s="1409"/>
      <c r="M350" s="1409">
        <v>2438</v>
      </c>
      <c r="N350" s="1413">
        <v>45218</v>
      </c>
      <c r="O350" s="1414" t="s">
        <v>1141</v>
      </c>
      <c r="P350" s="1415"/>
      <c r="Q350" s="135"/>
      <c r="R350" s="109"/>
      <c r="S350" s="109"/>
    </row>
    <row r="351" spans="1:19" s="499" customFormat="1" ht="15.75" x14ac:dyDescent="0.25">
      <c r="A351" s="1090"/>
      <c r="B351" s="498"/>
      <c r="C351" s="1408" t="s">
        <v>1396</v>
      </c>
      <c r="D351" s="1409" t="s">
        <v>376</v>
      </c>
      <c r="E351" s="1417" t="s">
        <v>1165</v>
      </c>
      <c r="F351" s="1411"/>
      <c r="G351" s="1412"/>
      <c r="H351" s="1412"/>
      <c r="I351" s="1412"/>
      <c r="J351" s="1409"/>
      <c r="K351" s="1409"/>
      <c r="L351" s="1409"/>
      <c r="M351" s="1409">
        <v>2438</v>
      </c>
      <c r="N351" s="1413">
        <v>45218</v>
      </c>
      <c r="O351" s="1414" t="s">
        <v>1141</v>
      </c>
      <c r="P351" s="1415"/>
      <c r="Q351" s="135"/>
      <c r="R351" s="109"/>
      <c r="S351" s="109"/>
    </row>
    <row r="352" spans="1:19" s="499" customFormat="1" ht="15.75" x14ac:dyDescent="0.25">
      <c r="A352" s="1090"/>
      <c r="B352" s="498"/>
      <c r="C352" s="1408" t="s">
        <v>1396</v>
      </c>
      <c r="D352" s="1409" t="s">
        <v>376</v>
      </c>
      <c r="E352" s="1417" t="s">
        <v>1463</v>
      </c>
      <c r="F352" s="1411"/>
      <c r="G352" s="1412"/>
      <c r="H352" s="1412"/>
      <c r="I352" s="1412"/>
      <c r="J352" s="1409"/>
      <c r="K352" s="1409"/>
      <c r="L352" s="1409"/>
      <c r="M352" s="1409">
        <v>2438</v>
      </c>
      <c r="N352" s="1413">
        <v>45218</v>
      </c>
      <c r="O352" s="1414" t="s">
        <v>1141</v>
      </c>
      <c r="P352" s="1415"/>
      <c r="Q352" s="135"/>
      <c r="R352" s="109"/>
      <c r="S352" s="109"/>
    </row>
    <row r="353" spans="1:19" s="499" customFormat="1" ht="15.75" x14ac:dyDescent="0.25">
      <c r="A353" s="1090"/>
      <c r="B353" s="498"/>
      <c r="C353" s="1408" t="s">
        <v>1396</v>
      </c>
      <c r="D353" s="1409" t="s">
        <v>376</v>
      </c>
      <c r="E353" s="1417" t="s">
        <v>1464</v>
      </c>
      <c r="F353" s="1411"/>
      <c r="G353" s="1412"/>
      <c r="H353" s="1412"/>
      <c r="I353" s="1412"/>
      <c r="J353" s="1409"/>
      <c r="K353" s="1409"/>
      <c r="L353" s="1409"/>
      <c r="M353" s="1409">
        <v>2438</v>
      </c>
      <c r="N353" s="1413">
        <v>45218</v>
      </c>
      <c r="O353" s="1414" t="s">
        <v>1141</v>
      </c>
      <c r="P353" s="1415"/>
      <c r="Q353" s="135"/>
      <c r="R353" s="109"/>
      <c r="S353" s="109"/>
    </row>
    <row r="354" spans="1:19" s="499" customFormat="1" ht="15.75" x14ac:dyDescent="0.25">
      <c r="A354" s="1090"/>
      <c r="B354" s="498"/>
      <c r="C354" s="1408" t="s">
        <v>1396</v>
      </c>
      <c r="D354" s="1409" t="s">
        <v>376</v>
      </c>
      <c r="E354" s="1422" t="s">
        <v>1465</v>
      </c>
      <c r="F354" s="1411"/>
      <c r="G354" s="1412"/>
      <c r="H354" s="1412"/>
      <c r="I354" s="1412"/>
      <c r="J354" s="1409"/>
      <c r="K354" s="1409"/>
      <c r="L354" s="1409"/>
      <c r="M354" s="1409">
        <v>2438</v>
      </c>
      <c r="N354" s="1413">
        <v>45218</v>
      </c>
      <c r="O354" s="1414" t="s">
        <v>1141</v>
      </c>
      <c r="P354" s="1415"/>
      <c r="Q354" s="135"/>
      <c r="R354" s="109"/>
      <c r="S354" s="109"/>
    </row>
    <row r="355" spans="1:19" s="499" customFormat="1" ht="15.75" x14ac:dyDescent="0.25">
      <c r="A355" s="1090"/>
      <c r="B355" s="498"/>
      <c r="C355" s="1408" t="s">
        <v>1396</v>
      </c>
      <c r="D355" s="1409" t="s">
        <v>376</v>
      </c>
      <c r="E355" s="1417" t="s">
        <v>1466</v>
      </c>
      <c r="F355" s="1411"/>
      <c r="G355" s="1412"/>
      <c r="H355" s="1412"/>
      <c r="I355" s="1412"/>
      <c r="J355" s="1409"/>
      <c r="K355" s="1409"/>
      <c r="L355" s="1409"/>
      <c r="M355" s="1409">
        <v>2438</v>
      </c>
      <c r="N355" s="1413">
        <v>45218</v>
      </c>
      <c r="O355" s="1414" t="s">
        <v>1141</v>
      </c>
      <c r="P355" s="1415"/>
      <c r="Q355" s="135"/>
      <c r="R355" s="109"/>
      <c r="S355" s="109"/>
    </row>
    <row r="356" spans="1:19" s="499" customFormat="1" ht="15.75" x14ac:dyDescent="0.25">
      <c r="A356" s="1090"/>
      <c r="B356" s="498"/>
      <c r="C356" s="1408" t="s">
        <v>1396</v>
      </c>
      <c r="D356" s="1409" t="s">
        <v>376</v>
      </c>
      <c r="E356" s="1422" t="s">
        <v>1467</v>
      </c>
      <c r="F356" s="1411"/>
      <c r="G356" s="1412"/>
      <c r="H356" s="1412"/>
      <c r="I356" s="1412"/>
      <c r="J356" s="1409"/>
      <c r="K356" s="1409"/>
      <c r="L356" s="1409"/>
      <c r="M356" s="1409">
        <v>2438</v>
      </c>
      <c r="N356" s="1413">
        <v>45218</v>
      </c>
      <c r="O356" s="1414" t="s">
        <v>1141</v>
      </c>
      <c r="P356" s="1415"/>
      <c r="Q356" s="135"/>
      <c r="R356" s="109"/>
      <c r="S356" s="109"/>
    </row>
    <row r="357" spans="1:19" s="499" customFormat="1" ht="15.75" x14ac:dyDescent="0.25">
      <c r="A357" s="1090"/>
      <c r="B357" s="498"/>
      <c r="C357" s="1408" t="s">
        <v>1396</v>
      </c>
      <c r="D357" s="1409" t="s">
        <v>376</v>
      </c>
      <c r="E357" s="1417" t="s">
        <v>1468</v>
      </c>
      <c r="F357" s="1411"/>
      <c r="G357" s="1412"/>
      <c r="H357" s="1412"/>
      <c r="I357" s="1412"/>
      <c r="J357" s="1409"/>
      <c r="K357" s="1409"/>
      <c r="L357" s="1409"/>
      <c r="M357" s="1409">
        <v>2438</v>
      </c>
      <c r="N357" s="1413">
        <v>45218</v>
      </c>
      <c r="O357" s="1414" t="s">
        <v>1141</v>
      </c>
      <c r="P357" s="1415"/>
      <c r="Q357" s="135"/>
      <c r="R357" s="109"/>
      <c r="S357" s="109"/>
    </row>
    <row r="358" spans="1:19" s="499" customFormat="1" ht="15.75" x14ac:dyDescent="0.25">
      <c r="A358" s="1090"/>
      <c r="B358" s="498"/>
      <c r="C358" s="1408" t="s">
        <v>1396</v>
      </c>
      <c r="D358" s="1409" t="s">
        <v>376</v>
      </c>
      <c r="E358" s="1417" t="s">
        <v>1165</v>
      </c>
      <c r="F358" s="1411"/>
      <c r="G358" s="1412"/>
      <c r="H358" s="1412"/>
      <c r="I358" s="1412"/>
      <c r="J358" s="1409"/>
      <c r="K358" s="1409"/>
      <c r="L358" s="1409"/>
      <c r="M358" s="1409">
        <v>2438</v>
      </c>
      <c r="N358" s="1413">
        <v>45218</v>
      </c>
      <c r="O358" s="1414" t="s">
        <v>1141</v>
      </c>
      <c r="P358" s="1415"/>
      <c r="Q358" s="135"/>
      <c r="R358" s="109"/>
      <c r="S358" s="109"/>
    </row>
    <row r="359" spans="1:19" s="499" customFormat="1" ht="15.75" x14ac:dyDescent="0.25">
      <c r="A359" s="1090"/>
      <c r="B359" s="498"/>
      <c r="C359" s="1408" t="s">
        <v>1396</v>
      </c>
      <c r="D359" s="1409" t="s">
        <v>376</v>
      </c>
      <c r="E359" s="1423" t="s">
        <v>1469</v>
      </c>
      <c r="F359" s="1411"/>
      <c r="G359" s="1412"/>
      <c r="H359" s="1412"/>
      <c r="I359" s="1412"/>
      <c r="J359" s="1409"/>
      <c r="K359" s="1409"/>
      <c r="L359" s="1409"/>
      <c r="M359" s="1409">
        <v>2438</v>
      </c>
      <c r="N359" s="1413">
        <v>45218</v>
      </c>
      <c r="O359" s="1414" t="s">
        <v>1141</v>
      </c>
      <c r="P359" s="1415"/>
      <c r="Q359" s="135"/>
      <c r="R359" s="109"/>
      <c r="S359" s="109"/>
    </row>
    <row r="360" spans="1:19" s="499" customFormat="1" ht="15.75" x14ac:dyDescent="0.25">
      <c r="A360" s="1090"/>
      <c r="B360" s="498"/>
      <c r="C360" s="1408" t="s">
        <v>1396</v>
      </c>
      <c r="D360" s="1409" t="s">
        <v>376</v>
      </c>
      <c r="E360" s="1417" t="s">
        <v>1470</v>
      </c>
      <c r="F360" s="1411"/>
      <c r="G360" s="1412"/>
      <c r="H360" s="1412"/>
      <c r="I360" s="1412"/>
      <c r="J360" s="1409"/>
      <c r="K360" s="1409"/>
      <c r="L360" s="1409"/>
      <c r="M360" s="1409">
        <v>2438</v>
      </c>
      <c r="N360" s="1413">
        <v>45218</v>
      </c>
      <c r="O360" s="1414" t="s">
        <v>1141</v>
      </c>
      <c r="P360" s="1415"/>
      <c r="Q360" s="135"/>
      <c r="R360" s="109"/>
      <c r="S360" s="109"/>
    </row>
    <row r="361" spans="1:19" s="499" customFormat="1" ht="15.75" x14ac:dyDescent="0.25">
      <c r="A361" s="1090"/>
      <c r="B361" s="498"/>
      <c r="C361" s="1408" t="s">
        <v>1471</v>
      </c>
      <c r="D361" s="1409" t="s">
        <v>376</v>
      </c>
      <c r="E361" s="1419" t="s">
        <v>1472</v>
      </c>
      <c r="F361" s="1411">
        <v>43822</v>
      </c>
      <c r="G361" s="1412">
        <v>46610</v>
      </c>
      <c r="H361" s="1412">
        <v>18643.599999999999</v>
      </c>
      <c r="I361" s="1412">
        <v>27966.400000000001</v>
      </c>
      <c r="J361" s="1409">
        <v>10</v>
      </c>
      <c r="K361" s="1409">
        <v>2656</v>
      </c>
      <c r="L361" s="1409">
        <v>1206010001</v>
      </c>
      <c r="M361" s="1409">
        <v>2438</v>
      </c>
      <c r="N361" s="1413">
        <v>45218</v>
      </c>
      <c r="O361" s="1414" t="s">
        <v>1141</v>
      </c>
      <c r="P361" s="1415"/>
      <c r="Q361" s="135"/>
      <c r="R361" s="109"/>
      <c r="S361" s="109"/>
    </row>
    <row r="362" spans="1:19" s="499" customFormat="1" ht="15.75" x14ac:dyDescent="0.25">
      <c r="A362" s="1090"/>
      <c r="B362" s="498"/>
      <c r="C362" s="1408" t="s">
        <v>1471</v>
      </c>
      <c r="D362" s="1409" t="s">
        <v>376</v>
      </c>
      <c r="E362" s="1419" t="s">
        <v>1473</v>
      </c>
      <c r="F362" s="1411">
        <v>43320</v>
      </c>
      <c r="G362" s="1412">
        <v>20650</v>
      </c>
      <c r="H362" s="1412">
        <v>11184.88</v>
      </c>
      <c r="I362" s="1412">
        <v>9465.1299999999992</v>
      </c>
      <c r="J362" s="1409">
        <v>10</v>
      </c>
      <c r="K362" s="1409">
        <v>2656</v>
      </c>
      <c r="L362" s="1409">
        <v>1206010001</v>
      </c>
      <c r="M362" s="1409">
        <v>2438</v>
      </c>
      <c r="N362" s="1413">
        <v>45218</v>
      </c>
      <c r="O362" s="1414" t="s">
        <v>1141</v>
      </c>
      <c r="P362" s="1415"/>
      <c r="Q362" s="135"/>
      <c r="R362" s="109"/>
      <c r="S362" s="109"/>
    </row>
    <row r="363" spans="1:19" s="499" customFormat="1" ht="15.75" x14ac:dyDescent="0.25">
      <c r="A363" s="1090"/>
      <c r="B363" s="498"/>
      <c r="C363" s="1421" t="s">
        <v>1474</v>
      </c>
      <c r="D363" s="1409" t="s">
        <v>376</v>
      </c>
      <c r="E363" s="1417" t="s">
        <v>1475</v>
      </c>
      <c r="F363" s="1411"/>
      <c r="G363" s="1412"/>
      <c r="H363" s="1412"/>
      <c r="I363" s="1412"/>
      <c r="J363" s="1409"/>
      <c r="K363" s="1409"/>
      <c r="L363" s="1409"/>
      <c r="M363" s="1409">
        <v>2438</v>
      </c>
      <c r="N363" s="1413">
        <v>45218</v>
      </c>
      <c r="O363" s="1414" t="s">
        <v>1141</v>
      </c>
      <c r="P363" s="1415"/>
      <c r="Q363" s="135"/>
      <c r="R363" s="109"/>
      <c r="S363" s="109"/>
    </row>
    <row r="364" spans="1:19" s="499" customFormat="1" ht="15.75" x14ac:dyDescent="0.25">
      <c r="A364" s="1090"/>
      <c r="B364" s="498"/>
      <c r="C364" s="1424" t="s">
        <v>1476</v>
      </c>
      <c r="D364" s="1409" t="s">
        <v>376</v>
      </c>
      <c r="E364" s="1417" t="s">
        <v>1477</v>
      </c>
      <c r="F364" s="1411"/>
      <c r="G364" s="1412"/>
      <c r="H364" s="1412"/>
      <c r="I364" s="1412"/>
      <c r="J364" s="1409"/>
      <c r="K364" s="1409"/>
      <c r="L364" s="1409"/>
      <c r="M364" s="1409">
        <v>2438</v>
      </c>
      <c r="N364" s="1413">
        <v>45218</v>
      </c>
      <c r="O364" s="1414" t="s">
        <v>1141</v>
      </c>
      <c r="P364" s="1415"/>
      <c r="Q364" s="135"/>
      <c r="R364" s="109"/>
      <c r="S364" s="109"/>
    </row>
    <row r="365" spans="1:19" s="499" customFormat="1" ht="15.75" x14ac:dyDescent="0.25">
      <c r="A365" s="1090"/>
      <c r="B365" s="498"/>
      <c r="C365" s="1421" t="s">
        <v>1478</v>
      </c>
      <c r="D365" s="1409" t="s">
        <v>376</v>
      </c>
      <c r="E365" s="1417" t="s">
        <v>1479</v>
      </c>
      <c r="F365" s="1411"/>
      <c r="G365" s="1412"/>
      <c r="H365" s="1412"/>
      <c r="I365" s="1412"/>
      <c r="J365" s="1409"/>
      <c r="K365" s="1409"/>
      <c r="L365" s="1409"/>
      <c r="M365" s="1409">
        <v>2438</v>
      </c>
      <c r="N365" s="1413">
        <v>45218</v>
      </c>
      <c r="O365" s="1414" t="s">
        <v>1141</v>
      </c>
      <c r="P365" s="1415"/>
      <c r="Q365" s="135"/>
      <c r="R365" s="109"/>
      <c r="S365" s="109"/>
    </row>
    <row r="366" spans="1:19" s="499" customFormat="1" ht="15.75" x14ac:dyDescent="0.25">
      <c r="A366" s="1090"/>
      <c r="B366" s="498"/>
      <c r="C366" s="1421" t="s">
        <v>1480</v>
      </c>
      <c r="D366" s="1409" t="s">
        <v>376</v>
      </c>
      <c r="E366" s="1417" t="s">
        <v>1481</v>
      </c>
      <c r="F366" s="1411"/>
      <c r="G366" s="1412"/>
      <c r="H366" s="1412"/>
      <c r="I366" s="1412"/>
      <c r="J366" s="1409"/>
      <c r="K366" s="1409"/>
      <c r="L366" s="1409"/>
      <c r="M366" s="1409">
        <v>2438</v>
      </c>
      <c r="N366" s="1413">
        <v>45218</v>
      </c>
      <c r="O366" s="1414" t="s">
        <v>1141</v>
      </c>
      <c r="P366" s="1415"/>
      <c r="Q366" s="135"/>
      <c r="R366" s="109"/>
      <c r="S366" s="109"/>
    </row>
    <row r="367" spans="1:19" s="499" customFormat="1" ht="15.75" x14ac:dyDescent="0.25">
      <c r="A367" s="1090"/>
      <c r="B367" s="498"/>
      <c r="C367" s="1408" t="s">
        <v>1482</v>
      </c>
      <c r="D367" s="1409" t="s">
        <v>376</v>
      </c>
      <c r="E367" s="1419" t="s">
        <v>1483</v>
      </c>
      <c r="F367" s="1411">
        <v>42152</v>
      </c>
      <c r="G367" s="1412">
        <v>10030</v>
      </c>
      <c r="H367" s="1412">
        <v>8608.23</v>
      </c>
      <c r="I367" s="1412">
        <v>1421.78</v>
      </c>
      <c r="J367" s="1409">
        <v>10</v>
      </c>
      <c r="K367" s="1409">
        <v>2657</v>
      </c>
      <c r="L367" s="1409">
        <v>1206010008</v>
      </c>
      <c r="M367" s="1409">
        <v>2438</v>
      </c>
      <c r="N367" s="1413">
        <v>45218</v>
      </c>
      <c r="O367" s="1414" t="s">
        <v>1141</v>
      </c>
      <c r="P367" s="1415"/>
      <c r="Q367" s="135"/>
      <c r="R367" s="109"/>
      <c r="S367" s="109"/>
    </row>
    <row r="368" spans="1:19" s="499" customFormat="1" ht="15.75" x14ac:dyDescent="0.25">
      <c r="A368" s="1090"/>
      <c r="B368" s="498"/>
      <c r="C368" s="1408" t="s">
        <v>1482</v>
      </c>
      <c r="D368" s="1409" t="s">
        <v>376</v>
      </c>
      <c r="E368" s="1419" t="s">
        <v>1484</v>
      </c>
      <c r="F368" s="1411">
        <v>42152</v>
      </c>
      <c r="G368" s="1412">
        <v>10030</v>
      </c>
      <c r="H368" s="1412">
        <v>8608.23</v>
      </c>
      <c r="I368" s="1412">
        <v>1421.78</v>
      </c>
      <c r="J368" s="1409">
        <v>10</v>
      </c>
      <c r="K368" s="1409">
        <v>2657</v>
      </c>
      <c r="L368" s="1409">
        <v>1206010008</v>
      </c>
      <c r="M368" s="1409">
        <v>2438</v>
      </c>
      <c r="N368" s="1413">
        <v>45218</v>
      </c>
      <c r="O368" s="1414" t="s">
        <v>1141</v>
      </c>
      <c r="P368" s="1415"/>
      <c r="Q368" s="135"/>
      <c r="R368" s="109"/>
      <c r="S368" s="109"/>
    </row>
    <row r="369" spans="1:19" s="499" customFormat="1" ht="15.75" x14ac:dyDescent="0.25">
      <c r="A369" s="1090"/>
      <c r="B369" s="498"/>
      <c r="C369" s="1408" t="s">
        <v>1485</v>
      </c>
      <c r="D369" s="1409" t="s">
        <v>376</v>
      </c>
      <c r="E369" s="1419" t="s">
        <v>1486</v>
      </c>
      <c r="F369" s="1411">
        <v>43644</v>
      </c>
      <c r="G369" s="1412">
        <v>27730</v>
      </c>
      <c r="H369" s="1412">
        <v>27729</v>
      </c>
      <c r="I369" s="1412">
        <v>1</v>
      </c>
      <c r="J369" s="1409">
        <v>10</v>
      </c>
      <c r="K369" s="1409">
        <v>2613</v>
      </c>
      <c r="L369" s="1409">
        <v>1206010004</v>
      </c>
      <c r="M369" s="1409">
        <v>2438</v>
      </c>
      <c r="N369" s="1413">
        <v>45218</v>
      </c>
      <c r="O369" s="1414" t="s">
        <v>1141</v>
      </c>
      <c r="P369" s="1415"/>
      <c r="Q369" s="135"/>
      <c r="R369" s="109"/>
      <c r="S369" s="109"/>
    </row>
    <row r="370" spans="1:19" s="499" customFormat="1" ht="15.75" x14ac:dyDescent="0.25">
      <c r="A370" s="1090"/>
      <c r="B370" s="498"/>
      <c r="C370" s="1421" t="s">
        <v>1487</v>
      </c>
      <c r="D370" s="1409" t="s">
        <v>376</v>
      </c>
      <c r="E370" s="1417" t="s">
        <v>1488</v>
      </c>
      <c r="F370" s="1411"/>
      <c r="G370" s="1412"/>
      <c r="H370" s="1412"/>
      <c r="I370" s="1412"/>
      <c r="J370" s="1409"/>
      <c r="K370" s="1409"/>
      <c r="L370" s="1409"/>
      <c r="M370" s="1409">
        <v>2438</v>
      </c>
      <c r="N370" s="1413">
        <v>45218</v>
      </c>
      <c r="O370" s="1414" t="s">
        <v>1141</v>
      </c>
      <c r="P370" s="1415"/>
      <c r="Q370" s="135"/>
      <c r="R370" s="109"/>
      <c r="S370" s="109"/>
    </row>
    <row r="371" spans="1:19" s="499" customFormat="1" ht="15.75" x14ac:dyDescent="0.25">
      <c r="A371" s="1090"/>
      <c r="B371" s="498"/>
      <c r="C371" s="1424" t="s">
        <v>1487</v>
      </c>
      <c r="D371" s="1409" t="s">
        <v>376</v>
      </c>
      <c r="E371" s="1417" t="s">
        <v>1165</v>
      </c>
      <c r="F371" s="1411"/>
      <c r="G371" s="1412"/>
      <c r="H371" s="1412"/>
      <c r="I371" s="1412"/>
      <c r="J371" s="1409"/>
      <c r="K371" s="1409"/>
      <c r="L371" s="1409"/>
      <c r="M371" s="1409">
        <v>2438</v>
      </c>
      <c r="N371" s="1413">
        <v>45218</v>
      </c>
      <c r="O371" s="1414" t="s">
        <v>1141</v>
      </c>
      <c r="P371" s="1415"/>
      <c r="Q371" s="135"/>
      <c r="R371" s="109"/>
      <c r="S371" s="109"/>
    </row>
    <row r="372" spans="1:19" s="499" customFormat="1" ht="15.75" x14ac:dyDescent="0.25">
      <c r="A372" s="1090"/>
      <c r="B372" s="498"/>
      <c r="C372" s="1421" t="s">
        <v>1489</v>
      </c>
      <c r="D372" s="1409" t="s">
        <v>376</v>
      </c>
      <c r="E372" s="1417" t="s">
        <v>1490</v>
      </c>
      <c r="F372" s="1411"/>
      <c r="G372" s="1412"/>
      <c r="H372" s="1412"/>
      <c r="I372" s="1412"/>
      <c r="J372" s="1409"/>
      <c r="K372" s="1409"/>
      <c r="L372" s="1409"/>
      <c r="M372" s="1409">
        <v>2438</v>
      </c>
      <c r="N372" s="1413">
        <v>45218</v>
      </c>
      <c r="O372" s="1414" t="s">
        <v>1141</v>
      </c>
      <c r="P372" s="1415"/>
      <c r="Q372" s="135"/>
      <c r="R372" s="109"/>
      <c r="S372" s="109"/>
    </row>
    <row r="373" spans="1:19" s="499" customFormat="1" ht="15.75" x14ac:dyDescent="0.25">
      <c r="A373" s="1090"/>
      <c r="B373" s="498"/>
      <c r="C373" s="1408" t="s">
        <v>1491</v>
      </c>
      <c r="D373" s="1409" t="s">
        <v>376</v>
      </c>
      <c r="E373" s="1419" t="s">
        <v>1492</v>
      </c>
      <c r="F373" s="1411">
        <v>43426</v>
      </c>
      <c r="G373" s="1412">
        <v>8260</v>
      </c>
      <c r="H373" s="1412">
        <v>4198.33</v>
      </c>
      <c r="I373" s="1412">
        <v>4061.68</v>
      </c>
      <c r="J373" s="1409">
        <v>10</v>
      </c>
      <c r="K373" s="1409">
        <v>2614</v>
      </c>
      <c r="L373" s="1409">
        <v>1206010007</v>
      </c>
      <c r="M373" s="1409">
        <v>2438</v>
      </c>
      <c r="N373" s="1413">
        <v>45218</v>
      </c>
      <c r="O373" s="1414" t="s">
        <v>1141</v>
      </c>
      <c r="P373" s="1415"/>
      <c r="Q373" s="135"/>
      <c r="R373" s="109"/>
      <c r="S373" s="109"/>
    </row>
    <row r="374" spans="1:19" s="499" customFormat="1" ht="15.75" x14ac:dyDescent="0.25">
      <c r="A374" s="1090"/>
      <c r="B374" s="498"/>
      <c r="C374" s="1421" t="s">
        <v>1493</v>
      </c>
      <c r="D374" s="1409" t="s">
        <v>376</v>
      </c>
      <c r="E374" s="1417" t="s">
        <v>1494</v>
      </c>
      <c r="F374" s="1411"/>
      <c r="G374" s="1412"/>
      <c r="H374" s="1412"/>
      <c r="I374" s="1412"/>
      <c r="J374" s="1409"/>
      <c r="K374" s="1409"/>
      <c r="L374" s="1409"/>
      <c r="M374" s="1409">
        <v>2438</v>
      </c>
      <c r="N374" s="1413">
        <v>45218</v>
      </c>
      <c r="O374" s="1414" t="s">
        <v>1141</v>
      </c>
      <c r="P374" s="1415"/>
      <c r="Q374" s="135"/>
      <c r="R374" s="109"/>
      <c r="S374" s="109"/>
    </row>
    <row r="375" spans="1:19" s="499" customFormat="1" ht="15.75" x14ac:dyDescent="0.25">
      <c r="A375" s="1090"/>
      <c r="B375" s="498"/>
      <c r="C375" s="1421" t="s">
        <v>1495</v>
      </c>
      <c r="D375" s="1409" t="s">
        <v>376</v>
      </c>
      <c r="E375" s="1417" t="s">
        <v>1496</v>
      </c>
      <c r="F375" s="1411"/>
      <c r="G375" s="1412"/>
      <c r="H375" s="1412"/>
      <c r="I375" s="1412"/>
      <c r="J375" s="1409"/>
      <c r="K375" s="1409"/>
      <c r="L375" s="1409"/>
      <c r="M375" s="1409">
        <v>2438</v>
      </c>
      <c r="N375" s="1413">
        <v>45218</v>
      </c>
      <c r="O375" s="1414" t="s">
        <v>1141</v>
      </c>
      <c r="P375" s="1415"/>
      <c r="Q375" s="135"/>
      <c r="R375" s="109"/>
      <c r="S375" s="109"/>
    </row>
    <row r="376" spans="1:19" s="499" customFormat="1" ht="15.75" x14ac:dyDescent="0.25">
      <c r="A376" s="1090"/>
      <c r="B376" s="498"/>
      <c r="C376" s="1421" t="s">
        <v>1497</v>
      </c>
      <c r="D376" s="1409" t="s">
        <v>376</v>
      </c>
      <c r="E376" s="1417" t="s">
        <v>1498</v>
      </c>
      <c r="F376" s="1411"/>
      <c r="G376" s="1412"/>
      <c r="H376" s="1412"/>
      <c r="I376" s="1412"/>
      <c r="J376" s="1409"/>
      <c r="K376" s="1409"/>
      <c r="L376" s="1409"/>
      <c r="M376" s="1409">
        <v>2438</v>
      </c>
      <c r="N376" s="1413">
        <v>45218</v>
      </c>
      <c r="O376" s="1414" t="s">
        <v>1141</v>
      </c>
      <c r="P376" s="1415"/>
      <c r="Q376" s="135"/>
      <c r="R376" s="109"/>
      <c r="S376" s="109"/>
    </row>
    <row r="377" spans="1:19" s="499" customFormat="1" ht="15.75" x14ac:dyDescent="0.25">
      <c r="A377" s="1090"/>
      <c r="B377" s="498"/>
      <c r="C377" s="1424" t="s">
        <v>1497</v>
      </c>
      <c r="D377" s="1409" t="s">
        <v>376</v>
      </c>
      <c r="E377" s="1417" t="s">
        <v>1499</v>
      </c>
      <c r="F377" s="1411"/>
      <c r="G377" s="1412"/>
      <c r="H377" s="1412"/>
      <c r="I377" s="1412"/>
      <c r="J377" s="1409"/>
      <c r="K377" s="1409"/>
      <c r="L377" s="1409"/>
      <c r="M377" s="1409">
        <v>2438</v>
      </c>
      <c r="N377" s="1413">
        <v>45218</v>
      </c>
      <c r="O377" s="1414" t="s">
        <v>1141</v>
      </c>
      <c r="P377" s="1415"/>
      <c r="Q377" s="135"/>
      <c r="R377" s="109"/>
      <c r="S377" s="109"/>
    </row>
    <row r="378" spans="1:19" s="499" customFormat="1" ht="15.75" x14ac:dyDescent="0.25">
      <c r="A378" s="1090"/>
      <c r="B378" s="498"/>
      <c r="C378" s="1424" t="s">
        <v>1497</v>
      </c>
      <c r="D378" s="1409" t="s">
        <v>376</v>
      </c>
      <c r="E378" s="1417" t="s">
        <v>1500</v>
      </c>
      <c r="F378" s="1411"/>
      <c r="G378" s="1412"/>
      <c r="H378" s="1412"/>
      <c r="I378" s="1412"/>
      <c r="J378" s="1409"/>
      <c r="K378" s="1409"/>
      <c r="L378" s="1409"/>
      <c r="M378" s="1409">
        <v>2438</v>
      </c>
      <c r="N378" s="1413">
        <v>45218</v>
      </c>
      <c r="O378" s="1414" t="s">
        <v>1141</v>
      </c>
      <c r="P378" s="1415"/>
      <c r="Q378" s="135"/>
      <c r="R378" s="109"/>
      <c r="S378" s="109"/>
    </row>
    <row r="379" spans="1:19" s="499" customFormat="1" ht="15.75" x14ac:dyDescent="0.25">
      <c r="A379" s="1090"/>
      <c r="B379" s="498"/>
      <c r="C379" s="1424" t="s">
        <v>1501</v>
      </c>
      <c r="D379" s="1409" t="s">
        <v>376</v>
      </c>
      <c r="E379" s="1417" t="s">
        <v>1502</v>
      </c>
      <c r="F379" s="1411"/>
      <c r="G379" s="1412"/>
      <c r="H379" s="1412"/>
      <c r="I379" s="1412"/>
      <c r="J379" s="1409"/>
      <c r="K379" s="1409"/>
      <c r="L379" s="1409"/>
      <c r="M379" s="1409">
        <v>2438</v>
      </c>
      <c r="N379" s="1413">
        <v>45218</v>
      </c>
      <c r="O379" s="1414" t="s">
        <v>1141</v>
      </c>
      <c r="P379" s="1415"/>
      <c r="Q379" s="135"/>
      <c r="R379" s="109"/>
      <c r="S379" s="109"/>
    </row>
    <row r="380" spans="1:19" s="499" customFormat="1" ht="15.75" x14ac:dyDescent="0.25">
      <c r="A380" s="1090"/>
      <c r="B380" s="498"/>
      <c r="C380" s="1421" t="s">
        <v>1503</v>
      </c>
      <c r="D380" s="1409" t="s">
        <v>376</v>
      </c>
      <c r="E380" s="1417" t="s">
        <v>1504</v>
      </c>
      <c r="F380" s="1411"/>
      <c r="G380" s="1412"/>
      <c r="H380" s="1412"/>
      <c r="I380" s="1412"/>
      <c r="J380" s="1409"/>
      <c r="K380" s="1409"/>
      <c r="L380" s="1409"/>
      <c r="M380" s="1409">
        <v>2438</v>
      </c>
      <c r="N380" s="1413">
        <v>45218</v>
      </c>
      <c r="O380" s="1414" t="s">
        <v>1141</v>
      </c>
      <c r="P380" s="1415"/>
      <c r="Q380" s="135"/>
      <c r="R380" s="109"/>
      <c r="S380" s="109"/>
    </row>
    <row r="381" spans="1:19" s="499" customFormat="1" ht="15.75" x14ac:dyDescent="0.25">
      <c r="A381" s="1090"/>
      <c r="B381" s="498"/>
      <c r="C381" s="1421" t="s">
        <v>1503</v>
      </c>
      <c r="D381" s="1409" t="s">
        <v>376</v>
      </c>
      <c r="E381" s="1417" t="s">
        <v>1505</v>
      </c>
      <c r="F381" s="1411"/>
      <c r="G381" s="1412"/>
      <c r="H381" s="1412"/>
      <c r="I381" s="1412"/>
      <c r="J381" s="1409"/>
      <c r="K381" s="1409"/>
      <c r="L381" s="1409"/>
      <c r="M381" s="1409">
        <v>2438</v>
      </c>
      <c r="N381" s="1413">
        <v>45218</v>
      </c>
      <c r="O381" s="1414" t="s">
        <v>1141</v>
      </c>
      <c r="P381" s="1415"/>
      <c r="Q381" s="135"/>
      <c r="R381" s="109"/>
      <c r="S381" s="109"/>
    </row>
    <row r="382" spans="1:19" s="499" customFormat="1" ht="15.75" x14ac:dyDescent="0.25">
      <c r="A382" s="1090"/>
      <c r="B382" s="498"/>
      <c r="C382" s="1421" t="s">
        <v>1503</v>
      </c>
      <c r="D382" s="1409" t="s">
        <v>376</v>
      </c>
      <c r="E382" s="1417" t="s">
        <v>1506</v>
      </c>
      <c r="F382" s="1411"/>
      <c r="G382" s="1412"/>
      <c r="H382" s="1412"/>
      <c r="I382" s="1412"/>
      <c r="J382" s="1409"/>
      <c r="K382" s="1409"/>
      <c r="L382" s="1409"/>
      <c r="M382" s="1409">
        <v>2438</v>
      </c>
      <c r="N382" s="1413">
        <v>45218</v>
      </c>
      <c r="O382" s="1414" t="s">
        <v>1141</v>
      </c>
      <c r="P382" s="1415"/>
      <c r="Q382" s="135"/>
      <c r="R382" s="109"/>
      <c r="S382" s="109"/>
    </row>
    <row r="383" spans="1:19" s="499" customFormat="1" ht="15.75" x14ac:dyDescent="0.25">
      <c r="A383" s="1090"/>
      <c r="B383" s="498"/>
      <c r="C383" s="1421" t="s">
        <v>1507</v>
      </c>
      <c r="D383" s="1409" t="s">
        <v>376</v>
      </c>
      <c r="E383" s="1417" t="s">
        <v>1508</v>
      </c>
      <c r="F383" s="1411"/>
      <c r="G383" s="1412"/>
      <c r="H383" s="1412"/>
      <c r="I383" s="1412"/>
      <c r="J383" s="1409"/>
      <c r="K383" s="1409"/>
      <c r="L383" s="1409"/>
      <c r="M383" s="1409">
        <v>2438</v>
      </c>
      <c r="N383" s="1413">
        <v>45218</v>
      </c>
      <c r="O383" s="1414" t="s">
        <v>1141</v>
      </c>
      <c r="P383" s="1415"/>
      <c r="Q383" s="135"/>
      <c r="R383" s="109"/>
      <c r="S383" s="109"/>
    </row>
    <row r="384" spans="1:19" s="499" customFormat="1" ht="15.75" x14ac:dyDescent="0.25">
      <c r="A384" s="1090"/>
      <c r="B384" s="498"/>
      <c r="C384" s="1421" t="s">
        <v>1509</v>
      </c>
      <c r="D384" s="1409" t="s">
        <v>376</v>
      </c>
      <c r="E384" s="1417" t="s">
        <v>1510</v>
      </c>
      <c r="F384" s="1411"/>
      <c r="G384" s="1412"/>
      <c r="H384" s="1412"/>
      <c r="I384" s="1412"/>
      <c r="J384" s="1409"/>
      <c r="K384" s="1409"/>
      <c r="L384" s="1409"/>
      <c r="M384" s="1409">
        <v>2438</v>
      </c>
      <c r="N384" s="1413">
        <v>45218</v>
      </c>
      <c r="O384" s="1414" t="s">
        <v>1141</v>
      </c>
      <c r="P384" s="1415"/>
      <c r="Q384" s="135"/>
      <c r="R384" s="109"/>
      <c r="S384" s="109"/>
    </row>
    <row r="385" spans="1:19" s="499" customFormat="1" ht="15.75" x14ac:dyDescent="0.25">
      <c r="A385" s="1090"/>
      <c r="B385" s="498"/>
      <c r="C385" s="1421" t="s">
        <v>1511</v>
      </c>
      <c r="D385" s="1409" t="s">
        <v>376</v>
      </c>
      <c r="E385" s="1417" t="s">
        <v>1492</v>
      </c>
      <c r="F385" s="1411"/>
      <c r="G385" s="1412"/>
      <c r="H385" s="1412"/>
      <c r="I385" s="1412"/>
      <c r="J385" s="1409"/>
      <c r="K385" s="1409"/>
      <c r="L385" s="1409"/>
      <c r="M385" s="1409">
        <v>2438</v>
      </c>
      <c r="N385" s="1413">
        <v>45218</v>
      </c>
      <c r="O385" s="1414" t="s">
        <v>1141</v>
      </c>
      <c r="P385" s="1415"/>
      <c r="Q385" s="135"/>
      <c r="R385" s="109"/>
      <c r="S385" s="109"/>
    </row>
    <row r="386" spans="1:19" s="499" customFormat="1" ht="15.75" x14ac:dyDescent="0.25">
      <c r="A386" s="1090"/>
      <c r="B386" s="498"/>
      <c r="C386" s="1421" t="s">
        <v>1512</v>
      </c>
      <c r="D386" s="1409" t="s">
        <v>376</v>
      </c>
      <c r="E386" s="1417" t="s">
        <v>1165</v>
      </c>
      <c r="F386" s="1411"/>
      <c r="G386" s="1412"/>
      <c r="H386" s="1412"/>
      <c r="I386" s="1412"/>
      <c r="J386" s="1409"/>
      <c r="K386" s="1409"/>
      <c r="L386" s="1409"/>
      <c r="M386" s="1409">
        <v>2438</v>
      </c>
      <c r="N386" s="1413">
        <v>45218</v>
      </c>
      <c r="O386" s="1414" t="s">
        <v>1141</v>
      </c>
      <c r="P386" s="1415"/>
      <c r="Q386" s="135"/>
      <c r="R386" s="109"/>
      <c r="S386" s="109"/>
    </row>
    <row r="387" spans="1:19" s="499" customFormat="1" ht="15.75" x14ac:dyDescent="0.25">
      <c r="A387" s="1090"/>
      <c r="B387" s="498"/>
      <c r="C387" s="1421" t="s">
        <v>1513</v>
      </c>
      <c r="D387" s="1409" t="s">
        <v>376</v>
      </c>
      <c r="E387" s="1417" t="s">
        <v>1514</v>
      </c>
      <c r="F387" s="1411"/>
      <c r="G387" s="1412"/>
      <c r="H387" s="1412"/>
      <c r="I387" s="1412"/>
      <c r="J387" s="1409"/>
      <c r="K387" s="1409"/>
      <c r="L387" s="1409"/>
      <c r="M387" s="1409">
        <v>2438</v>
      </c>
      <c r="N387" s="1413">
        <v>45218</v>
      </c>
      <c r="O387" s="1414" t="s">
        <v>1141</v>
      </c>
      <c r="P387" s="1415"/>
      <c r="Q387" s="135"/>
      <c r="R387" s="109"/>
      <c r="S387" s="109"/>
    </row>
    <row r="388" spans="1:19" s="499" customFormat="1" ht="15.75" x14ac:dyDescent="0.25">
      <c r="A388" s="1090"/>
      <c r="B388" s="498"/>
      <c r="C388" s="1421" t="s">
        <v>1515</v>
      </c>
      <c r="D388" s="1409" t="s">
        <v>376</v>
      </c>
      <c r="E388" s="1417" t="s">
        <v>1516</v>
      </c>
      <c r="F388" s="1411"/>
      <c r="G388" s="1412"/>
      <c r="H388" s="1412"/>
      <c r="I388" s="1412"/>
      <c r="J388" s="1409"/>
      <c r="K388" s="1409"/>
      <c r="L388" s="1409"/>
      <c r="M388" s="1409">
        <v>2438</v>
      </c>
      <c r="N388" s="1413">
        <v>45218</v>
      </c>
      <c r="O388" s="1414" t="s">
        <v>1141</v>
      </c>
      <c r="P388" s="1415"/>
      <c r="Q388" s="135"/>
      <c r="R388" s="109"/>
      <c r="S388" s="109"/>
    </row>
    <row r="389" spans="1:19" s="499" customFormat="1" ht="15.75" x14ac:dyDescent="0.25">
      <c r="A389" s="1090"/>
      <c r="B389" s="498"/>
      <c r="C389" s="1421" t="s">
        <v>1517</v>
      </c>
      <c r="D389" s="1409" t="s">
        <v>376</v>
      </c>
      <c r="E389" s="1417" t="s">
        <v>1518</v>
      </c>
      <c r="F389" s="1411"/>
      <c r="G389" s="1412"/>
      <c r="H389" s="1412"/>
      <c r="I389" s="1412"/>
      <c r="J389" s="1409"/>
      <c r="K389" s="1409"/>
      <c r="L389" s="1409"/>
      <c r="M389" s="1409">
        <v>2438</v>
      </c>
      <c r="N389" s="1413">
        <v>45218</v>
      </c>
      <c r="O389" s="1414" t="s">
        <v>1141</v>
      </c>
      <c r="P389" s="1415"/>
      <c r="Q389" s="135"/>
      <c r="R389" s="109"/>
      <c r="S389" s="109"/>
    </row>
    <row r="390" spans="1:19" s="499" customFormat="1" ht="15.75" x14ac:dyDescent="0.25">
      <c r="A390" s="1090"/>
      <c r="B390" s="498"/>
      <c r="C390" s="1421" t="s">
        <v>1519</v>
      </c>
      <c r="D390" s="1409" t="s">
        <v>376</v>
      </c>
      <c r="E390" s="1417" t="s">
        <v>1520</v>
      </c>
      <c r="F390" s="1411"/>
      <c r="G390" s="1412"/>
      <c r="H390" s="1412"/>
      <c r="I390" s="1412"/>
      <c r="J390" s="1409"/>
      <c r="K390" s="1409"/>
      <c r="L390" s="1409"/>
      <c r="M390" s="1409">
        <v>2438</v>
      </c>
      <c r="N390" s="1413">
        <v>45218</v>
      </c>
      <c r="O390" s="1414" t="s">
        <v>1141</v>
      </c>
      <c r="P390" s="1415"/>
      <c r="Q390" s="135"/>
      <c r="R390" s="109"/>
      <c r="S390" s="109"/>
    </row>
    <row r="391" spans="1:19" s="499" customFormat="1" ht="15.75" x14ac:dyDescent="0.25">
      <c r="A391" s="1090"/>
      <c r="B391" s="498"/>
      <c r="C391" s="1408" t="s">
        <v>1521</v>
      </c>
      <c r="D391" s="1409" t="s">
        <v>376</v>
      </c>
      <c r="E391" s="1419" t="s">
        <v>1522</v>
      </c>
      <c r="F391" s="1411">
        <v>44180</v>
      </c>
      <c r="G391" s="1412">
        <v>20000</v>
      </c>
      <c r="H391" s="1412">
        <v>19999</v>
      </c>
      <c r="I391" s="1412">
        <v>1</v>
      </c>
      <c r="J391" s="1409">
        <v>10</v>
      </c>
      <c r="K391" s="1409">
        <v>2613</v>
      </c>
      <c r="L391" s="1409">
        <v>1206010004</v>
      </c>
      <c r="M391" s="1409">
        <v>2438</v>
      </c>
      <c r="N391" s="1413">
        <v>45218</v>
      </c>
      <c r="O391" s="1414" t="s">
        <v>1141</v>
      </c>
      <c r="P391" s="1415"/>
      <c r="Q391" s="135"/>
      <c r="R391" s="109"/>
      <c r="S391" s="109"/>
    </row>
    <row r="392" spans="1:19" s="499" customFormat="1" ht="15.75" x14ac:dyDescent="0.25">
      <c r="A392" s="1090"/>
      <c r="B392" s="498"/>
      <c r="C392" s="1408" t="s">
        <v>1521</v>
      </c>
      <c r="D392" s="1409" t="s">
        <v>376</v>
      </c>
      <c r="E392" s="1419" t="s">
        <v>1523</v>
      </c>
      <c r="F392" s="1411">
        <v>44180</v>
      </c>
      <c r="G392" s="1412">
        <v>20000</v>
      </c>
      <c r="H392" s="1412">
        <v>19999</v>
      </c>
      <c r="I392" s="1412">
        <v>1</v>
      </c>
      <c r="J392" s="1409">
        <v>10</v>
      </c>
      <c r="K392" s="1409">
        <v>2613</v>
      </c>
      <c r="L392" s="1409">
        <v>1206010004</v>
      </c>
      <c r="M392" s="1409">
        <v>2438</v>
      </c>
      <c r="N392" s="1413">
        <v>45218</v>
      </c>
      <c r="O392" s="1414" t="s">
        <v>1141</v>
      </c>
      <c r="P392" s="1415"/>
      <c r="Q392" s="135"/>
      <c r="R392" s="109"/>
      <c r="S392" s="109"/>
    </row>
    <row r="393" spans="1:19" s="499" customFormat="1" ht="15.75" x14ac:dyDescent="0.25">
      <c r="A393" s="1090"/>
      <c r="B393" s="498"/>
      <c r="C393" s="1408" t="s">
        <v>1521</v>
      </c>
      <c r="D393" s="1409" t="s">
        <v>376</v>
      </c>
      <c r="E393" s="1419" t="s">
        <v>1524</v>
      </c>
      <c r="F393" s="1411">
        <v>44180</v>
      </c>
      <c r="G393" s="1412">
        <v>20000</v>
      </c>
      <c r="H393" s="1412">
        <v>19999</v>
      </c>
      <c r="I393" s="1412">
        <v>1</v>
      </c>
      <c r="J393" s="1409">
        <v>10</v>
      </c>
      <c r="K393" s="1409">
        <v>2613</v>
      </c>
      <c r="L393" s="1409">
        <v>1206010004</v>
      </c>
      <c r="M393" s="1409">
        <v>2438</v>
      </c>
      <c r="N393" s="1413">
        <v>45218</v>
      </c>
      <c r="O393" s="1414" t="s">
        <v>1141</v>
      </c>
      <c r="P393" s="1415"/>
      <c r="Q393" s="135"/>
      <c r="R393" s="109"/>
      <c r="S393" s="109"/>
    </row>
    <row r="394" spans="1:19" s="499" customFormat="1" ht="15.75" x14ac:dyDescent="0.25">
      <c r="A394" s="1090"/>
      <c r="B394" s="498"/>
      <c r="C394" s="1408" t="s">
        <v>1521</v>
      </c>
      <c r="D394" s="1409" t="s">
        <v>376</v>
      </c>
      <c r="E394" s="1419" t="s">
        <v>1525</v>
      </c>
      <c r="F394" s="1411">
        <v>44180</v>
      </c>
      <c r="G394" s="1412">
        <v>20000</v>
      </c>
      <c r="H394" s="1412">
        <v>19999</v>
      </c>
      <c r="I394" s="1412">
        <v>1</v>
      </c>
      <c r="J394" s="1409">
        <v>10</v>
      </c>
      <c r="K394" s="1409">
        <v>2613</v>
      </c>
      <c r="L394" s="1409">
        <v>1206010004</v>
      </c>
      <c r="M394" s="1409">
        <v>2438</v>
      </c>
      <c r="N394" s="1413">
        <v>45218</v>
      </c>
      <c r="O394" s="1414" t="s">
        <v>1141</v>
      </c>
      <c r="P394" s="1415"/>
      <c r="Q394" s="135"/>
      <c r="R394" s="109"/>
      <c r="S394" s="109"/>
    </row>
    <row r="395" spans="1:19" s="499" customFormat="1" ht="15.75" x14ac:dyDescent="0.25">
      <c r="A395" s="1090"/>
      <c r="B395" s="498"/>
      <c r="C395" s="1408" t="s">
        <v>1521</v>
      </c>
      <c r="D395" s="1409" t="s">
        <v>376</v>
      </c>
      <c r="E395" s="1419" t="s">
        <v>1526</v>
      </c>
      <c r="F395" s="1411">
        <v>43825</v>
      </c>
      <c r="G395" s="1412">
        <v>22000</v>
      </c>
      <c r="H395" s="1412">
        <v>21999</v>
      </c>
      <c r="I395" s="1412">
        <v>1</v>
      </c>
      <c r="J395" s="1409">
        <v>10</v>
      </c>
      <c r="K395" s="1409">
        <v>2619</v>
      </c>
      <c r="L395" s="1409">
        <v>1206010007</v>
      </c>
      <c r="M395" s="1409">
        <v>2438</v>
      </c>
      <c r="N395" s="1413">
        <v>45218</v>
      </c>
      <c r="O395" s="1414" t="s">
        <v>1141</v>
      </c>
      <c r="P395" s="1415" t="s">
        <v>1527</v>
      </c>
      <c r="Q395" s="135"/>
      <c r="R395" s="109"/>
      <c r="S395" s="109"/>
    </row>
    <row r="396" spans="1:19" s="499" customFormat="1" ht="15.75" x14ac:dyDescent="0.25">
      <c r="A396" s="1090"/>
      <c r="B396" s="498"/>
      <c r="C396" s="1408" t="s">
        <v>1521</v>
      </c>
      <c r="D396" s="1409" t="s">
        <v>376</v>
      </c>
      <c r="E396" s="1419" t="s">
        <v>1528</v>
      </c>
      <c r="F396" s="1411">
        <v>43825</v>
      </c>
      <c r="G396" s="1412">
        <v>22000</v>
      </c>
      <c r="H396" s="1412">
        <v>21999</v>
      </c>
      <c r="I396" s="1412">
        <v>1</v>
      </c>
      <c r="J396" s="1409">
        <v>10</v>
      </c>
      <c r="K396" s="1409">
        <v>2619</v>
      </c>
      <c r="L396" s="1409">
        <v>1206010007</v>
      </c>
      <c r="M396" s="1409">
        <v>2438</v>
      </c>
      <c r="N396" s="1413">
        <v>45218</v>
      </c>
      <c r="O396" s="1414" t="s">
        <v>1141</v>
      </c>
      <c r="P396" s="1415" t="s">
        <v>1527</v>
      </c>
      <c r="Q396" s="135"/>
      <c r="R396" s="109"/>
      <c r="S396" s="109"/>
    </row>
    <row r="397" spans="1:19" s="499" customFormat="1" ht="15.75" x14ac:dyDescent="0.25">
      <c r="A397" s="1090"/>
      <c r="B397" s="498"/>
      <c r="C397" s="1408" t="s">
        <v>1521</v>
      </c>
      <c r="D397" s="1409" t="s">
        <v>376</v>
      </c>
      <c r="E397" s="1419" t="s">
        <v>1529</v>
      </c>
      <c r="F397" s="1411">
        <v>43825</v>
      </c>
      <c r="G397" s="1412">
        <v>22000</v>
      </c>
      <c r="H397" s="1412">
        <v>21999</v>
      </c>
      <c r="I397" s="1412">
        <v>1</v>
      </c>
      <c r="J397" s="1409">
        <v>10</v>
      </c>
      <c r="K397" s="1409">
        <v>2619</v>
      </c>
      <c r="L397" s="1409">
        <v>1206010007</v>
      </c>
      <c r="M397" s="1409">
        <v>2438</v>
      </c>
      <c r="N397" s="1413">
        <v>45218</v>
      </c>
      <c r="O397" s="1414" t="s">
        <v>1141</v>
      </c>
      <c r="P397" s="1415" t="s">
        <v>1527</v>
      </c>
      <c r="Q397" s="135"/>
      <c r="R397" s="109"/>
      <c r="S397" s="109"/>
    </row>
    <row r="398" spans="1:19" s="499" customFormat="1" ht="15.75" x14ac:dyDescent="0.25">
      <c r="A398" s="1090"/>
      <c r="B398" s="498"/>
      <c r="C398" s="1408" t="s">
        <v>1521</v>
      </c>
      <c r="D398" s="1409" t="s">
        <v>376</v>
      </c>
      <c r="E398" s="1419" t="s">
        <v>1530</v>
      </c>
      <c r="F398" s="1411">
        <v>43825</v>
      </c>
      <c r="G398" s="1412">
        <v>22000</v>
      </c>
      <c r="H398" s="1412">
        <v>21999</v>
      </c>
      <c r="I398" s="1412">
        <v>1</v>
      </c>
      <c r="J398" s="1409">
        <v>10</v>
      </c>
      <c r="K398" s="1409">
        <v>2619</v>
      </c>
      <c r="L398" s="1409">
        <v>1206010007</v>
      </c>
      <c r="M398" s="1409">
        <v>2438</v>
      </c>
      <c r="N398" s="1413">
        <v>45218</v>
      </c>
      <c r="O398" s="1414" t="s">
        <v>1141</v>
      </c>
      <c r="P398" s="1415" t="s">
        <v>1527</v>
      </c>
      <c r="Q398" s="135"/>
      <c r="R398" s="109"/>
      <c r="S398" s="109"/>
    </row>
    <row r="399" spans="1:19" s="499" customFormat="1" ht="15.75" x14ac:dyDescent="0.25">
      <c r="A399" s="1090"/>
      <c r="B399" s="498"/>
      <c r="C399" s="1408" t="s">
        <v>1521</v>
      </c>
      <c r="D399" s="1409" t="s">
        <v>376</v>
      </c>
      <c r="E399" s="1419" t="s">
        <v>1531</v>
      </c>
      <c r="F399" s="1411">
        <v>43825</v>
      </c>
      <c r="G399" s="1412">
        <v>22000</v>
      </c>
      <c r="H399" s="1412">
        <v>21999</v>
      </c>
      <c r="I399" s="1412">
        <v>1</v>
      </c>
      <c r="J399" s="1409">
        <v>10</v>
      </c>
      <c r="K399" s="1409">
        <v>2619</v>
      </c>
      <c r="L399" s="1409">
        <v>1206010007</v>
      </c>
      <c r="M399" s="1409">
        <v>2438</v>
      </c>
      <c r="N399" s="1413">
        <v>45218</v>
      </c>
      <c r="O399" s="1414" t="s">
        <v>1141</v>
      </c>
      <c r="P399" s="1415" t="s">
        <v>1527</v>
      </c>
      <c r="Q399" s="135"/>
      <c r="R399" s="109"/>
      <c r="S399" s="109"/>
    </row>
    <row r="400" spans="1:19" s="499" customFormat="1" ht="15.75" x14ac:dyDescent="0.25">
      <c r="A400" s="1090"/>
      <c r="B400" s="498"/>
      <c r="C400" s="1408" t="s">
        <v>1521</v>
      </c>
      <c r="D400" s="1409" t="s">
        <v>376</v>
      </c>
      <c r="E400" s="1419" t="s">
        <v>1532</v>
      </c>
      <c r="F400" s="1411">
        <v>43825</v>
      </c>
      <c r="G400" s="1412">
        <v>22000</v>
      </c>
      <c r="H400" s="1412">
        <v>21999</v>
      </c>
      <c r="I400" s="1412">
        <v>1</v>
      </c>
      <c r="J400" s="1409">
        <v>10</v>
      </c>
      <c r="K400" s="1409">
        <v>2619</v>
      </c>
      <c r="L400" s="1409">
        <v>1206010007</v>
      </c>
      <c r="M400" s="1409">
        <v>2438</v>
      </c>
      <c r="N400" s="1413">
        <v>45218</v>
      </c>
      <c r="O400" s="1414" t="s">
        <v>1141</v>
      </c>
      <c r="P400" s="1415" t="s">
        <v>1527</v>
      </c>
      <c r="Q400" s="135"/>
      <c r="R400" s="109"/>
      <c r="S400" s="109"/>
    </row>
    <row r="401" spans="1:19" s="499" customFormat="1" ht="15.75" x14ac:dyDescent="0.25">
      <c r="A401" s="1090"/>
      <c r="B401" s="498"/>
      <c r="C401" s="1408" t="s">
        <v>1521</v>
      </c>
      <c r="D401" s="1409" t="s">
        <v>376</v>
      </c>
      <c r="E401" s="1419" t="s">
        <v>1533</v>
      </c>
      <c r="F401" s="1411">
        <v>43825</v>
      </c>
      <c r="G401" s="1412">
        <v>22000</v>
      </c>
      <c r="H401" s="1412">
        <v>21999</v>
      </c>
      <c r="I401" s="1412">
        <v>1</v>
      </c>
      <c r="J401" s="1409">
        <v>10</v>
      </c>
      <c r="K401" s="1409">
        <v>2619</v>
      </c>
      <c r="L401" s="1409">
        <v>1206010007</v>
      </c>
      <c r="M401" s="1409">
        <v>2438</v>
      </c>
      <c r="N401" s="1413">
        <v>45218</v>
      </c>
      <c r="O401" s="1414" t="s">
        <v>1141</v>
      </c>
      <c r="P401" s="1415" t="s">
        <v>1527</v>
      </c>
      <c r="Q401" s="135"/>
      <c r="R401" s="109"/>
      <c r="S401" s="109"/>
    </row>
    <row r="402" spans="1:19" s="499" customFormat="1" ht="15.75" x14ac:dyDescent="0.25">
      <c r="A402" s="1090"/>
      <c r="B402" s="498"/>
      <c r="C402" s="1408" t="s">
        <v>1521</v>
      </c>
      <c r="D402" s="1409" t="s">
        <v>376</v>
      </c>
      <c r="E402" s="1419" t="s">
        <v>1534</v>
      </c>
      <c r="F402" s="1411">
        <v>43825</v>
      </c>
      <c r="G402" s="1412">
        <v>22000</v>
      </c>
      <c r="H402" s="1412">
        <v>21999</v>
      </c>
      <c r="I402" s="1412">
        <v>1</v>
      </c>
      <c r="J402" s="1409">
        <v>10</v>
      </c>
      <c r="K402" s="1409">
        <v>2619</v>
      </c>
      <c r="L402" s="1409">
        <v>1206010007</v>
      </c>
      <c r="M402" s="1409">
        <v>2438</v>
      </c>
      <c r="N402" s="1413">
        <v>45218</v>
      </c>
      <c r="O402" s="1414" t="s">
        <v>1141</v>
      </c>
      <c r="P402" s="1415" t="s">
        <v>1527</v>
      </c>
      <c r="Q402" s="135"/>
      <c r="R402" s="109"/>
      <c r="S402" s="109"/>
    </row>
    <row r="403" spans="1:19" s="499" customFormat="1" ht="15.75" x14ac:dyDescent="0.25">
      <c r="A403" s="1090"/>
      <c r="B403" s="498"/>
      <c r="C403" s="1408" t="s">
        <v>1521</v>
      </c>
      <c r="D403" s="1409" t="s">
        <v>376</v>
      </c>
      <c r="E403" s="1419" t="s">
        <v>1535</v>
      </c>
      <c r="F403" s="1411">
        <v>43825</v>
      </c>
      <c r="G403" s="1412">
        <v>22000</v>
      </c>
      <c r="H403" s="1412">
        <v>21999</v>
      </c>
      <c r="I403" s="1412">
        <v>1</v>
      </c>
      <c r="J403" s="1409">
        <v>10</v>
      </c>
      <c r="K403" s="1409">
        <v>2619</v>
      </c>
      <c r="L403" s="1409">
        <v>1206010007</v>
      </c>
      <c r="M403" s="1409">
        <v>2438</v>
      </c>
      <c r="N403" s="1413">
        <v>45218</v>
      </c>
      <c r="O403" s="1414" t="s">
        <v>1141</v>
      </c>
      <c r="P403" s="1415" t="s">
        <v>1527</v>
      </c>
      <c r="Q403" s="135"/>
      <c r="R403" s="109"/>
      <c r="S403" s="109"/>
    </row>
    <row r="404" spans="1:19" s="499" customFormat="1" ht="15.75" x14ac:dyDescent="0.25">
      <c r="A404" s="1090"/>
      <c r="B404" s="498"/>
      <c r="C404" s="1408" t="s">
        <v>1521</v>
      </c>
      <c r="D404" s="1409" t="s">
        <v>376</v>
      </c>
      <c r="E404" s="1419" t="s">
        <v>1536</v>
      </c>
      <c r="F404" s="1411">
        <v>43825</v>
      </c>
      <c r="G404" s="1412">
        <v>22000</v>
      </c>
      <c r="H404" s="1412">
        <v>21999</v>
      </c>
      <c r="I404" s="1412">
        <v>1</v>
      </c>
      <c r="J404" s="1409">
        <v>10</v>
      </c>
      <c r="K404" s="1409">
        <v>2619</v>
      </c>
      <c r="L404" s="1409">
        <v>1206010007</v>
      </c>
      <c r="M404" s="1409">
        <v>2438</v>
      </c>
      <c r="N404" s="1413">
        <v>45218</v>
      </c>
      <c r="O404" s="1414" t="s">
        <v>1141</v>
      </c>
      <c r="P404" s="1415" t="s">
        <v>1527</v>
      </c>
      <c r="Q404" s="135"/>
      <c r="R404" s="109"/>
      <c r="S404" s="109"/>
    </row>
    <row r="405" spans="1:19" s="499" customFormat="1" ht="15.75" x14ac:dyDescent="0.25">
      <c r="A405" s="1090"/>
      <c r="B405" s="498"/>
      <c r="C405" s="1408" t="s">
        <v>1521</v>
      </c>
      <c r="D405" s="1409" t="s">
        <v>376</v>
      </c>
      <c r="E405" s="1419" t="s">
        <v>1537</v>
      </c>
      <c r="F405" s="1411">
        <v>43644</v>
      </c>
      <c r="G405" s="1412">
        <v>10082.06</v>
      </c>
      <c r="H405" s="1412">
        <v>10081.06</v>
      </c>
      <c r="I405" s="1412">
        <v>1</v>
      </c>
      <c r="J405" s="1409">
        <v>10</v>
      </c>
      <c r="K405" s="1409">
        <v>2613</v>
      </c>
      <c r="L405" s="1409">
        <v>1206010004</v>
      </c>
      <c r="M405" s="1409">
        <v>2438</v>
      </c>
      <c r="N405" s="1413">
        <v>45218</v>
      </c>
      <c r="O405" s="1414" t="s">
        <v>1141</v>
      </c>
      <c r="P405" s="1415"/>
      <c r="Q405" s="135"/>
      <c r="R405" s="109"/>
      <c r="S405" s="109"/>
    </row>
    <row r="406" spans="1:19" s="499" customFormat="1" ht="15.75" x14ac:dyDescent="0.25">
      <c r="A406" s="1090"/>
      <c r="B406" s="498"/>
      <c r="C406" s="1408" t="s">
        <v>1521</v>
      </c>
      <c r="D406" s="1409" t="s">
        <v>376</v>
      </c>
      <c r="E406" s="1419" t="s">
        <v>1538</v>
      </c>
      <c r="F406" s="1411">
        <v>43644</v>
      </c>
      <c r="G406" s="1412">
        <v>10082.06</v>
      </c>
      <c r="H406" s="1412">
        <v>10081.06</v>
      </c>
      <c r="I406" s="1412">
        <v>1</v>
      </c>
      <c r="J406" s="1409">
        <v>10</v>
      </c>
      <c r="K406" s="1409">
        <v>2613</v>
      </c>
      <c r="L406" s="1409">
        <v>1206010004</v>
      </c>
      <c r="M406" s="1409">
        <v>2438</v>
      </c>
      <c r="N406" s="1413">
        <v>45218</v>
      </c>
      <c r="O406" s="1414" t="s">
        <v>1141</v>
      </c>
      <c r="P406" s="1415"/>
      <c r="Q406" s="135"/>
      <c r="R406" s="109"/>
      <c r="S406" s="109"/>
    </row>
    <row r="407" spans="1:19" s="499" customFormat="1" ht="15.75" x14ac:dyDescent="0.25">
      <c r="A407" s="1090"/>
      <c r="B407" s="498"/>
      <c r="C407" s="1408" t="s">
        <v>1521</v>
      </c>
      <c r="D407" s="1409" t="s">
        <v>376</v>
      </c>
      <c r="E407" s="1419" t="s">
        <v>1539</v>
      </c>
      <c r="F407" s="1411">
        <v>45128</v>
      </c>
      <c r="G407" s="1412">
        <v>25500</v>
      </c>
      <c r="H407" s="1412">
        <v>3541.53</v>
      </c>
      <c r="I407" s="1412">
        <v>21958.47</v>
      </c>
      <c r="J407" s="1409">
        <v>10</v>
      </c>
      <c r="K407" s="1409">
        <v>2613</v>
      </c>
      <c r="L407" s="1409">
        <v>1206010004</v>
      </c>
      <c r="M407" s="1409">
        <v>2438</v>
      </c>
      <c r="N407" s="1413">
        <v>45218</v>
      </c>
      <c r="O407" s="1414" t="s">
        <v>1141</v>
      </c>
      <c r="P407" s="1415"/>
      <c r="Q407" s="135"/>
      <c r="R407" s="109"/>
      <c r="S407" s="109"/>
    </row>
    <row r="408" spans="1:19" s="499" customFormat="1" ht="15.75" x14ac:dyDescent="0.25">
      <c r="A408" s="1090"/>
      <c r="B408" s="498"/>
      <c r="C408" s="1408" t="s">
        <v>1521</v>
      </c>
      <c r="D408" s="1409" t="s">
        <v>376</v>
      </c>
      <c r="E408" s="1419" t="s">
        <v>1540</v>
      </c>
      <c r="F408" s="1411">
        <v>42493</v>
      </c>
      <c r="G408" s="1412">
        <v>22540</v>
      </c>
      <c r="H408" s="1412">
        <v>22539</v>
      </c>
      <c r="I408" s="1412">
        <v>1</v>
      </c>
      <c r="J408" s="1409">
        <v>10</v>
      </c>
      <c r="K408" s="1409">
        <v>2619</v>
      </c>
      <c r="L408" s="1409">
        <v>1206010007</v>
      </c>
      <c r="M408" s="1409">
        <v>2438</v>
      </c>
      <c r="N408" s="1413">
        <v>45218</v>
      </c>
      <c r="O408" s="1414" t="s">
        <v>1141</v>
      </c>
      <c r="P408" s="1415" t="s">
        <v>1527</v>
      </c>
      <c r="Q408" s="135"/>
      <c r="R408" s="109"/>
      <c r="S408" s="109"/>
    </row>
    <row r="409" spans="1:19" s="499" customFormat="1" ht="15.75" x14ac:dyDescent="0.25">
      <c r="A409" s="1090"/>
      <c r="B409" s="498"/>
      <c r="C409" s="1408" t="s">
        <v>1521</v>
      </c>
      <c r="D409" s="1409" t="s">
        <v>376</v>
      </c>
      <c r="E409" s="1419" t="s">
        <v>1541</v>
      </c>
      <c r="F409" s="1411">
        <v>42513</v>
      </c>
      <c r="G409" s="1412">
        <v>5000</v>
      </c>
      <c r="H409" s="1412">
        <v>4999</v>
      </c>
      <c r="I409" s="1412">
        <v>1</v>
      </c>
      <c r="J409" s="1409">
        <v>10</v>
      </c>
      <c r="K409" s="1409">
        <v>2619</v>
      </c>
      <c r="L409" s="1409">
        <v>1206010007</v>
      </c>
      <c r="M409" s="1409">
        <v>2438</v>
      </c>
      <c r="N409" s="1413">
        <v>45218</v>
      </c>
      <c r="O409" s="1414" t="s">
        <v>1141</v>
      </c>
      <c r="P409" s="1415" t="s">
        <v>1527</v>
      </c>
      <c r="Q409" s="135"/>
      <c r="R409" s="109"/>
      <c r="S409" s="109"/>
    </row>
    <row r="410" spans="1:19" s="499" customFormat="1" ht="15.75" x14ac:dyDescent="0.25">
      <c r="A410" s="1090"/>
      <c r="B410" s="498"/>
      <c r="C410" s="1408" t="s">
        <v>1521</v>
      </c>
      <c r="D410" s="1409" t="s">
        <v>376</v>
      </c>
      <c r="E410" s="1419" t="s">
        <v>1542</v>
      </c>
      <c r="F410" s="1411">
        <v>42513</v>
      </c>
      <c r="G410" s="1412">
        <v>5000</v>
      </c>
      <c r="H410" s="1412">
        <v>4999</v>
      </c>
      <c r="I410" s="1412">
        <v>1</v>
      </c>
      <c r="J410" s="1409">
        <v>10</v>
      </c>
      <c r="K410" s="1409">
        <v>2619</v>
      </c>
      <c r="L410" s="1409">
        <v>1206010007</v>
      </c>
      <c r="M410" s="1409">
        <v>2438</v>
      </c>
      <c r="N410" s="1413">
        <v>45218</v>
      </c>
      <c r="O410" s="1414" t="s">
        <v>1141</v>
      </c>
      <c r="P410" s="1415" t="s">
        <v>1527</v>
      </c>
      <c r="Q410" s="135"/>
      <c r="R410" s="109"/>
      <c r="S410" s="109"/>
    </row>
    <row r="411" spans="1:19" s="499" customFormat="1" ht="15.75" x14ac:dyDescent="0.25">
      <c r="A411" s="1090"/>
      <c r="B411" s="498"/>
      <c r="C411" s="1408" t="s">
        <v>1521</v>
      </c>
      <c r="D411" s="1409" t="s">
        <v>376</v>
      </c>
      <c r="E411" s="1419" t="s">
        <v>1543</v>
      </c>
      <c r="F411" s="1411">
        <v>42513</v>
      </c>
      <c r="G411" s="1412">
        <v>5000</v>
      </c>
      <c r="H411" s="1412">
        <v>4999</v>
      </c>
      <c r="I411" s="1412">
        <v>1</v>
      </c>
      <c r="J411" s="1409">
        <v>10</v>
      </c>
      <c r="K411" s="1409">
        <v>2619</v>
      </c>
      <c r="L411" s="1409">
        <v>1206010007</v>
      </c>
      <c r="M411" s="1409">
        <v>2438</v>
      </c>
      <c r="N411" s="1413">
        <v>45218</v>
      </c>
      <c r="O411" s="1414" t="s">
        <v>1141</v>
      </c>
      <c r="P411" s="1415" t="s">
        <v>1527</v>
      </c>
      <c r="Q411" s="135"/>
      <c r="R411" s="109"/>
      <c r="S411" s="109"/>
    </row>
    <row r="412" spans="1:19" s="499" customFormat="1" ht="15.75" x14ac:dyDescent="0.25">
      <c r="A412" s="1090"/>
      <c r="B412" s="498"/>
      <c r="C412" s="1408" t="s">
        <v>1521</v>
      </c>
      <c r="D412" s="1409" t="s">
        <v>376</v>
      </c>
      <c r="E412" s="1419" t="s">
        <v>1544</v>
      </c>
      <c r="F412" s="1411">
        <v>42513</v>
      </c>
      <c r="G412" s="1412">
        <v>5000</v>
      </c>
      <c r="H412" s="1412">
        <v>4999</v>
      </c>
      <c r="I412" s="1412">
        <v>1</v>
      </c>
      <c r="J412" s="1409">
        <v>10</v>
      </c>
      <c r="K412" s="1409">
        <v>2619</v>
      </c>
      <c r="L412" s="1409">
        <v>1206010007</v>
      </c>
      <c r="M412" s="1409">
        <v>2438</v>
      </c>
      <c r="N412" s="1413">
        <v>45218</v>
      </c>
      <c r="O412" s="1414" t="s">
        <v>1141</v>
      </c>
      <c r="P412" s="1415" t="s">
        <v>1527</v>
      </c>
      <c r="Q412" s="135"/>
      <c r="R412" s="109"/>
      <c r="S412" s="109"/>
    </row>
    <row r="413" spans="1:19" s="499" customFormat="1" ht="15.75" x14ac:dyDescent="0.25">
      <c r="A413" s="1090"/>
      <c r="B413" s="498"/>
      <c r="C413" s="1408" t="s">
        <v>1521</v>
      </c>
      <c r="D413" s="1409" t="s">
        <v>376</v>
      </c>
      <c r="E413" s="1419" t="s">
        <v>1545</v>
      </c>
      <c r="F413" s="1411">
        <v>42513</v>
      </c>
      <c r="G413" s="1412">
        <v>5000</v>
      </c>
      <c r="H413" s="1412">
        <v>4999</v>
      </c>
      <c r="I413" s="1412">
        <v>1</v>
      </c>
      <c r="J413" s="1409">
        <v>10</v>
      </c>
      <c r="K413" s="1409">
        <v>2619</v>
      </c>
      <c r="L413" s="1409">
        <v>1206010007</v>
      </c>
      <c r="M413" s="1409">
        <v>2438</v>
      </c>
      <c r="N413" s="1413">
        <v>45218</v>
      </c>
      <c r="O413" s="1414" t="s">
        <v>1141</v>
      </c>
      <c r="P413" s="1415" t="s">
        <v>1527</v>
      </c>
      <c r="Q413" s="135"/>
      <c r="R413" s="109"/>
      <c r="S413" s="109"/>
    </row>
    <row r="414" spans="1:19" s="499" customFormat="1" ht="15.75" x14ac:dyDescent="0.25">
      <c r="A414" s="1090"/>
      <c r="B414" s="498"/>
      <c r="C414" s="1408" t="s">
        <v>1521</v>
      </c>
      <c r="D414" s="1409" t="s">
        <v>376</v>
      </c>
      <c r="E414" s="1419" t="s">
        <v>1546</v>
      </c>
      <c r="F414" s="1411">
        <v>42513</v>
      </c>
      <c r="G414" s="1412">
        <v>5000</v>
      </c>
      <c r="H414" s="1412">
        <v>4999</v>
      </c>
      <c r="I414" s="1412">
        <v>1</v>
      </c>
      <c r="J414" s="1409">
        <v>10</v>
      </c>
      <c r="K414" s="1409">
        <v>2619</v>
      </c>
      <c r="L414" s="1409">
        <v>1206010007</v>
      </c>
      <c r="M414" s="1409">
        <v>2438</v>
      </c>
      <c r="N414" s="1413">
        <v>45218</v>
      </c>
      <c r="O414" s="1414" t="s">
        <v>1141</v>
      </c>
      <c r="P414" s="1415" t="s">
        <v>1527</v>
      </c>
      <c r="Q414" s="135"/>
      <c r="R414" s="109"/>
      <c r="S414" s="109"/>
    </row>
    <row r="415" spans="1:19" s="499" customFormat="1" ht="15.75" x14ac:dyDescent="0.25">
      <c r="A415" s="1090"/>
      <c r="B415" s="498"/>
      <c r="C415" s="1408" t="s">
        <v>1521</v>
      </c>
      <c r="D415" s="1409" t="s">
        <v>376</v>
      </c>
      <c r="E415" s="1419" t="s">
        <v>1547</v>
      </c>
      <c r="F415" s="1411">
        <v>42513</v>
      </c>
      <c r="G415" s="1412">
        <v>5000</v>
      </c>
      <c r="H415" s="1412">
        <v>4999</v>
      </c>
      <c r="I415" s="1412">
        <v>1</v>
      </c>
      <c r="J415" s="1409">
        <v>10</v>
      </c>
      <c r="K415" s="1409">
        <v>2619</v>
      </c>
      <c r="L415" s="1409">
        <v>1206010007</v>
      </c>
      <c r="M415" s="1409">
        <v>2438</v>
      </c>
      <c r="N415" s="1413">
        <v>45218</v>
      </c>
      <c r="O415" s="1414" t="s">
        <v>1141</v>
      </c>
      <c r="P415" s="1415" t="s">
        <v>1527</v>
      </c>
      <c r="Q415" s="135"/>
      <c r="R415" s="109"/>
      <c r="S415" s="109"/>
    </row>
    <row r="416" spans="1:19" s="499" customFormat="1" ht="15.75" x14ac:dyDescent="0.25">
      <c r="A416" s="1090"/>
      <c r="B416" s="498"/>
      <c r="C416" s="1408" t="s">
        <v>1521</v>
      </c>
      <c r="D416" s="1409" t="s">
        <v>376</v>
      </c>
      <c r="E416" s="1419" t="s">
        <v>1548</v>
      </c>
      <c r="F416" s="1411">
        <v>42513</v>
      </c>
      <c r="G416" s="1412">
        <v>5000</v>
      </c>
      <c r="H416" s="1412">
        <v>4999</v>
      </c>
      <c r="I416" s="1412">
        <v>1</v>
      </c>
      <c r="J416" s="1409">
        <v>10</v>
      </c>
      <c r="K416" s="1409">
        <v>2619</v>
      </c>
      <c r="L416" s="1409">
        <v>1206010007</v>
      </c>
      <c r="M416" s="1409">
        <v>2438</v>
      </c>
      <c r="N416" s="1413">
        <v>45218</v>
      </c>
      <c r="O416" s="1414" t="s">
        <v>1141</v>
      </c>
      <c r="P416" s="1415" t="s">
        <v>1527</v>
      </c>
      <c r="Q416" s="135"/>
      <c r="R416" s="109"/>
      <c r="S416" s="109"/>
    </row>
    <row r="417" spans="1:19" s="499" customFormat="1" ht="15.75" x14ac:dyDescent="0.25">
      <c r="A417" s="1090"/>
      <c r="B417" s="498"/>
      <c r="C417" s="1408" t="s">
        <v>1521</v>
      </c>
      <c r="D417" s="1409" t="s">
        <v>376</v>
      </c>
      <c r="E417" s="1419" t="s">
        <v>1549</v>
      </c>
      <c r="F417" s="1411">
        <v>42513</v>
      </c>
      <c r="G417" s="1412">
        <v>5000</v>
      </c>
      <c r="H417" s="1412">
        <v>4999</v>
      </c>
      <c r="I417" s="1412">
        <v>1</v>
      </c>
      <c r="J417" s="1409">
        <v>10</v>
      </c>
      <c r="K417" s="1409">
        <v>2619</v>
      </c>
      <c r="L417" s="1409">
        <v>1206010007</v>
      </c>
      <c r="M417" s="1409">
        <v>2438</v>
      </c>
      <c r="N417" s="1413">
        <v>45218</v>
      </c>
      <c r="O417" s="1414" t="s">
        <v>1141</v>
      </c>
      <c r="P417" s="1415" t="s">
        <v>1527</v>
      </c>
      <c r="Q417" s="135"/>
      <c r="R417" s="109"/>
      <c r="S417" s="109"/>
    </row>
    <row r="418" spans="1:19" s="499" customFormat="1" ht="15.75" x14ac:dyDescent="0.25">
      <c r="A418" s="1090"/>
      <c r="B418" s="498"/>
      <c r="C418" s="1408" t="s">
        <v>1521</v>
      </c>
      <c r="D418" s="1409" t="s">
        <v>376</v>
      </c>
      <c r="E418" s="1419" t="s">
        <v>1550</v>
      </c>
      <c r="F418" s="1411">
        <v>43397</v>
      </c>
      <c r="G418" s="1412">
        <v>20000</v>
      </c>
      <c r="H418" s="1412">
        <v>19999</v>
      </c>
      <c r="I418" s="1412">
        <v>1</v>
      </c>
      <c r="J418" s="1409">
        <v>10</v>
      </c>
      <c r="K418" s="1409">
        <v>2613</v>
      </c>
      <c r="L418" s="1409">
        <v>1206010004</v>
      </c>
      <c r="M418" s="1409">
        <v>2438</v>
      </c>
      <c r="N418" s="1413">
        <v>45218</v>
      </c>
      <c r="O418" s="1414" t="s">
        <v>1141</v>
      </c>
      <c r="P418" s="1415" t="s">
        <v>1527</v>
      </c>
      <c r="Q418" s="135"/>
      <c r="R418" s="109"/>
      <c r="S418" s="109"/>
    </row>
    <row r="419" spans="1:19" s="499" customFormat="1" ht="15.75" x14ac:dyDescent="0.25">
      <c r="A419" s="1090"/>
      <c r="B419" s="498"/>
      <c r="C419" s="1408" t="s">
        <v>1551</v>
      </c>
      <c r="D419" s="1409" t="s">
        <v>376</v>
      </c>
      <c r="E419" s="1430" t="s">
        <v>1552</v>
      </c>
      <c r="F419" s="1411"/>
      <c r="G419" s="1412"/>
      <c r="H419" s="1412"/>
      <c r="I419" s="1412"/>
      <c r="J419" s="1409"/>
      <c r="K419" s="1409"/>
      <c r="L419" s="1409"/>
      <c r="M419" s="1409">
        <v>2438</v>
      </c>
      <c r="N419" s="1413">
        <v>45218</v>
      </c>
      <c r="O419" s="1414" t="s">
        <v>1141</v>
      </c>
      <c r="P419" s="1415"/>
      <c r="Q419" s="135"/>
      <c r="R419" s="109"/>
      <c r="S419" s="109"/>
    </row>
    <row r="420" spans="1:19" s="499" customFormat="1" ht="15.75" x14ac:dyDescent="0.25">
      <c r="A420" s="1090"/>
      <c r="B420" s="498"/>
      <c r="C420" s="1408" t="s">
        <v>1551</v>
      </c>
      <c r="D420" s="1409" t="s">
        <v>376</v>
      </c>
      <c r="E420" s="1431" t="s">
        <v>1553</v>
      </c>
      <c r="F420" s="1411"/>
      <c r="G420" s="1412"/>
      <c r="H420" s="1412"/>
      <c r="I420" s="1412"/>
      <c r="J420" s="1409"/>
      <c r="K420" s="1409"/>
      <c r="L420" s="1409"/>
      <c r="M420" s="1409">
        <v>2438</v>
      </c>
      <c r="N420" s="1413">
        <v>45218</v>
      </c>
      <c r="O420" s="1414" t="s">
        <v>1141</v>
      </c>
      <c r="P420" s="1415"/>
      <c r="Q420" s="135"/>
      <c r="R420" s="109"/>
      <c r="S420" s="109"/>
    </row>
    <row r="421" spans="1:19" s="499" customFormat="1" ht="15.75" x14ac:dyDescent="0.25">
      <c r="A421" s="1090"/>
      <c r="B421" s="498"/>
      <c r="C421" s="1408" t="s">
        <v>1551</v>
      </c>
      <c r="D421" s="1409" t="s">
        <v>376</v>
      </c>
      <c r="E421" s="1430" t="s">
        <v>1554</v>
      </c>
      <c r="F421" s="1411"/>
      <c r="G421" s="1412"/>
      <c r="H421" s="1412"/>
      <c r="I421" s="1412"/>
      <c r="J421" s="1409"/>
      <c r="K421" s="1409"/>
      <c r="L421" s="1409"/>
      <c r="M421" s="1409">
        <v>2438</v>
      </c>
      <c r="N421" s="1413">
        <v>45218</v>
      </c>
      <c r="O421" s="1414" t="s">
        <v>1141</v>
      </c>
      <c r="P421" s="1415"/>
      <c r="Q421" s="135"/>
      <c r="R421" s="109"/>
      <c r="S421" s="109"/>
    </row>
    <row r="422" spans="1:19" s="499" customFormat="1" ht="15.75" x14ac:dyDescent="0.25">
      <c r="A422" s="1090"/>
      <c r="B422" s="498"/>
      <c r="C422" s="1408" t="s">
        <v>1551</v>
      </c>
      <c r="D422" s="1409" t="s">
        <v>376</v>
      </c>
      <c r="E422" s="1430" t="s">
        <v>1555</v>
      </c>
      <c r="F422" s="1411"/>
      <c r="G422" s="1412"/>
      <c r="H422" s="1412"/>
      <c r="I422" s="1412"/>
      <c r="J422" s="1409"/>
      <c r="K422" s="1409"/>
      <c r="L422" s="1409"/>
      <c r="M422" s="1409">
        <v>2438</v>
      </c>
      <c r="N422" s="1413">
        <v>45218</v>
      </c>
      <c r="O422" s="1414" t="s">
        <v>1141</v>
      </c>
      <c r="P422" s="1415"/>
      <c r="Q422" s="135"/>
      <c r="R422" s="109"/>
      <c r="S422" s="109"/>
    </row>
    <row r="423" spans="1:19" s="499" customFormat="1" ht="15.75" x14ac:dyDescent="0.25">
      <c r="A423" s="1090"/>
      <c r="B423" s="498"/>
      <c r="C423" s="1408" t="s">
        <v>1551</v>
      </c>
      <c r="D423" s="1409" t="s">
        <v>376</v>
      </c>
      <c r="E423" s="1430" t="s">
        <v>1556</v>
      </c>
      <c r="F423" s="1411"/>
      <c r="G423" s="1412"/>
      <c r="H423" s="1412"/>
      <c r="I423" s="1412"/>
      <c r="J423" s="1409"/>
      <c r="K423" s="1409"/>
      <c r="L423" s="1409"/>
      <c r="M423" s="1409">
        <v>2438</v>
      </c>
      <c r="N423" s="1413">
        <v>45218</v>
      </c>
      <c r="O423" s="1414" t="s">
        <v>1141</v>
      </c>
      <c r="P423" s="1415"/>
      <c r="Q423" s="135"/>
      <c r="R423" s="109"/>
      <c r="S423" s="109"/>
    </row>
    <row r="424" spans="1:19" s="499" customFormat="1" ht="15.75" x14ac:dyDescent="0.25">
      <c r="A424" s="1090"/>
      <c r="B424" s="498"/>
      <c r="C424" s="1408" t="s">
        <v>1551</v>
      </c>
      <c r="D424" s="1409" t="s">
        <v>376</v>
      </c>
      <c r="E424" s="1430" t="s">
        <v>1557</v>
      </c>
      <c r="F424" s="1411"/>
      <c r="G424" s="1412"/>
      <c r="H424" s="1412"/>
      <c r="I424" s="1412"/>
      <c r="J424" s="1409"/>
      <c r="K424" s="1409"/>
      <c r="L424" s="1409"/>
      <c r="M424" s="1409">
        <v>2438</v>
      </c>
      <c r="N424" s="1413">
        <v>45218</v>
      </c>
      <c r="O424" s="1414" t="s">
        <v>1141</v>
      </c>
      <c r="P424" s="1415"/>
      <c r="Q424" s="135"/>
      <c r="R424" s="109"/>
      <c r="S424" s="109"/>
    </row>
    <row r="425" spans="1:19" s="499" customFormat="1" ht="15.75" x14ac:dyDescent="0.25">
      <c r="A425" s="1090"/>
      <c r="B425" s="498"/>
      <c r="C425" s="1408" t="s">
        <v>1551</v>
      </c>
      <c r="D425" s="1409" t="s">
        <v>376</v>
      </c>
      <c r="E425" s="1430" t="s">
        <v>1558</v>
      </c>
      <c r="F425" s="1411"/>
      <c r="G425" s="1412"/>
      <c r="H425" s="1412"/>
      <c r="I425" s="1412"/>
      <c r="J425" s="1409"/>
      <c r="K425" s="1409"/>
      <c r="L425" s="1409"/>
      <c r="M425" s="1409">
        <v>2438</v>
      </c>
      <c r="N425" s="1413">
        <v>45218</v>
      </c>
      <c r="O425" s="1414" t="s">
        <v>1141</v>
      </c>
      <c r="P425" s="1415"/>
      <c r="Q425" s="135"/>
      <c r="R425" s="109"/>
      <c r="S425" s="109"/>
    </row>
    <row r="426" spans="1:19" s="499" customFormat="1" ht="15.75" x14ac:dyDescent="0.25">
      <c r="A426" s="1090"/>
      <c r="B426" s="498"/>
      <c r="C426" s="1408" t="s">
        <v>1551</v>
      </c>
      <c r="D426" s="1409" t="s">
        <v>376</v>
      </c>
      <c r="E426" s="1430" t="s">
        <v>1559</v>
      </c>
      <c r="F426" s="1411"/>
      <c r="G426" s="1412"/>
      <c r="H426" s="1412"/>
      <c r="I426" s="1412"/>
      <c r="J426" s="1409"/>
      <c r="K426" s="1409"/>
      <c r="L426" s="1409"/>
      <c r="M426" s="1409">
        <v>2438</v>
      </c>
      <c r="N426" s="1413">
        <v>45218</v>
      </c>
      <c r="O426" s="1414" t="s">
        <v>1141</v>
      </c>
      <c r="P426" s="1415"/>
      <c r="Q426" s="135"/>
      <c r="R426" s="109"/>
      <c r="S426" s="109"/>
    </row>
    <row r="427" spans="1:19" s="499" customFormat="1" ht="15.75" x14ac:dyDescent="0.25">
      <c r="A427" s="1090"/>
      <c r="B427" s="498"/>
      <c r="C427" s="1408" t="s">
        <v>1551</v>
      </c>
      <c r="D427" s="1409" t="s">
        <v>376</v>
      </c>
      <c r="E427" s="1430" t="s">
        <v>1560</v>
      </c>
      <c r="F427" s="1411"/>
      <c r="G427" s="1412"/>
      <c r="H427" s="1412"/>
      <c r="I427" s="1412"/>
      <c r="J427" s="1409"/>
      <c r="K427" s="1409"/>
      <c r="L427" s="1409"/>
      <c r="M427" s="1409">
        <v>2438</v>
      </c>
      <c r="N427" s="1413">
        <v>45218</v>
      </c>
      <c r="O427" s="1414" t="s">
        <v>1141</v>
      </c>
      <c r="P427" s="1415"/>
      <c r="Q427" s="135"/>
      <c r="R427" s="109"/>
      <c r="S427" s="109"/>
    </row>
    <row r="428" spans="1:19" s="499" customFormat="1" ht="15.75" x14ac:dyDescent="0.25">
      <c r="A428" s="1090"/>
      <c r="B428" s="498"/>
      <c r="C428" s="1408" t="s">
        <v>1551</v>
      </c>
      <c r="D428" s="1409" t="s">
        <v>376</v>
      </c>
      <c r="E428" s="1430" t="s">
        <v>1561</v>
      </c>
      <c r="F428" s="1411"/>
      <c r="G428" s="1412"/>
      <c r="H428" s="1412"/>
      <c r="I428" s="1412"/>
      <c r="J428" s="1409"/>
      <c r="K428" s="1409"/>
      <c r="L428" s="1409"/>
      <c r="M428" s="1409">
        <v>2438</v>
      </c>
      <c r="N428" s="1413">
        <v>45218</v>
      </c>
      <c r="O428" s="1414" t="s">
        <v>1141</v>
      </c>
      <c r="P428" s="1415"/>
      <c r="Q428" s="135"/>
      <c r="R428" s="109"/>
      <c r="S428" s="109"/>
    </row>
    <row r="429" spans="1:19" s="499" customFormat="1" ht="15.75" x14ac:dyDescent="0.25">
      <c r="A429" s="1090"/>
      <c r="B429" s="498"/>
      <c r="C429" s="1408" t="s">
        <v>1551</v>
      </c>
      <c r="D429" s="1409" t="s">
        <v>376</v>
      </c>
      <c r="E429" s="1430" t="s">
        <v>1562</v>
      </c>
      <c r="F429" s="1411"/>
      <c r="G429" s="1412"/>
      <c r="H429" s="1412"/>
      <c r="I429" s="1412"/>
      <c r="J429" s="1409"/>
      <c r="K429" s="1409"/>
      <c r="L429" s="1409"/>
      <c r="M429" s="1409">
        <v>2438</v>
      </c>
      <c r="N429" s="1413">
        <v>45218</v>
      </c>
      <c r="O429" s="1414" t="s">
        <v>1141</v>
      </c>
      <c r="P429" s="1415"/>
      <c r="Q429" s="135"/>
      <c r="R429" s="109"/>
      <c r="S429" s="109"/>
    </row>
    <row r="430" spans="1:19" s="499" customFormat="1" ht="15.75" x14ac:dyDescent="0.25">
      <c r="A430" s="1090"/>
      <c r="B430" s="498"/>
      <c r="C430" s="1408" t="s">
        <v>1551</v>
      </c>
      <c r="D430" s="1409" t="s">
        <v>376</v>
      </c>
      <c r="E430" s="1430" t="s">
        <v>1563</v>
      </c>
      <c r="F430" s="1411"/>
      <c r="G430" s="1412"/>
      <c r="H430" s="1412"/>
      <c r="I430" s="1412"/>
      <c r="J430" s="1409"/>
      <c r="K430" s="1409"/>
      <c r="L430" s="1409"/>
      <c r="M430" s="1409">
        <v>2438</v>
      </c>
      <c r="N430" s="1413">
        <v>45218</v>
      </c>
      <c r="O430" s="1414" t="s">
        <v>1141</v>
      </c>
      <c r="P430" s="1415"/>
      <c r="Q430" s="135"/>
      <c r="R430" s="109"/>
      <c r="S430" s="109"/>
    </row>
    <row r="431" spans="1:19" s="499" customFormat="1" ht="15.75" x14ac:dyDescent="0.25">
      <c r="A431" s="1090"/>
      <c r="B431" s="498"/>
      <c r="C431" s="1408" t="s">
        <v>1551</v>
      </c>
      <c r="D431" s="1409" t="s">
        <v>376</v>
      </c>
      <c r="E431" s="1430" t="s">
        <v>1564</v>
      </c>
      <c r="F431" s="1411"/>
      <c r="G431" s="1412"/>
      <c r="H431" s="1412"/>
      <c r="I431" s="1412"/>
      <c r="J431" s="1409"/>
      <c r="K431" s="1409"/>
      <c r="L431" s="1409"/>
      <c r="M431" s="1409">
        <v>2438</v>
      </c>
      <c r="N431" s="1413">
        <v>45218</v>
      </c>
      <c r="O431" s="1414" t="s">
        <v>1141</v>
      </c>
      <c r="P431" s="1415"/>
      <c r="Q431" s="135"/>
      <c r="R431" s="109"/>
      <c r="S431" s="109"/>
    </row>
    <row r="432" spans="1:19" s="499" customFormat="1" ht="15.75" x14ac:dyDescent="0.25">
      <c r="A432" s="1090"/>
      <c r="B432" s="498"/>
      <c r="C432" s="1408" t="s">
        <v>1551</v>
      </c>
      <c r="D432" s="1409" t="s">
        <v>376</v>
      </c>
      <c r="E432" s="1430" t="s">
        <v>1165</v>
      </c>
      <c r="F432" s="1411"/>
      <c r="G432" s="1412"/>
      <c r="H432" s="1412"/>
      <c r="I432" s="1412"/>
      <c r="J432" s="1409"/>
      <c r="K432" s="1409"/>
      <c r="L432" s="1409"/>
      <c r="M432" s="1409">
        <v>2438</v>
      </c>
      <c r="N432" s="1413">
        <v>45218</v>
      </c>
      <c r="O432" s="1414" t="s">
        <v>1141</v>
      </c>
      <c r="P432" s="1415"/>
      <c r="Q432" s="135"/>
      <c r="R432" s="109"/>
      <c r="S432" s="109"/>
    </row>
    <row r="433" spans="1:19" s="499" customFormat="1" ht="15.75" x14ac:dyDescent="0.25">
      <c r="A433" s="1090"/>
      <c r="B433" s="498"/>
      <c r="C433" s="1408" t="s">
        <v>1551</v>
      </c>
      <c r="D433" s="1409" t="s">
        <v>376</v>
      </c>
      <c r="E433" s="1430" t="s">
        <v>1565</v>
      </c>
      <c r="F433" s="1411"/>
      <c r="G433" s="1412"/>
      <c r="H433" s="1412"/>
      <c r="I433" s="1412"/>
      <c r="J433" s="1409"/>
      <c r="K433" s="1409"/>
      <c r="L433" s="1409"/>
      <c r="M433" s="1409">
        <v>2438</v>
      </c>
      <c r="N433" s="1413">
        <v>45218</v>
      </c>
      <c r="O433" s="1414" t="s">
        <v>1141</v>
      </c>
      <c r="P433" s="1415"/>
      <c r="Q433" s="135"/>
      <c r="R433" s="109"/>
      <c r="S433" s="109"/>
    </row>
    <row r="434" spans="1:19" s="499" customFormat="1" ht="15.75" x14ac:dyDescent="0.25">
      <c r="A434" s="1090"/>
      <c r="B434" s="498"/>
      <c r="C434" s="1408" t="s">
        <v>1551</v>
      </c>
      <c r="D434" s="1409" t="s">
        <v>376</v>
      </c>
      <c r="E434" s="1430" t="s">
        <v>1566</v>
      </c>
      <c r="F434" s="1411"/>
      <c r="G434" s="1412"/>
      <c r="H434" s="1412"/>
      <c r="I434" s="1412"/>
      <c r="J434" s="1409"/>
      <c r="K434" s="1409"/>
      <c r="L434" s="1409"/>
      <c r="M434" s="1409">
        <v>2438</v>
      </c>
      <c r="N434" s="1413">
        <v>45218</v>
      </c>
      <c r="O434" s="1414" t="s">
        <v>1141</v>
      </c>
      <c r="P434" s="1415"/>
      <c r="Q434" s="135"/>
      <c r="R434" s="109"/>
      <c r="S434" s="109"/>
    </row>
    <row r="435" spans="1:19" s="499" customFormat="1" ht="15.75" x14ac:dyDescent="0.25">
      <c r="A435" s="1090"/>
      <c r="B435" s="498"/>
      <c r="C435" s="1408" t="s">
        <v>1551</v>
      </c>
      <c r="D435" s="1409" t="s">
        <v>376</v>
      </c>
      <c r="E435" s="1430" t="s">
        <v>1567</v>
      </c>
      <c r="F435" s="1411"/>
      <c r="G435" s="1412"/>
      <c r="H435" s="1412"/>
      <c r="I435" s="1412"/>
      <c r="J435" s="1409"/>
      <c r="K435" s="1409"/>
      <c r="L435" s="1409"/>
      <c r="M435" s="1409">
        <v>2438</v>
      </c>
      <c r="N435" s="1413">
        <v>45218</v>
      </c>
      <c r="O435" s="1414" t="s">
        <v>1141</v>
      </c>
      <c r="P435" s="1415"/>
      <c r="Q435" s="135"/>
      <c r="R435" s="109"/>
      <c r="S435" s="109"/>
    </row>
    <row r="436" spans="1:19" s="499" customFormat="1" ht="15.75" x14ac:dyDescent="0.25">
      <c r="A436" s="1090"/>
      <c r="B436" s="498"/>
      <c r="C436" s="1408" t="s">
        <v>1551</v>
      </c>
      <c r="D436" s="1409" t="s">
        <v>376</v>
      </c>
      <c r="E436" s="1432" t="s">
        <v>1568</v>
      </c>
      <c r="F436" s="1411"/>
      <c r="G436" s="1412"/>
      <c r="H436" s="1412"/>
      <c r="I436" s="1412"/>
      <c r="J436" s="1409"/>
      <c r="K436" s="1409"/>
      <c r="L436" s="1409"/>
      <c r="M436" s="1409">
        <v>2438</v>
      </c>
      <c r="N436" s="1413">
        <v>45218</v>
      </c>
      <c r="O436" s="1414" t="s">
        <v>1141</v>
      </c>
      <c r="P436" s="1415"/>
      <c r="Q436" s="135"/>
      <c r="R436" s="109"/>
      <c r="S436" s="109"/>
    </row>
    <row r="437" spans="1:19" s="499" customFormat="1" ht="15.75" x14ac:dyDescent="0.25">
      <c r="A437" s="1090"/>
      <c r="B437" s="498"/>
      <c r="C437" s="1408" t="s">
        <v>1551</v>
      </c>
      <c r="D437" s="1409" t="s">
        <v>376</v>
      </c>
      <c r="E437" s="1432" t="s">
        <v>1569</v>
      </c>
      <c r="F437" s="1411"/>
      <c r="G437" s="1412"/>
      <c r="H437" s="1412"/>
      <c r="I437" s="1412"/>
      <c r="J437" s="1409"/>
      <c r="K437" s="1409"/>
      <c r="L437" s="1409"/>
      <c r="M437" s="1409">
        <v>2438</v>
      </c>
      <c r="N437" s="1413">
        <v>45218</v>
      </c>
      <c r="O437" s="1414" t="s">
        <v>1141</v>
      </c>
      <c r="P437" s="1415"/>
      <c r="Q437" s="135"/>
      <c r="R437" s="109"/>
      <c r="S437" s="109"/>
    </row>
    <row r="438" spans="1:19" s="499" customFormat="1" ht="15.75" x14ac:dyDescent="0.25">
      <c r="A438" s="1090"/>
      <c r="B438" s="498"/>
      <c r="C438" s="1408" t="s">
        <v>1551</v>
      </c>
      <c r="D438" s="1409" t="s">
        <v>376</v>
      </c>
      <c r="E438" s="1430" t="s">
        <v>1570</v>
      </c>
      <c r="F438" s="1411"/>
      <c r="G438" s="1412"/>
      <c r="H438" s="1412"/>
      <c r="I438" s="1412"/>
      <c r="J438" s="1409"/>
      <c r="K438" s="1409"/>
      <c r="L438" s="1409"/>
      <c r="M438" s="1409">
        <v>2438</v>
      </c>
      <c r="N438" s="1413">
        <v>45218</v>
      </c>
      <c r="O438" s="1414" t="s">
        <v>1141</v>
      </c>
      <c r="P438" s="1415"/>
      <c r="Q438" s="135"/>
      <c r="R438" s="109"/>
      <c r="S438" s="109"/>
    </row>
    <row r="439" spans="1:19" s="499" customFormat="1" ht="15.75" x14ac:dyDescent="0.25">
      <c r="A439" s="1090"/>
      <c r="B439" s="498"/>
      <c r="C439" s="1408" t="s">
        <v>1551</v>
      </c>
      <c r="D439" s="1409" t="s">
        <v>376</v>
      </c>
      <c r="E439" s="1430" t="s">
        <v>1571</v>
      </c>
      <c r="F439" s="1411"/>
      <c r="G439" s="1412"/>
      <c r="H439" s="1412"/>
      <c r="I439" s="1412"/>
      <c r="J439" s="1409"/>
      <c r="K439" s="1409"/>
      <c r="L439" s="1409"/>
      <c r="M439" s="1409">
        <v>2438</v>
      </c>
      <c r="N439" s="1413">
        <v>45218</v>
      </c>
      <c r="O439" s="1414" t="s">
        <v>1141</v>
      </c>
      <c r="P439" s="1415"/>
      <c r="Q439" s="135"/>
      <c r="R439" s="109"/>
      <c r="S439" s="109"/>
    </row>
    <row r="440" spans="1:19" s="499" customFormat="1" ht="15.75" x14ac:dyDescent="0.25">
      <c r="A440" s="1090"/>
      <c r="B440" s="498"/>
      <c r="C440" s="1408" t="s">
        <v>1551</v>
      </c>
      <c r="D440" s="1409" t="s">
        <v>376</v>
      </c>
      <c r="E440" s="1430" t="s">
        <v>1572</v>
      </c>
      <c r="F440" s="1411"/>
      <c r="G440" s="1412"/>
      <c r="H440" s="1412"/>
      <c r="I440" s="1412"/>
      <c r="J440" s="1409"/>
      <c r="K440" s="1409"/>
      <c r="L440" s="1409"/>
      <c r="M440" s="1409">
        <v>2438</v>
      </c>
      <c r="N440" s="1413">
        <v>45218</v>
      </c>
      <c r="O440" s="1414" t="s">
        <v>1141</v>
      </c>
      <c r="P440" s="1415"/>
      <c r="Q440" s="135"/>
      <c r="R440" s="109"/>
      <c r="S440" s="109"/>
    </row>
    <row r="441" spans="1:19" s="499" customFormat="1" ht="15.75" x14ac:dyDescent="0.25">
      <c r="A441" s="1090"/>
      <c r="B441" s="498"/>
      <c r="C441" s="1408" t="s">
        <v>1551</v>
      </c>
      <c r="D441" s="1409" t="s">
        <v>376</v>
      </c>
      <c r="E441" s="1431" t="s">
        <v>1573</v>
      </c>
      <c r="F441" s="1411"/>
      <c r="G441" s="1412"/>
      <c r="H441" s="1412"/>
      <c r="I441" s="1412"/>
      <c r="J441" s="1409"/>
      <c r="K441" s="1409"/>
      <c r="L441" s="1409"/>
      <c r="M441" s="1409">
        <v>2438</v>
      </c>
      <c r="N441" s="1413">
        <v>45218</v>
      </c>
      <c r="O441" s="1414" t="s">
        <v>1141</v>
      </c>
      <c r="P441" s="1415"/>
      <c r="Q441" s="135"/>
      <c r="R441" s="109"/>
      <c r="S441" s="109"/>
    </row>
    <row r="442" spans="1:19" s="499" customFormat="1" ht="15.75" x14ac:dyDescent="0.25">
      <c r="A442" s="1090"/>
      <c r="B442" s="498"/>
      <c r="C442" s="1408" t="s">
        <v>1551</v>
      </c>
      <c r="D442" s="1409" t="s">
        <v>376</v>
      </c>
      <c r="E442" s="1430" t="s">
        <v>1574</v>
      </c>
      <c r="F442" s="1411"/>
      <c r="G442" s="1412"/>
      <c r="H442" s="1412"/>
      <c r="I442" s="1412"/>
      <c r="J442" s="1409"/>
      <c r="K442" s="1409"/>
      <c r="L442" s="1409"/>
      <c r="M442" s="1409">
        <v>2438</v>
      </c>
      <c r="N442" s="1413">
        <v>45218</v>
      </c>
      <c r="O442" s="1414" t="s">
        <v>1141</v>
      </c>
      <c r="P442" s="1415"/>
      <c r="Q442" s="135"/>
      <c r="R442" s="109"/>
      <c r="S442" s="109"/>
    </row>
    <row r="443" spans="1:19" s="499" customFormat="1" ht="15.75" x14ac:dyDescent="0.25">
      <c r="A443" s="1090"/>
      <c r="B443" s="498"/>
      <c r="C443" s="1408" t="s">
        <v>1551</v>
      </c>
      <c r="D443" s="1409" t="s">
        <v>376</v>
      </c>
      <c r="E443" s="1432" t="s">
        <v>1575</v>
      </c>
      <c r="F443" s="1411"/>
      <c r="G443" s="1412"/>
      <c r="H443" s="1412"/>
      <c r="I443" s="1412"/>
      <c r="J443" s="1409"/>
      <c r="K443" s="1409"/>
      <c r="L443" s="1409"/>
      <c r="M443" s="1409">
        <v>2438</v>
      </c>
      <c r="N443" s="1413">
        <v>45218</v>
      </c>
      <c r="O443" s="1414" t="s">
        <v>1141</v>
      </c>
      <c r="P443" s="1415"/>
      <c r="Q443" s="135"/>
      <c r="R443" s="109"/>
      <c r="S443" s="109"/>
    </row>
    <row r="444" spans="1:19" s="499" customFormat="1" ht="15.75" x14ac:dyDescent="0.25">
      <c r="A444" s="1090"/>
      <c r="B444" s="498"/>
      <c r="C444" s="1408" t="s">
        <v>1551</v>
      </c>
      <c r="D444" s="1409" t="s">
        <v>376</v>
      </c>
      <c r="E444" s="1430" t="s">
        <v>1576</v>
      </c>
      <c r="F444" s="1411"/>
      <c r="G444" s="1412"/>
      <c r="H444" s="1412"/>
      <c r="I444" s="1412"/>
      <c r="J444" s="1409"/>
      <c r="K444" s="1409"/>
      <c r="L444" s="1409"/>
      <c r="M444" s="1409">
        <v>2438</v>
      </c>
      <c r="N444" s="1413">
        <v>45218</v>
      </c>
      <c r="O444" s="1414" t="s">
        <v>1141</v>
      </c>
      <c r="P444" s="1415"/>
      <c r="Q444" s="135"/>
      <c r="R444" s="109"/>
      <c r="S444" s="109"/>
    </row>
    <row r="445" spans="1:19" s="499" customFormat="1" ht="15.75" x14ac:dyDescent="0.25">
      <c r="A445" s="1090"/>
      <c r="B445" s="498"/>
      <c r="C445" s="1408" t="s">
        <v>1551</v>
      </c>
      <c r="D445" s="1409" t="s">
        <v>376</v>
      </c>
      <c r="E445" s="1430" t="s">
        <v>1577</v>
      </c>
      <c r="F445" s="1411"/>
      <c r="G445" s="1412"/>
      <c r="H445" s="1412"/>
      <c r="I445" s="1412"/>
      <c r="J445" s="1409"/>
      <c r="K445" s="1409"/>
      <c r="L445" s="1409"/>
      <c r="M445" s="1409">
        <v>2438</v>
      </c>
      <c r="N445" s="1413">
        <v>45218</v>
      </c>
      <c r="O445" s="1414" t="s">
        <v>1141</v>
      </c>
      <c r="P445" s="1415"/>
      <c r="Q445" s="135"/>
      <c r="R445" s="109"/>
      <c r="S445" s="109"/>
    </row>
    <row r="446" spans="1:19" s="499" customFormat="1" ht="15.75" x14ac:dyDescent="0.25">
      <c r="A446" s="1090"/>
      <c r="B446" s="498"/>
      <c r="C446" s="1408" t="s">
        <v>1551</v>
      </c>
      <c r="D446" s="1409" t="s">
        <v>376</v>
      </c>
      <c r="E446" s="1430" t="s">
        <v>1578</v>
      </c>
      <c r="F446" s="1411"/>
      <c r="G446" s="1412"/>
      <c r="H446" s="1412"/>
      <c r="I446" s="1412"/>
      <c r="J446" s="1409"/>
      <c r="K446" s="1409"/>
      <c r="L446" s="1409"/>
      <c r="M446" s="1409">
        <v>2438</v>
      </c>
      <c r="N446" s="1413">
        <v>45218</v>
      </c>
      <c r="O446" s="1414" t="s">
        <v>1141</v>
      </c>
      <c r="P446" s="1415"/>
      <c r="Q446" s="135"/>
      <c r="R446" s="109"/>
      <c r="S446" s="109"/>
    </row>
    <row r="447" spans="1:19" s="499" customFormat="1" ht="15.75" x14ac:dyDescent="0.25">
      <c r="A447" s="1090"/>
      <c r="B447" s="498"/>
      <c r="C447" s="1408" t="s">
        <v>1551</v>
      </c>
      <c r="D447" s="1409" t="s">
        <v>376</v>
      </c>
      <c r="E447" s="1430" t="s">
        <v>1579</v>
      </c>
      <c r="F447" s="1411"/>
      <c r="G447" s="1412"/>
      <c r="H447" s="1412"/>
      <c r="I447" s="1412"/>
      <c r="J447" s="1409"/>
      <c r="K447" s="1409"/>
      <c r="L447" s="1409"/>
      <c r="M447" s="1409">
        <v>2438</v>
      </c>
      <c r="N447" s="1413">
        <v>45218</v>
      </c>
      <c r="O447" s="1414" t="s">
        <v>1141</v>
      </c>
      <c r="P447" s="1415"/>
      <c r="Q447" s="135"/>
      <c r="R447" s="109"/>
      <c r="S447" s="109"/>
    </row>
    <row r="448" spans="1:19" s="499" customFormat="1" ht="15.75" x14ac:dyDescent="0.25">
      <c r="A448" s="1090"/>
      <c r="B448" s="498"/>
      <c r="C448" s="1408" t="s">
        <v>1551</v>
      </c>
      <c r="D448" s="1409" t="s">
        <v>376</v>
      </c>
      <c r="E448" s="1430" t="s">
        <v>1580</v>
      </c>
      <c r="F448" s="1411"/>
      <c r="G448" s="1412"/>
      <c r="H448" s="1412"/>
      <c r="I448" s="1412"/>
      <c r="J448" s="1409"/>
      <c r="K448" s="1409"/>
      <c r="L448" s="1409"/>
      <c r="M448" s="1409">
        <v>2438</v>
      </c>
      <c r="N448" s="1413">
        <v>45218</v>
      </c>
      <c r="O448" s="1414" t="s">
        <v>1141</v>
      </c>
      <c r="P448" s="1415"/>
      <c r="Q448" s="135"/>
      <c r="R448" s="109"/>
      <c r="S448" s="109"/>
    </row>
    <row r="449" spans="1:19" s="499" customFormat="1" ht="15.75" x14ac:dyDescent="0.25">
      <c r="A449" s="1090"/>
      <c r="B449" s="498"/>
      <c r="C449" s="1408" t="s">
        <v>1551</v>
      </c>
      <c r="D449" s="1409" t="s">
        <v>376</v>
      </c>
      <c r="E449" s="1430" t="s">
        <v>1581</v>
      </c>
      <c r="F449" s="1411"/>
      <c r="G449" s="1412"/>
      <c r="H449" s="1412"/>
      <c r="I449" s="1412"/>
      <c r="J449" s="1409"/>
      <c r="K449" s="1409"/>
      <c r="L449" s="1409"/>
      <c r="M449" s="1409">
        <v>2438</v>
      </c>
      <c r="N449" s="1413">
        <v>45218</v>
      </c>
      <c r="O449" s="1414" t="s">
        <v>1141</v>
      </c>
      <c r="P449" s="1415"/>
      <c r="Q449" s="135"/>
      <c r="R449" s="109"/>
      <c r="S449" s="109"/>
    </row>
    <row r="450" spans="1:19" s="499" customFormat="1" ht="15.75" x14ac:dyDescent="0.25">
      <c r="A450" s="1090"/>
      <c r="B450" s="498"/>
      <c r="C450" s="1408" t="s">
        <v>1551</v>
      </c>
      <c r="D450" s="1409" t="s">
        <v>376</v>
      </c>
      <c r="E450" s="1430" t="s">
        <v>1582</v>
      </c>
      <c r="F450" s="1411"/>
      <c r="G450" s="1412"/>
      <c r="H450" s="1412"/>
      <c r="I450" s="1412"/>
      <c r="J450" s="1409"/>
      <c r="K450" s="1409"/>
      <c r="L450" s="1409"/>
      <c r="M450" s="1409">
        <v>2438</v>
      </c>
      <c r="N450" s="1413">
        <v>45218</v>
      </c>
      <c r="O450" s="1414" t="s">
        <v>1141</v>
      </c>
      <c r="P450" s="1415"/>
      <c r="Q450" s="135"/>
      <c r="R450" s="109"/>
      <c r="S450" s="109"/>
    </row>
    <row r="451" spans="1:19" s="499" customFormat="1" ht="15.75" x14ac:dyDescent="0.25">
      <c r="A451" s="1090"/>
      <c r="B451" s="498"/>
      <c r="C451" s="1408" t="s">
        <v>1551</v>
      </c>
      <c r="D451" s="1409" t="s">
        <v>376</v>
      </c>
      <c r="E451" s="1430" t="s">
        <v>1583</v>
      </c>
      <c r="F451" s="1411"/>
      <c r="G451" s="1412"/>
      <c r="H451" s="1412"/>
      <c r="I451" s="1412"/>
      <c r="J451" s="1409"/>
      <c r="K451" s="1409"/>
      <c r="L451" s="1409"/>
      <c r="M451" s="1409">
        <v>2438</v>
      </c>
      <c r="N451" s="1413">
        <v>45218</v>
      </c>
      <c r="O451" s="1414" t="s">
        <v>1141</v>
      </c>
      <c r="P451" s="1415"/>
      <c r="Q451" s="135"/>
      <c r="R451" s="109"/>
      <c r="S451" s="109"/>
    </row>
    <row r="452" spans="1:19" s="499" customFormat="1" ht="15.75" x14ac:dyDescent="0.25">
      <c r="A452" s="1090"/>
      <c r="B452" s="498"/>
      <c r="C452" s="1408" t="s">
        <v>1551</v>
      </c>
      <c r="D452" s="1409" t="s">
        <v>376</v>
      </c>
      <c r="E452" s="1430" t="s">
        <v>1584</v>
      </c>
      <c r="F452" s="1411"/>
      <c r="G452" s="1412"/>
      <c r="H452" s="1412"/>
      <c r="I452" s="1412"/>
      <c r="J452" s="1409"/>
      <c r="K452" s="1409"/>
      <c r="L452" s="1409"/>
      <c r="M452" s="1409">
        <v>2438</v>
      </c>
      <c r="N452" s="1413">
        <v>45218</v>
      </c>
      <c r="O452" s="1414" t="s">
        <v>1141</v>
      </c>
      <c r="P452" s="1415"/>
      <c r="Q452" s="135"/>
      <c r="R452" s="109"/>
      <c r="S452" s="109"/>
    </row>
    <row r="453" spans="1:19" s="499" customFormat="1" ht="15.75" x14ac:dyDescent="0.25">
      <c r="A453" s="1090"/>
      <c r="B453" s="498"/>
      <c r="C453" s="1408" t="s">
        <v>1551</v>
      </c>
      <c r="D453" s="1409" t="s">
        <v>376</v>
      </c>
      <c r="E453" s="1430" t="s">
        <v>1585</v>
      </c>
      <c r="F453" s="1411"/>
      <c r="G453" s="1412"/>
      <c r="H453" s="1412"/>
      <c r="I453" s="1412"/>
      <c r="J453" s="1409"/>
      <c r="K453" s="1409"/>
      <c r="L453" s="1409"/>
      <c r="M453" s="1409">
        <v>2438</v>
      </c>
      <c r="N453" s="1413">
        <v>45218</v>
      </c>
      <c r="O453" s="1414" t="s">
        <v>1141</v>
      </c>
      <c r="P453" s="1415"/>
      <c r="Q453" s="135"/>
      <c r="R453" s="109"/>
      <c r="S453" s="109"/>
    </row>
    <row r="454" spans="1:19" s="499" customFormat="1" ht="15.75" x14ac:dyDescent="0.25">
      <c r="A454" s="1090"/>
      <c r="B454" s="498"/>
      <c r="C454" s="1408" t="s">
        <v>1551</v>
      </c>
      <c r="D454" s="1409" t="s">
        <v>376</v>
      </c>
      <c r="E454" s="1430" t="s">
        <v>1586</v>
      </c>
      <c r="F454" s="1411"/>
      <c r="G454" s="1412"/>
      <c r="H454" s="1412"/>
      <c r="I454" s="1412"/>
      <c r="J454" s="1409"/>
      <c r="K454" s="1409"/>
      <c r="L454" s="1409"/>
      <c r="M454" s="1409">
        <v>2438</v>
      </c>
      <c r="N454" s="1413">
        <v>45218</v>
      </c>
      <c r="O454" s="1414" t="s">
        <v>1141</v>
      </c>
      <c r="P454" s="1415"/>
      <c r="Q454" s="135"/>
      <c r="R454" s="109"/>
      <c r="S454" s="109"/>
    </row>
    <row r="455" spans="1:19" s="499" customFormat="1" ht="15.75" x14ac:dyDescent="0.25">
      <c r="A455" s="1090"/>
      <c r="B455" s="498"/>
      <c r="C455" s="1408" t="s">
        <v>1551</v>
      </c>
      <c r="D455" s="1409" t="s">
        <v>376</v>
      </c>
      <c r="E455" s="1430" t="s">
        <v>1587</v>
      </c>
      <c r="F455" s="1411"/>
      <c r="G455" s="1412"/>
      <c r="H455" s="1412"/>
      <c r="I455" s="1412"/>
      <c r="J455" s="1409"/>
      <c r="K455" s="1409"/>
      <c r="L455" s="1409"/>
      <c r="M455" s="1409">
        <v>2438</v>
      </c>
      <c r="N455" s="1413">
        <v>45218</v>
      </c>
      <c r="O455" s="1414" t="s">
        <v>1141</v>
      </c>
      <c r="P455" s="1415"/>
      <c r="Q455" s="135"/>
      <c r="R455" s="109"/>
      <c r="S455" s="109"/>
    </row>
    <row r="456" spans="1:19" s="499" customFormat="1" ht="15.75" x14ac:dyDescent="0.25">
      <c r="A456" s="1090"/>
      <c r="B456" s="498"/>
      <c r="C456" s="1408" t="s">
        <v>1551</v>
      </c>
      <c r="D456" s="1409" t="s">
        <v>376</v>
      </c>
      <c r="E456" s="1430" t="s">
        <v>1165</v>
      </c>
      <c r="F456" s="1411"/>
      <c r="G456" s="1412"/>
      <c r="H456" s="1412"/>
      <c r="I456" s="1412"/>
      <c r="J456" s="1409"/>
      <c r="K456" s="1409"/>
      <c r="L456" s="1409"/>
      <c r="M456" s="1409">
        <v>2438</v>
      </c>
      <c r="N456" s="1413">
        <v>45218</v>
      </c>
      <c r="O456" s="1414" t="s">
        <v>1141</v>
      </c>
      <c r="P456" s="1415"/>
      <c r="Q456" s="135"/>
      <c r="R456" s="109"/>
      <c r="S456" s="109"/>
    </row>
    <row r="457" spans="1:19" s="499" customFormat="1" ht="15.75" x14ac:dyDescent="0.25">
      <c r="A457" s="1090"/>
      <c r="B457" s="498"/>
      <c r="C457" s="1408" t="s">
        <v>1551</v>
      </c>
      <c r="D457" s="1409" t="s">
        <v>376</v>
      </c>
      <c r="E457" s="1430" t="s">
        <v>1165</v>
      </c>
      <c r="F457" s="1411"/>
      <c r="G457" s="1412"/>
      <c r="H457" s="1412"/>
      <c r="I457" s="1412"/>
      <c r="J457" s="1409"/>
      <c r="K457" s="1409"/>
      <c r="L457" s="1409"/>
      <c r="M457" s="1409">
        <v>2438</v>
      </c>
      <c r="N457" s="1413">
        <v>45218</v>
      </c>
      <c r="O457" s="1414" t="s">
        <v>1141</v>
      </c>
      <c r="P457" s="1415"/>
      <c r="Q457" s="135"/>
      <c r="R457" s="109"/>
      <c r="S457" s="109"/>
    </row>
    <row r="458" spans="1:19" s="499" customFormat="1" ht="15.75" x14ac:dyDescent="0.25">
      <c r="A458" s="1090"/>
      <c r="B458" s="498"/>
      <c r="C458" s="1408" t="s">
        <v>1551</v>
      </c>
      <c r="D458" s="1409" t="s">
        <v>376</v>
      </c>
      <c r="E458" s="1430" t="s">
        <v>1588</v>
      </c>
      <c r="F458" s="1411"/>
      <c r="G458" s="1412"/>
      <c r="H458" s="1412"/>
      <c r="I458" s="1412"/>
      <c r="J458" s="1409"/>
      <c r="K458" s="1409"/>
      <c r="L458" s="1409"/>
      <c r="M458" s="1409">
        <v>2438</v>
      </c>
      <c r="N458" s="1413">
        <v>45218</v>
      </c>
      <c r="O458" s="1414" t="s">
        <v>1141</v>
      </c>
      <c r="P458" s="1415"/>
      <c r="Q458" s="135"/>
      <c r="R458" s="109"/>
      <c r="S458" s="109"/>
    </row>
    <row r="459" spans="1:19" s="499" customFormat="1" ht="15.75" x14ac:dyDescent="0.25">
      <c r="A459" s="1090"/>
      <c r="B459" s="498"/>
      <c r="C459" s="1408" t="s">
        <v>1551</v>
      </c>
      <c r="D459" s="1409" t="s">
        <v>376</v>
      </c>
      <c r="E459" s="1430" t="s">
        <v>1589</v>
      </c>
      <c r="F459" s="1411"/>
      <c r="G459" s="1412"/>
      <c r="H459" s="1412"/>
      <c r="I459" s="1412"/>
      <c r="J459" s="1409"/>
      <c r="K459" s="1409"/>
      <c r="L459" s="1409"/>
      <c r="M459" s="1409">
        <v>2438</v>
      </c>
      <c r="N459" s="1413">
        <v>45218</v>
      </c>
      <c r="O459" s="1414" t="s">
        <v>1141</v>
      </c>
      <c r="P459" s="1415"/>
      <c r="Q459" s="135"/>
      <c r="R459" s="109"/>
      <c r="S459" s="109"/>
    </row>
    <row r="460" spans="1:19" s="499" customFormat="1" ht="15.75" x14ac:dyDescent="0.25">
      <c r="A460" s="1090"/>
      <c r="B460" s="498"/>
      <c r="C460" s="1408" t="s">
        <v>1551</v>
      </c>
      <c r="D460" s="1409" t="s">
        <v>376</v>
      </c>
      <c r="E460" s="1430" t="s">
        <v>1590</v>
      </c>
      <c r="F460" s="1411"/>
      <c r="G460" s="1412"/>
      <c r="H460" s="1412"/>
      <c r="I460" s="1412"/>
      <c r="J460" s="1409"/>
      <c r="K460" s="1409"/>
      <c r="L460" s="1409"/>
      <c r="M460" s="1409">
        <v>2438</v>
      </c>
      <c r="N460" s="1413">
        <v>45218</v>
      </c>
      <c r="O460" s="1414" t="s">
        <v>1141</v>
      </c>
      <c r="P460" s="1415"/>
      <c r="Q460" s="135"/>
      <c r="R460" s="109"/>
      <c r="S460" s="109"/>
    </row>
    <row r="461" spans="1:19" s="499" customFormat="1" ht="15.75" x14ac:dyDescent="0.25">
      <c r="A461" s="1090"/>
      <c r="B461" s="498"/>
      <c r="C461" s="1408" t="s">
        <v>1551</v>
      </c>
      <c r="D461" s="1409" t="s">
        <v>376</v>
      </c>
      <c r="E461" s="1432" t="s">
        <v>1591</v>
      </c>
      <c r="F461" s="1411"/>
      <c r="G461" s="1412"/>
      <c r="H461" s="1412"/>
      <c r="I461" s="1412"/>
      <c r="J461" s="1409"/>
      <c r="K461" s="1409"/>
      <c r="L461" s="1409"/>
      <c r="M461" s="1409">
        <v>2438</v>
      </c>
      <c r="N461" s="1413">
        <v>45218</v>
      </c>
      <c r="O461" s="1414" t="s">
        <v>1141</v>
      </c>
      <c r="P461" s="1415"/>
      <c r="Q461" s="135"/>
      <c r="R461" s="109"/>
      <c r="S461" s="109"/>
    </row>
    <row r="462" spans="1:19" s="499" customFormat="1" ht="15.75" x14ac:dyDescent="0.25">
      <c r="A462" s="1090"/>
      <c r="B462" s="498"/>
      <c r="C462" s="1408" t="s">
        <v>1551</v>
      </c>
      <c r="D462" s="1409" t="s">
        <v>376</v>
      </c>
      <c r="E462" s="1430" t="s">
        <v>1592</v>
      </c>
      <c r="F462" s="1411"/>
      <c r="G462" s="1412"/>
      <c r="H462" s="1412"/>
      <c r="I462" s="1412"/>
      <c r="J462" s="1409"/>
      <c r="K462" s="1409"/>
      <c r="L462" s="1409"/>
      <c r="M462" s="1409">
        <v>2438</v>
      </c>
      <c r="N462" s="1413">
        <v>45218</v>
      </c>
      <c r="O462" s="1414" t="s">
        <v>1141</v>
      </c>
      <c r="P462" s="1415"/>
      <c r="Q462" s="135"/>
      <c r="R462" s="109"/>
      <c r="S462" s="109"/>
    </row>
    <row r="463" spans="1:19" s="499" customFormat="1" ht="15.75" x14ac:dyDescent="0.25">
      <c r="A463" s="1090"/>
      <c r="B463" s="498"/>
      <c r="C463" s="1408" t="s">
        <v>1551</v>
      </c>
      <c r="D463" s="1409" t="s">
        <v>376</v>
      </c>
      <c r="E463" s="1430" t="s">
        <v>1593</v>
      </c>
      <c r="F463" s="1411"/>
      <c r="G463" s="1412"/>
      <c r="H463" s="1412"/>
      <c r="I463" s="1412"/>
      <c r="J463" s="1409"/>
      <c r="K463" s="1409"/>
      <c r="L463" s="1409"/>
      <c r="M463" s="1409">
        <v>2438</v>
      </c>
      <c r="N463" s="1413">
        <v>45218</v>
      </c>
      <c r="O463" s="1414" t="s">
        <v>1141</v>
      </c>
      <c r="P463" s="1415"/>
      <c r="Q463" s="135"/>
      <c r="R463" s="109"/>
      <c r="S463" s="109"/>
    </row>
    <row r="464" spans="1:19" s="499" customFormat="1" ht="15.75" x14ac:dyDescent="0.25">
      <c r="A464" s="1090"/>
      <c r="B464" s="498"/>
      <c r="C464" s="1408" t="s">
        <v>1551</v>
      </c>
      <c r="D464" s="1409" t="s">
        <v>376</v>
      </c>
      <c r="E464" s="1430" t="s">
        <v>1594</v>
      </c>
      <c r="F464" s="1411"/>
      <c r="G464" s="1412"/>
      <c r="H464" s="1412"/>
      <c r="I464" s="1412"/>
      <c r="J464" s="1409"/>
      <c r="K464" s="1409"/>
      <c r="L464" s="1409"/>
      <c r="M464" s="1409">
        <v>2438</v>
      </c>
      <c r="N464" s="1413">
        <v>45218</v>
      </c>
      <c r="O464" s="1414" t="s">
        <v>1141</v>
      </c>
      <c r="P464" s="1415"/>
      <c r="Q464" s="135"/>
      <c r="R464" s="109"/>
      <c r="S464" s="109"/>
    </row>
    <row r="465" spans="1:19" s="499" customFormat="1" ht="15.75" x14ac:dyDescent="0.25">
      <c r="A465" s="1090"/>
      <c r="B465" s="498"/>
      <c r="C465" s="1408" t="s">
        <v>1551</v>
      </c>
      <c r="D465" s="1409" t="s">
        <v>376</v>
      </c>
      <c r="E465" s="1430" t="s">
        <v>1595</v>
      </c>
      <c r="F465" s="1411"/>
      <c r="G465" s="1412"/>
      <c r="H465" s="1412"/>
      <c r="I465" s="1412"/>
      <c r="J465" s="1409"/>
      <c r="K465" s="1409"/>
      <c r="L465" s="1409"/>
      <c r="M465" s="1409">
        <v>2438</v>
      </c>
      <c r="N465" s="1413">
        <v>45218</v>
      </c>
      <c r="O465" s="1414" t="s">
        <v>1141</v>
      </c>
      <c r="P465" s="1415"/>
      <c r="Q465" s="135"/>
      <c r="R465" s="109"/>
      <c r="S465" s="109"/>
    </row>
    <row r="466" spans="1:19" s="499" customFormat="1" ht="15.75" x14ac:dyDescent="0.25">
      <c r="A466" s="1090"/>
      <c r="B466" s="498"/>
      <c r="C466" s="1408" t="s">
        <v>1551</v>
      </c>
      <c r="D466" s="1409" t="s">
        <v>376</v>
      </c>
      <c r="E466" s="1430" t="s">
        <v>1596</v>
      </c>
      <c r="F466" s="1411"/>
      <c r="G466" s="1412"/>
      <c r="H466" s="1412"/>
      <c r="I466" s="1412"/>
      <c r="J466" s="1409"/>
      <c r="K466" s="1409"/>
      <c r="L466" s="1409"/>
      <c r="M466" s="1409">
        <v>2438</v>
      </c>
      <c r="N466" s="1413">
        <v>45218</v>
      </c>
      <c r="O466" s="1414" t="s">
        <v>1141</v>
      </c>
      <c r="P466" s="1415"/>
      <c r="Q466" s="135"/>
      <c r="R466" s="109"/>
      <c r="S466" s="109"/>
    </row>
    <row r="467" spans="1:19" s="499" customFormat="1" ht="15.75" x14ac:dyDescent="0.25">
      <c r="A467" s="1090"/>
      <c r="B467" s="498"/>
      <c r="C467" s="1408" t="s">
        <v>1551</v>
      </c>
      <c r="D467" s="1409" t="s">
        <v>376</v>
      </c>
      <c r="E467" s="1431" t="s">
        <v>1597</v>
      </c>
      <c r="F467" s="1411"/>
      <c r="G467" s="1412"/>
      <c r="H467" s="1412"/>
      <c r="I467" s="1412"/>
      <c r="J467" s="1409"/>
      <c r="K467" s="1409"/>
      <c r="L467" s="1409"/>
      <c r="M467" s="1409">
        <v>2438</v>
      </c>
      <c r="N467" s="1413">
        <v>45218</v>
      </c>
      <c r="O467" s="1414" t="s">
        <v>1141</v>
      </c>
      <c r="P467" s="1415"/>
      <c r="Q467" s="135"/>
      <c r="R467" s="109"/>
      <c r="S467" s="109"/>
    </row>
    <row r="468" spans="1:19" s="499" customFormat="1" ht="15.75" x14ac:dyDescent="0.25">
      <c r="A468" s="1090"/>
      <c r="B468" s="498"/>
      <c r="C468" s="1408" t="s">
        <v>1551</v>
      </c>
      <c r="D468" s="1409" t="s">
        <v>376</v>
      </c>
      <c r="E468" s="1430" t="s">
        <v>1165</v>
      </c>
      <c r="F468" s="1411"/>
      <c r="G468" s="1412"/>
      <c r="H468" s="1412"/>
      <c r="I468" s="1412"/>
      <c r="J468" s="1409"/>
      <c r="K468" s="1409"/>
      <c r="L468" s="1409"/>
      <c r="M468" s="1409">
        <v>2438</v>
      </c>
      <c r="N468" s="1413">
        <v>45218</v>
      </c>
      <c r="O468" s="1414" t="s">
        <v>1141</v>
      </c>
      <c r="P468" s="1415"/>
      <c r="Q468" s="135"/>
      <c r="R468" s="109"/>
      <c r="S468" s="109"/>
    </row>
    <row r="469" spans="1:19" s="499" customFormat="1" ht="15.75" x14ac:dyDescent="0.25">
      <c r="A469" s="1090"/>
      <c r="B469" s="498"/>
      <c r="C469" s="1408" t="s">
        <v>1551</v>
      </c>
      <c r="D469" s="1409" t="s">
        <v>376</v>
      </c>
      <c r="E469" s="1430" t="s">
        <v>1598</v>
      </c>
      <c r="F469" s="1411"/>
      <c r="G469" s="1412"/>
      <c r="H469" s="1412"/>
      <c r="I469" s="1412"/>
      <c r="J469" s="1409"/>
      <c r="K469" s="1409"/>
      <c r="L469" s="1409"/>
      <c r="M469" s="1409">
        <v>2438</v>
      </c>
      <c r="N469" s="1413">
        <v>45218</v>
      </c>
      <c r="O469" s="1414" t="s">
        <v>1141</v>
      </c>
      <c r="P469" s="1415"/>
      <c r="Q469" s="135"/>
      <c r="R469" s="109"/>
      <c r="S469" s="109"/>
    </row>
    <row r="470" spans="1:19" s="499" customFormat="1" ht="15.75" x14ac:dyDescent="0.25">
      <c r="A470" s="1090"/>
      <c r="B470" s="498"/>
      <c r="C470" s="1421" t="s">
        <v>1599</v>
      </c>
      <c r="D470" s="1409" t="s">
        <v>376</v>
      </c>
      <c r="E470" s="1417" t="s">
        <v>1600</v>
      </c>
      <c r="F470" s="1411"/>
      <c r="G470" s="1412"/>
      <c r="H470" s="1412"/>
      <c r="I470" s="1412"/>
      <c r="J470" s="1409"/>
      <c r="K470" s="1409"/>
      <c r="L470" s="1409"/>
      <c r="M470" s="1409">
        <v>2438</v>
      </c>
      <c r="N470" s="1413">
        <v>45218</v>
      </c>
      <c r="O470" s="1414" t="s">
        <v>1141</v>
      </c>
      <c r="P470" s="1415"/>
      <c r="Q470" s="135"/>
      <c r="R470" s="109"/>
      <c r="S470" s="109"/>
    </row>
    <row r="471" spans="1:19" s="499" customFormat="1" ht="15.75" x14ac:dyDescent="0.25">
      <c r="A471" s="1090"/>
      <c r="B471" s="498"/>
      <c r="C471" s="1421" t="s">
        <v>1601</v>
      </c>
      <c r="D471" s="1409" t="s">
        <v>376</v>
      </c>
      <c r="E471" s="1417" t="s">
        <v>1602</v>
      </c>
      <c r="F471" s="1411"/>
      <c r="G471" s="1412"/>
      <c r="H471" s="1412"/>
      <c r="I471" s="1412"/>
      <c r="J471" s="1409"/>
      <c r="K471" s="1409"/>
      <c r="L471" s="1409"/>
      <c r="M471" s="1409">
        <v>2438</v>
      </c>
      <c r="N471" s="1413">
        <v>45218</v>
      </c>
      <c r="O471" s="1414" t="s">
        <v>1141</v>
      </c>
      <c r="P471" s="1415"/>
      <c r="Q471" s="135"/>
      <c r="R471" s="109"/>
      <c r="S471" s="109"/>
    </row>
    <row r="472" spans="1:19" s="499" customFormat="1" ht="15.75" x14ac:dyDescent="0.25">
      <c r="A472" s="1090"/>
      <c r="B472" s="498"/>
      <c r="C472" s="1421" t="s">
        <v>1603</v>
      </c>
      <c r="D472" s="1409" t="s">
        <v>376</v>
      </c>
      <c r="E472" s="1417" t="s">
        <v>1604</v>
      </c>
      <c r="F472" s="1411"/>
      <c r="G472" s="1412"/>
      <c r="H472" s="1412"/>
      <c r="I472" s="1412"/>
      <c r="J472" s="1409"/>
      <c r="K472" s="1409"/>
      <c r="L472" s="1409"/>
      <c r="M472" s="1409">
        <v>2438</v>
      </c>
      <c r="N472" s="1413">
        <v>45218</v>
      </c>
      <c r="O472" s="1414" t="s">
        <v>1141</v>
      </c>
      <c r="P472" s="1415"/>
      <c r="Q472" s="135"/>
      <c r="R472" s="109"/>
      <c r="S472" s="109"/>
    </row>
    <row r="473" spans="1:19" s="499" customFormat="1" ht="15.75" x14ac:dyDescent="0.25">
      <c r="A473" s="1090"/>
      <c r="B473" s="498"/>
      <c r="C473" s="1421" t="s">
        <v>1605</v>
      </c>
      <c r="D473" s="1409" t="s">
        <v>376</v>
      </c>
      <c r="E473" s="1417" t="s">
        <v>1606</v>
      </c>
      <c r="F473" s="1411"/>
      <c r="G473" s="1412"/>
      <c r="H473" s="1412"/>
      <c r="I473" s="1412"/>
      <c r="J473" s="1409"/>
      <c r="K473" s="1409"/>
      <c r="L473" s="1409"/>
      <c r="M473" s="1409">
        <v>2438</v>
      </c>
      <c r="N473" s="1413">
        <v>45218</v>
      </c>
      <c r="O473" s="1414" t="s">
        <v>1141</v>
      </c>
      <c r="P473" s="1415"/>
      <c r="Q473" s="135"/>
      <c r="R473" s="109"/>
      <c r="S473" s="109"/>
    </row>
    <row r="474" spans="1:19" s="499" customFormat="1" ht="15.75" x14ac:dyDescent="0.25">
      <c r="A474" s="1090"/>
      <c r="B474" s="498"/>
      <c r="C474" s="1421" t="s">
        <v>1607</v>
      </c>
      <c r="D474" s="1409" t="s">
        <v>376</v>
      </c>
      <c r="E474" s="1417" t="s">
        <v>1165</v>
      </c>
      <c r="F474" s="1411"/>
      <c r="G474" s="1412"/>
      <c r="H474" s="1412"/>
      <c r="I474" s="1412"/>
      <c r="J474" s="1409"/>
      <c r="K474" s="1409"/>
      <c r="L474" s="1409"/>
      <c r="M474" s="1409">
        <v>2438</v>
      </c>
      <c r="N474" s="1413">
        <v>45218</v>
      </c>
      <c r="O474" s="1414" t="s">
        <v>1141</v>
      </c>
      <c r="P474" s="1415"/>
      <c r="Q474" s="135"/>
      <c r="R474" s="109"/>
      <c r="S474" s="109"/>
    </row>
    <row r="475" spans="1:19" s="499" customFormat="1" ht="15.75" x14ac:dyDescent="0.25">
      <c r="A475" s="1090"/>
      <c r="B475" s="498"/>
      <c r="C475" s="1421" t="s">
        <v>1607</v>
      </c>
      <c r="D475" s="1409" t="s">
        <v>376</v>
      </c>
      <c r="E475" s="1417" t="s">
        <v>1165</v>
      </c>
      <c r="F475" s="1411"/>
      <c r="G475" s="1412"/>
      <c r="H475" s="1412"/>
      <c r="I475" s="1412"/>
      <c r="J475" s="1409"/>
      <c r="K475" s="1409"/>
      <c r="L475" s="1409"/>
      <c r="M475" s="1409">
        <v>2438</v>
      </c>
      <c r="N475" s="1413">
        <v>45218</v>
      </c>
      <c r="O475" s="1414" t="s">
        <v>1141</v>
      </c>
      <c r="P475" s="1415"/>
      <c r="Q475" s="135"/>
      <c r="R475" s="109"/>
      <c r="S475" s="109"/>
    </row>
    <row r="476" spans="1:19" s="499" customFormat="1" ht="15.75" x14ac:dyDescent="0.25">
      <c r="A476" s="1090"/>
      <c r="B476" s="498"/>
      <c r="C476" s="1421" t="s">
        <v>1608</v>
      </c>
      <c r="D476" s="1409" t="s">
        <v>376</v>
      </c>
      <c r="E476" s="1417" t="s">
        <v>1165</v>
      </c>
      <c r="F476" s="1411"/>
      <c r="G476" s="1412"/>
      <c r="H476" s="1412"/>
      <c r="I476" s="1412"/>
      <c r="J476" s="1409"/>
      <c r="K476" s="1409"/>
      <c r="L476" s="1409"/>
      <c r="M476" s="1409">
        <v>2438</v>
      </c>
      <c r="N476" s="1413">
        <v>45218</v>
      </c>
      <c r="O476" s="1414" t="s">
        <v>1141</v>
      </c>
      <c r="P476" s="1415"/>
      <c r="Q476" s="135"/>
      <c r="R476" s="109"/>
      <c r="S476" s="109"/>
    </row>
    <row r="477" spans="1:19" s="499" customFormat="1" ht="15.75" x14ac:dyDescent="0.25">
      <c r="A477" s="1090"/>
      <c r="B477" s="498"/>
      <c r="C477" s="1421" t="s">
        <v>1609</v>
      </c>
      <c r="D477" s="1409" t="s">
        <v>376</v>
      </c>
      <c r="E477" s="1417" t="s">
        <v>1610</v>
      </c>
      <c r="F477" s="1411"/>
      <c r="G477" s="1412"/>
      <c r="H477" s="1412"/>
      <c r="I477" s="1412"/>
      <c r="J477" s="1409"/>
      <c r="K477" s="1409"/>
      <c r="L477" s="1409"/>
      <c r="M477" s="1409">
        <v>2438</v>
      </c>
      <c r="N477" s="1413">
        <v>45218</v>
      </c>
      <c r="O477" s="1414" t="s">
        <v>1141</v>
      </c>
      <c r="P477" s="1415"/>
      <c r="Q477" s="135"/>
      <c r="R477" s="109"/>
      <c r="S477" s="109"/>
    </row>
    <row r="478" spans="1:19" s="499" customFormat="1" ht="15.75" x14ac:dyDescent="0.25">
      <c r="A478" s="1090"/>
      <c r="B478" s="498"/>
      <c r="C478" s="1408" t="s">
        <v>1611</v>
      </c>
      <c r="D478" s="1409" t="s">
        <v>376</v>
      </c>
      <c r="E478" s="1419" t="s">
        <v>1612</v>
      </c>
      <c r="F478" s="1411">
        <v>43426</v>
      </c>
      <c r="G478" s="1412">
        <v>28910</v>
      </c>
      <c r="H478" s="1412">
        <v>14695.41</v>
      </c>
      <c r="I478" s="1412">
        <v>14214.59</v>
      </c>
      <c r="J478" s="1409">
        <v>10</v>
      </c>
      <c r="K478" s="1409">
        <v>2652</v>
      </c>
      <c r="L478" s="1409">
        <v>1203010001</v>
      </c>
      <c r="M478" s="1409">
        <v>2438</v>
      </c>
      <c r="N478" s="1413">
        <v>45218</v>
      </c>
      <c r="O478" s="1414" t="s">
        <v>1141</v>
      </c>
      <c r="P478" s="1415"/>
      <c r="Q478" s="135"/>
      <c r="R478" s="109"/>
      <c r="S478" s="109"/>
    </row>
    <row r="479" spans="1:19" s="499" customFormat="1" ht="15.75" x14ac:dyDescent="0.25">
      <c r="A479" s="1090"/>
      <c r="B479" s="498"/>
      <c r="C479" s="1408" t="s">
        <v>1611</v>
      </c>
      <c r="D479" s="1409" t="s">
        <v>376</v>
      </c>
      <c r="E479" s="1419" t="s">
        <v>1613</v>
      </c>
      <c r="F479" s="1411">
        <v>43426</v>
      </c>
      <c r="G479" s="1412">
        <v>28910</v>
      </c>
      <c r="H479" s="1412">
        <v>14695.41</v>
      </c>
      <c r="I479" s="1412">
        <v>14214.59</v>
      </c>
      <c r="J479" s="1409">
        <v>10</v>
      </c>
      <c r="K479" s="1409">
        <v>2652</v>
      </c>
      <c r="L479" s="1409">
        <v>1203010001</v>
      </c>
      <c r="M479" s="1409">
        <v>2438</v>
      </c>
      <c r="N479" s="1413">
        <v>45218</v>
      </c>
      <c r="O479" s="1414" t="s">
        <v>1141</v>
      </c>
      <c r="P479" s="1415"/>
      <c r="Q479" s="135"/>
      <c r="R479" s="109"/>
      <c r="S479" s="109"/>
    </row>
    <row r="480" spans="1:19" s="499" customFormat="1" ht="15.75" x14ac:dyDescent="0.25">
      <c r="A480" s="1090"/>
      <c r="B480" s="498"/>
      <c r="C480" s="1408" t="s">
        <v>1611</v>
      </c>
      <c r="D480" s="1409" t="s">
        <v>376</v>
      </c>
      <c r="E480" s="1419" t="s">
        <v>1614</v>
      </c>
      <c r="F480" s="1411">
        <v>43426</v>
      </c>
      <c r="G480" s="1412">
        <v>28910</v>
      </c>
      <c r="H480" s="1412">
        <v>14695.41</v>
      </c>
      <c r="I480" s="1412">
        <v>14214.59</v>
      </c>
      <c r="J480" s="1409">
        <v>10</v>
      </c>
      <c r="K480" s="1409">
        <v>2652</v>
      </c>
      <c r="L480" s="1409">
        <v>1203010001</v>
      </c>
      <c r="M480" s="1409">
        <v>2438</v>
      </c>
      <c r="N480" s="1413">
        <v>45218</v>
      </c>
      <c r="O480" s="1414" t="s">
        <v>1141</v>
      </c>
      <c r="P480" s="1415"/>
      <c r="Q480" s="135"/>
      <c r="R480" s="109"/>
      <c r="S480" s="109"/>
    </row>
    <row r="481" spans="1:19" s="499" customFormat="1" ht="15.75" x14ac:dyDescent="0.25">
      <c r="A481" s="1090"/>
      <c r="B481" s="498"/>
      <c r="C481" s="1408" t="s">
        <v>1615</v>
      </c>
      <c r="D481" s="1409" t="s">
        <v>376</v>
      </c>
      <c r="E481" s="1419" t="s">
        <v>1616</v>
      </c>
      <c r="F481" s="1411">
        <v>44540</v>
      </c>
      <c r="G481" s="1412">
        <v>158769</v>
      </c>
      <c r="H481" s="1412">
        <v>68799.47</v>
      </c>
      <c r="I481" s="1412">
        <v>89969.53</v>
      </c>
      <c r="J481" s="1409">
        <v>10</v>
      </c>
      <c r="K481" s="1409">
        <v>2655</v>
      </c>
      <c r="L481" s="1409">
        <v>1206010006</v>
      </c>
      <c r="M481" s="1409">
        <v>2438</v>
      </c>
      <c r="N481" s="1413">
        <v>45218</v>
      </c>
      <c r="O481" s="1414" t="s">
        <v>1141</v>
      </c>
      <c r="P481" s="1415"/>
      <c r="Q481" s="135"/>
      <c r="R481" s="109"/>
      <c r="S481" s="109"/>
    </row>
    <row r="482" spans="1:19" s="499" customFormat="1" ht="15.75" x14ac:dyDescent="0.25">
      <c r="A482" s="1090"/>
      <c r="B482" s="498"/>
      <c r="C482" s="1408" t="s">
        <v>1615</v>
      </c>
      <c r="D482" s="1409" t="s">
        <v>376</v>
      </c>
      <c r="E482" s="1419" t="s">
        <v>1617</v>
      </c>
      <c r="F482" s="1411">
        <v>44540</v>
      </c>
      <c r="G482" s="1412">
        <v>158769</v>
      </c>
      <c r="H482" s="1412">
        <v>68799.47</v>
      </c>
      <c r="I482" s="1412">
        <v>89969.53</v>
      </c>
      <c r="J482" s="1409">
        <v>10</v>
      </c>
      <c r="K482" s="1409">
        <v>2655</v>
      </c>
      <c r="L482" s="1409">
        <v>1206010006</v>
      </c>
      <c r="M482" s="1409">
        <v>2438</v>
      </c>
      <c r="N482" s="1413">
        <v>45218</v>
      </c>
      <c r="O482" s="1414" t="s">
        <v>1141</v>
      </c>
      <c r="P482" s="1415"/>
      <c r="Q482" s="135"/>
      <c r="R482" s="109"/>
      <c r="S482" s="109"/>
    </row>
    <row r="483" spans="1:19" s="499" customFormat="1" ht="15.75" x14ac:dyDescent="0.25">
      <c r="A483" s="1090"/>
      <c r="B483" s="498"/>
      <c r="C483" s="1408" t="s">
        <v>1615</v>
      </c>
      <c r="D483" s="1409" t="s">
        <v>376</v>
      </c>
      <c r="E483" s="1419" t="s">
        <v>1618</v>
      </c>
      <c r="F483" s="1411">
        <v>44540</v>
      </c>
      <c r="G483" s="1412">
        <v>158769</v>
      </c>
      <c r="H483" s="1412">
        <v>68799.47</v>
      </c>
      <c r="I483" s="1412">
        <v>89969.53</v>
      </c>
      <c r="J483" s="1409">
        <v>10</v>
      </c>
      <c r="K483" s="1409">
        <v>2655</v>
      </c>
      <c r="L483" s="1409">
        <v>1206010006</v>
      </c>
      <c r="M483" s="1409">
        <v>2438</v>
      </c>
      <c r="N483" s="1413">
        <v>45218</v>
      </c>
      <c r="O483" s="1414" t="s">
        <v>1141</v>
      </c>
      <c r="P483" s="1415"/>
      <c r="Q483" s="135"/>
      <c r="R483" s="109"/>
      <c r="S483" s="109"/>
    </row>
    <row r="484" spans="1:19" s="499" customFormat="1" ht="15.75" x14ac:dyDescent="0.25">
      <c r="A484" s="1090"/>
      <c r="B484" s="498"/>
      <c r="C484" s="1408" t="s">
        <v>1615</v>
      </c>
      <c r="D484" s="1409" t="s">
        <v>376</v>
      </c>
      <c r="E484" s="1419" t="s">
        <v>1619</v>
      </c>
      <c r="F484" s="1411">
        <v>44540</v>
      </c>
      <c r="G484" s="1412">
        <v>158769</v>
      </c>
      <c r="H484" s="1412">
        <v>68799.47</v>
      </c>
      <c r="I484" s="1412">
        <v>89969.53</v>
      </c>
      <c r="J484" s="1409">
        <v>10</v>
      </c>
      <c r="K484" s="1409">
        <v>2655</v>
      </c>
      <c r="L484" s="1409">
        <v>1206010006</v>
      </c>
      <c r="M484" s="1409">
        <v>2438</v>
      </c>
      <c r="N484" s="1413">
        <v>45218</v>
      </c>
      <c r="O484" s="1414" t="s">
        <v>1141</v>
      </c>
      <c r="P484" s="1415"/>
      <c r="Q484" s="135"/>
      <c r="R484" s="109"/>
      <c r="S484" s="109"/>
    </row>
    <row r="485" spans="1:19" s="499" customFormat="1" ht="15.75" x14ac:dyDescent="0.25">
      <c r="A485" s="1090"/>
      <c r="B485" s="498"/>
      <c r="C485" s="1408" t="s">
        <v>1615</v>
      </c>
      <c r="D485" s="1409" t="s">
        <v>376</v>
      </c>
      <c r="E485" s="1419" t="s">
        <v>1620</v>
      </c>
      <c r="F485" s="1411">
        <v>44540</v>
      </c>
      <c r="G485" s="1412">
        <v>158769</v>
      </c>
      <c r="H485" s="1412">
        <v>68799.47</v>
      </c>
      <c r="I485" s="1412">
        <v>89969.53</v>
      </c>
      <c r="J485" s="1409">
        <v>10</v>
      </c>
      <c r="K485" s="1409">
        <v>2655</v>
      </c>
      <c r="L485" s="1409">
        <v>1206010006</v>
      </c>
      <c r="M485" s="1409">
        <v>2438</v>
      </c>
      <c r="N485" s="1413">
        <v>45218</v>
      </c>
      <c r="O485" s="1414" t="s">
        <v>1141</v>
      </c>
      <c r="P485" s="1415"/>
      <c r="Q485" s="135"/>
      <c r="R485" s="109"/>
      <c r="S485" s="109"/>
    </row>
    <row r="486" spans="1:19" s="499" customFormat="1" ht="15.75" x14ac:dyDescent="0.25">
      <c r="A486" s="1090"/>
      <c r="B486" s="498"/>
      <c r="C486" s="1408" t="s">
        <v>1615</v>
      </c>
      <c r="D486" s="1409" t="s">
        <v>376</v>
      </c>
      <c r="E486" s="1419" t="s">
        <v>1621</v>
      </c>
      <c r="F486" s="1411">
        <v>44655</v>
      </c>
      <c r="G486" s="1412">
        <v>159241</v>
      </c>
      <c r="H486" s="1412">
        <v>58388</v>
      </c>
      <c r="I486" s="1412">
        <v>100853</v>
      </c>
      <c r="J486" s="1409">
        <v>10</v>
      </c>
      <c r="K486" s="1409">
        <v>2655</v>
      </c>
      <c r="L486" s="1409">
        <v>1206010006</v>
      </c>
      <c r="M486" s="1409">
        <v>2438</v>
      </c>
      <c r="N486" s="1413">
        <v>45218</v>
      </c>
      <c r="O486" s="1414" t="s">
        <v>1141</v>
      </c>
      <c r="P486" s="1415"/>
      <c r="Q486" s="135"/>
      <c r="R486" s="109"/>
      <c r="S486" s="109"/>
    </row>
    <row r="487" spans="1:19" s="499" customFormat="1" ht="15.75" x14ac:dyDescent="0.25">
      <c r="A487" s="1090"/>
      <c r="B487" s="498"/>
      <c r="C487" s="1408" t="s">
        <v>1615</v>
      </c>
      <c r="D487" s="1409" t="s">
        <v>376</v>
      </c>
      <c r="E487" s="1419" t="s">
        <v>1622</v>
      </c>
      <c r="F487" s="1411">
        <v>44313</v>
      </c>
      <c r="G487" s="1412">
        <v>138060</v>
      </c>
      <c r="H487" s="1412">
        <v>75932.45</v>
      </c>
      <c r="I487" s="1412">
        <v>162127.54999999999</v>
      </c>
      <c r="J487" s="1409">
        <v>10</v>
      </c>
      <c r="K487" s="1409">
        <v>2655</v>
      </c>
      <c r="L487" s="1409">
        <v>1206010006</v>
      </c>
      <c r="M487" s="1409">
        <v>2438</v>
      </c>
      <c r="N487" s="1413">
        <v>45218</v>
      </c>
      <c r="O487" s="1414" t="s">
        <v>1141</v>
      </c>
      <c r="P487" s="1415"/>
      <c r="Q487" s="135"/>
      <c r="R487" s="109"/>
      <c r="S487" s="109"/>
    </row>
    <row r="488" spans="1:19" s="499" customFormat="1" ht="15.75" x14ac:dyDescent="0.25">
      <c r="A488" s="1090"/>
      <c r="B488" s="498"/>
      <c r="C488" s="1408" t="s">
        <v>1615</v>
      </c>
      <c r="D488" s="1409" t="s">
        <v>376</v>
      </c>
      <c r="E488" s="1419" t="s">
        <v>1623</v>
      </c>
      <c r="F488" s="1411">
        <v>44313</v>
      </c>
      <c r="G488" s="1412">
        <v>138060</v>
      </c>
      <c r="H488" s="1412">
        <v>75932.45</v>
      </c>
      <c r="I488" s="1412">
        <v>162127.54999999999</v>
      </c>
      <c r="J488" s="1409">
        <v>10</v>
      </c>
      <c r="K488" s="1409">
        <v>2655</v>
      </c>
      <c r="L488" s="1409">
        <v>1206010006</v>
      </c>
      <c r="M488" s="1409">
        <v>2438</v>
      </c>
      <c r="N488" s="1413">
        <v>45218</v>
      </c>
      <c r="O488" s="1414" t="s">
        <v>1141</v>
      </c>
      <c r="P488" s="1415"/>
      <c r="Q488" s="135"/>
      <c r="R488" s="109"/>
      <c r="S488" s="109"/>
    </row>
    <row r="489" spans="1:19" s="499" customFormat="1" ht="15.75" x14ac:dyDescent="0.25">
      <c r="A489" s="1090"/>
      <c r="B489" s="498"/>
      <c r="C489" s="1408" t="s">
        <v>1615</v>
      </c>
      <c r="D489" s="1409" t="s">
        <v>376</v>
      </c>
      <c r="E489" s="1419" t="s">
        <v>1624</v>
      </c>
      <c r="F489" s="1411">
        <v>44313</v>
      </c>
      <c r="G489" s="1412">
        <v>138060</v>
      </c>
      <c r="H489" s="1412">
        <v>75932.45</v>
      </c>
      <c r="I489" s="1412">
        <v>162127.54999999999</v>
      </c>
      <c r="J489" s="1409">
        <v>10</v>
      </c>
      <c r="K489" s="1409">
        <v>2655</v>
      </c>
      <c r="L489" s="1409">
        <v>1206010006</v>
      </c>
      <c r="M489" s="1409">
        <v>2438</v>
      </c>
      <c r="N489" s="1413">
        <v>45218</v>
      </c>
      <c r="O489" s="1414" t="s">
        <v>1141</v>
      </c>
      <c r="P489" s="1415"/>
      <c r="Q489" s="135"/>
      <c r="R489" s="109"/>
      <c r="S489" s="109"/>
    </row>
    <row r="490" spans="1:19" s="499" customFormat="1" ht="15.75" x14ac:dyDescent="0.25">
      <c r="A490" s="1090"/>
      <c r="B490" s="498"/>
      <c r="C490" s="1408" t="s">
        <v>1615</v>
      </c>
      <c r="D490" s="1409" t="s">
        <v>376</v>
      </c>
      <c r="E490" s="1419" t="s">
        <v>1625</v>
      </c>
      <c r="F490" s="1411">
        <v>44313</v>
      </c>
      <c r="G490" s="1412">
        <v>138060</v>
      </c>
      <c r="H490" s="1412">
        <v>75932.45</v>
      </c>
      <c r="I490" s="1412">
        <v>162127.54999999999</v>
      </c>
      <c r="J490" s="1409">
        <v>10</v>
      </c>
      <c r="K490" s="1409">
        <v>2655</v>
      </c>
      <c r="L490" s="1409">
        <v>1206010006</v>
      </c>
      <c r="M490" s="1409">
        <v>2438</v>
      </c>
      <c r="N490" s="1413">
        <v>45218</v>
      </c>
      <c r="O490" s="1414" t="s">
        <v>1141</v>
      </c>
      <c r="P490" s="1415"/>
      <c r="Q490" s="135"/>
      <c r="R490" s="109"/>
      <c r="S490" s="109"/>
    </row>
    <row r="491" spans="1:19" s="499" customFormat="1" ht="15.75" x14ac:dyDescent="0.25">
      <c r="A491" s="1090"/>
      <c r="B491" s="498"/>
      <c r="C491" s="1408" t="s">
        <v>1615</v>
      </c>
      <c r="D491" s="1409" t="s">
        <v>376</v>
      </c>
      <c r="E491" s="1419" t="s">
        <v>1626</v>
      </c>
      <c r="F491" s="1411">
        <v>44313</v>
      </c>
      <c r="G491" s="1412">
        <v>138060</v>
      </c>
      <c r="H491" s="1412">
        <v>75932.45</v>
      </c>
      <c r="I491" s="1412">
        <v>162127.54999999999</v>
      </c>
      <c r="J491" s="1409">
        <v>10</v>
      </c>
      <c r="K491" s="1409">
        <v>2655</v>
      </c>
      <c r="L491" s="1409">
        <v>1206010006</v>
      </c>
      <c r="M491" s="1409">
        <v>2438</v>
      </c>
      <c r="N491" s="1413">
        <v>45218</v>
      </c>
      <c r="O491" s="1414" t="s">
        <v>1141</v>
      </c>
      <c r="P491" s="1415"/>
      <c r="Q491" s="135"/>
      <c r="R491" s="109"/>
      <c r="S491" s="109"/>
    </row>
    <row r="492" spans="1:19" s="499" customFormat="1" ht="15.75" x14ac:dyDescent="0.25">
      <c r="A492" s="1090"/>
      <c r="B492" s="498"/>
      <c r="C492" s="1408" t="s">
        <v>1615</v>
      </c>
      <c r="D492" s="1409" t="s">
        <v>376</v>
      </c>
      <c r="E492" s="1419" t="s">
        <v>1627</v>
      </c>
      <c r="F492" s="1411">
        <v>44313</v>
      </c>
      <c r="G492" s="1412">
        <v>138060</v>
      </c>
      <c r="H492" s="1412">
        <v>75932.45</v>
      </c>
      <c r="I492" s="1412">
        <v>162127.54999999999</v>
      </c>
      <c r="J492" s="1409">
        <v>10</v>
      </c>
      <c r="K492" s="1409">
        <v>2655</v>
      </c>
      <c r="L492" s="1409">
        <v>1206010006</v>
      </c>
      <c r="M492" s="1409">
        <v>2438</v>
      </c>
      <c r="N492" s="1413">
        <v>45218</v>
      </c>
      <c r="O492" s="1414" t="s">
        <v>1141</v>
      </c>
      <c r="P492" s="1415"/>
      <c r="Q492" s="135"/>
      <c r="R492" s="109"/>
      <c r="S492" s="109"/>
    </row>
    <row r="493" spans="1:19" s="499" customFormat="1" ht="15.75" x14ac:dyDescent="0.25">
      <c r="A493" s="1090"/>
      <c r="B493" s="498"/>
      <c r="C493" s="1408" t="s">
        <v>1615</v>
      </c>
      <c r="D493" s="1409" t="s">
        <v>376</v>
      </c>
      <c r="E493" s="1419" t="s">
        <v>1628</v>
      </c>
      <c r="F493" s="1411">
        <v>44313</v>
      </c>
      <c r="G493" s="1412">
        <v>138060</v>
      </c>
      <c r="H493" s="1412">
        <v>75932.45</v>
      </c>
      <c r="I493" s="1412">
        <v>162127.54999999999</v>
      </c>
      <c r="J493" s="1409">
        <v>10</v>
      </c>
      <c r="K493" s="1409">
        <v>2655</v>
      </c>
      <c r="L493" s="1409">
        <v>1206010006</v>
      </c>
      <c r="M493" s="1409">
        <v>2438</v>
      </c>
      <c r="N493" s="1413">
        <v>45218</v>
      </c>
      <c r="O493" s="1414" t="s">
        <v>1141</v>
      </c>
      <c r="P493" s="1415"/>
      <c r="Q493" s="135"/>
      <c r="R493" s="109"/>
      <c r="S493" s="109"/>
    </row>
    <row r="494" spans="1:19" s="499" customFormat="1" ht="15.75" x14ac:dyDescent="0.25">
      <c r="A494" s="1090"/>
      <c r="B494" s="498"/>
      <c r="C494" s="1408" t="s">
        <v>1615</v>
      </c>
      <c r="D494" s="1409" t="s">
        <v>376</v>
      </c>
      <c r="E494" s="1419" t="s">
        <v>1629</v>
      </c>
      <c r="F494" s="1411">
        <v>44313</v>
      </c>
      <c r="G494" s="1412">
        <v>138060</v>
      </c>
      <c r="H494" s="1412">
        <v>75932.45</v>
      </c>
      <c r="I494" s="1412">
        <v>162127.54999999999</v>
      </c>
      <c r="J494" s="1409">
        <v>10</v>
      </c>
      <c r="K494" s="1409">
        <v>2655</v>
      </c>
      <c r="L494" s="1409">
        <v>1206010006</v>
      </c>
      <c r="M494" s="1409">
        <v>2438</v>
      </c>
      <c r="N494" s="1413">
        <v>45218</v>
      </c>
      <c r="O494" s="1414" t="s">
        <v>1141</v>
      </c>
      <c r="P494" s="1415"/>
      <c r="Q494" s="135"/>
      <c r="R494" s="109"/>
      <c r="S494" s="109"/>
    </row>
    <row r="495" spans="1:19" s="499" customFormat="1" ht="15.75" x14ac:dyDescent="0.25">
      <c r="A495" s="1090"/>
      <c r="B495" s="498"/>
      <c r="C495" s="1408" t="s">
        <v>1615</v>
      </c>
      <c r="D495" s="1409" t="s">
        <v>376</v>
      </c>
      <c r="E495" s="1419" t="s">
        <v>1630</v>
      </c>
      <c r="F495" s="1411"/>
      <c r="G495" s="1412"/>
      <c r="H495" s="1412"/>
      <c r="I495" s="1412"/>
      <c r="J495" s="1409"/>
      <c r="K495" s="1409"/>
      <c r="L495" s="1409"/>
      <c r="M495" s="1409">
        <v>2438</v>
      </c>
      <c r="N495" s="1413">
        <v>45218</v>
      </c>
      <c r="O495" s="1414" t="s">
        <v>1141</v>
      </c>
      <c r="P495" s="1415"/>
      <c r="Q495" s="135"/>
      <c r="R495" s="109"/>
      <c r="S495" s="109"/>
    </row>
    <row r="496" spans="1:19" s="499" customFormat="1" ht="15.75" x14ac:dyDescent="0.25">
      <c r="A496" s="1090"/>
      <c r="B496" s="498"/>
      <c r="C496" s="1408" t="s">
        <v>1615</v>
      </c>
      <c r="D496" s="1409" t="s">
        <v>376</v>
      </c>
      <c r="E496" s="1423">
        <v>10035</v>
      </c>
      <c r="F496" s="1411"/>
      <c r="G496" s="1412"/>
      <c r="H496" s="1412"/>
      <c r="I496" s="1412"/>
      <c r="J496" s="1409"/>
      <c r="K496" s="1409"/>
      <c r="L496" s="1409"/>
      <c r="M496" s="1409">
        <v>2438</v>
      </c>
      <c r="N496" s="1413">
        <v>45218</v>
      </c>
      <c r="O496" s="1414" t="s">
        <v>1141</v>
      </c>
      <c r="P496" s="1415"/>
      <c r="Q496" s="135"/>
      <c r="R496" s="109"/>
      <c r="S496" s="109"/>
    </row>
    <row r="497" spans="1:19" s="499" customFormat="1" ht="15.75" x14ac:dyDescent="0.25">
      <c r="A497" s="1090"/>
      <c r="B497" s="498"/>
      <c r="C497" s="1408" t="s">
        <v>1615</v>
      </c>
      <c r="D497" s="1409" t="s">
        <v>376</v>
      </c>
      <c r="E497" s="1423">
        <v>10036</v>
      </c>
      <c r="F497" s="1411"/>
      <c r="G497" s="1412"/>
      <c r="H497" s="1412"/>
      <c r="I497" s="1412"/>
      <c r="J497" s="1409"/>
      <c r="K497" s="1409"/>
      <c r="L497" s="1409"/>
      <c r="M497" s="1409">
        <v>2438</v>
      </c>
      <c r="N497" s="1413">
        <v>45218</v>
      </c>
      <c r="O497" s="1414" t="s">
        <v>1141</v>
      </c>
      <c r="P497" s="1415"/>
      <c r="Q497" s="135"/>
      <c r="R497" s="109"/>
      <c r="S497" s="109"/>
    </row>
    <row r="498" spans="1:19" s="499" customFormat="1" ht="15.75" x14ac:dyDescent="0.25">
      <c r="A498" s="1090"/>
      <c r="B498" s="498"/>
      <c r="C498" s="1408" t="s">
        <v>1615</v>
      </c>
      <c r="D498" s="1409" t="s">
        <v>376</v>
      </c>
      <c r="E498" s="1423">
        <v>10037</v>
      </c>
      <c r="F498" s="1411"/>
      <c r="G498" s="1412"/>
      <c r="H498" s="1412"/>
      <c r="I498" s="1412"/>
      <c r="J498" s="1409"/>
      <c r="K498" s="1409"/>
      <c r="L498" s="1409"/>
      <c r="M498" s="1409">
        <v>2438</v>
      </c>
      <c r="N498" s="1413">
        <v>45218</v>
      </c>
      <c r="O498" s="1414" t="s">
        <v>1141</v>
      </c>
      <c r="P498" s="1415"/>
      <c r="Q498" s="135"/>
      <c r="R498" s="109"/>
      <c r="S498" s="109"/>
    </row>
    <row r="499" spans="1:19" s="499" customFormat="1" ht="15.75" x14ac:dyDescent="0.25">
      <c r="A499" s="1090"/>
      <c r="B499" s="498"/>
      <c r="C499" s="1408" t="s">
        <v>1615</v>
      </c>
      <c r="D499" s="1409" t="s">
        <v>376</v>
      </c>
      <c r="E499" s="1423">
        <v>10038</v>
      </c>
      <c r="F499" s="1411"/>
      <c r="G499" s="1412"/>
      <c r="H499" s="1412"/>
      <c r="I499" s="1412"/>
      <c r="J499" s="1409"/>
      <c r="K499" s="1409"/>
      <c r="L499" s="1409"/>
      <c r="M499" s="1409">
        <v>2438</v>
      </c>
      <c r="N499" s="1413">
        <v>45218</v>
      </c>
      <c r="O499" s="1414" t="s">
        <v>1141</v>
      </c>
      <c r="P499" s="1415"/>
      <c r="Q499" s="135"/>
      <c r="R499" s="109"/>
      <c r="S499" s="109"/>
    </row>
    <row r="500" spans="1:19" s="499" customFormat="1" ht="15.75" x14ac:dyDescent="0.25">
      <c r="A500" s="1090"/>
      <c r="B500" s="498"/>
      <c r="C500" s="1408" t="s">
        <v>1615</v>
      </c>
      <c r="D500" s="1409" t="s">
        <v>376</v>
      </c>
      <c r="E500" s="1423">
        <v>10039</v>
      </c>
      <c r="F500" s="1411"/>
      <c r="G500" s="1412"/>
      <c r="H500" s="1412"/>
      <c r="I500" s="1412"/>
      <c r="J500" s="1409"/>
      <c r="K500" s="1409"/>
      <c r="L500" s="1409"/>
      <c r="M500" s="1409">
        <v>2438</v>
      </c>
      <c r="N500" s="1413">
        <v>45218</v>
      </c>
      <c r="O500" s="1414" t="s">
        <v>1141</v>
      </c>
      <c r="P500" s="1415"/>
      <c r="Q500" s="135"/>
      <c r="R500" s="109"/>
      <c r="S500" s="109"/>
    </row>
    <row r="501" spans="1:19" s="499" customFormat="1" ht="15.75" x14ac:dyDescent="0.25">
      <c r="A501" s="1090"/>
      <c r="B501" s="498"/>
      <c r="C501" s="1408" t="s">
        <v>1615</v>
      </c>
      <c r="D501" s="1409" t="s">
        <v>376</v>
      </c>
      <c r="E501" s="1423">
        <v>10125</v>
      </c>
      <c r="F501" s="1411"/>
      <c r="G501" s="1412"/>
      <c r="H501" s="1412"/>
      <c r="I501" s="1412"/>
      <c r="J501" s="1409"/>
      <c r="K501" s="1409"/>
      <c r="L501" s="1409"/>
      <c r="M501" s="1409">
        <v>2438</v>
      </c>
      <c r="N501" s="1413">
        <v>45218</v>
      </c>
      <c r="O501" s="1414" t="s">
        <v>1141</v>
      </c>
      <c r="P501" s="1415"/>
      <c r="Q501" s="135"/>
      <c r="R501" s="109"/>
      <c r="S501" s="109"/>
    </row>
    <row r="502" spans="1:19" s="499" customFormat="1" ht="15.75" x14ac:dyDescent="0.25">
      <c r="A502" s="1090"/>
      <c r="B502" s="498"/>
      <c r="C502" s="1408" t="s">
        <v>1615</v>
      </c>
      <c r="D502" s="1409" t="s">
        <v>376</v>
      </c>
      <c r="E502" s="1423" t="s">
        <v>1165</v>
      </c>
      <c r="F502" s="1411"/>
      <c r="G502" s="1412"/>
      <c r="H502" s="1412"/>
      <c r="I502" s="1412"/>
      <c r="J502" s="1409"/>
      <c r="K502" s="1409"/>
      <c r="L502" s="1409"/>
      <c r="M502" s="1409">
        <v>2438</v>
      </c>
      <c r="N502" s="1413">
        <v>45218</v>
      </c>
      <c r="O502" s="1414" t="s">
        <v>1141</v>
      </c>
      <c r="P502" s="1415"/>
      <c r="Q502" s="135"/>
      <c r="R502" s="109"/>
      <c r="S502" s="109"/>
    </row>
    <row r="503" spans="1:19" s="499" customFormat="1" ht="15.75" x14ac:dyDescent="0.25">
      <c r="A503" s="1090"/>
      <c r="B503" s="498"/>
      <c r="C503" s="1408" t="s">
        <v>1615</v>
      </c>
      <c r="D503" s="1409" t="s">
        <v>376</v>
      </c>
      <c r="E503" s="1423" t="s">
        <v>1165</v>
      </c>
      <c r="F503" s="1411"/>
      <c r="G503" s="1412"/>
      <c r="H503" s="1412"/>
      <c r="I503" s="1412"/>
      <c r="J503" s="1409"/>
      <c r="K503" s="1409"/>
      <c r="L503" s="1409"/>
      <c r="M503" s="1409">
        <v>2438</v>
      </c>
      <c r="N503" s="1413">
        <v>45218</v>
      </c>
      <c r="O503" s="1414" t="s">
        <v>1141</v>
      </c>
      <c r="P503" s="1415"/>
      <c r="Q503" s="135"/>
      <c r="R503" s="109"/>
      <c r="S503" s="109"/>
    </row>
    <row r="504" spans="1:19" s="499" customFormat="1" ht="15.75" x14ac:dyDescent="0.25">
      <c r="A504" s="1090"/>
      <c r="B504" s="498"/>
      <c r="C504" s="1408" t="s">
        <v>1615</v>
      </c>
      <c r="D504" s="1409" t="s">
        <v>376</v>
      </c>
      <c r="E504" s="1423">
        <v>10123</v>
      </c>
      <c r="F504" s="1411"/>
      <c r="G504" s="1412"/>
      <c r="H504" s="1412"/>
      <c r="I504" s="1412"/>
      <c r="J504" s="1409"/>
      <c r="K504" s="1409"/>
      <c r="L504" s="1409"/>
      <c r="M504" s="1409">
        <v>2438</v>
      </c>
      <c r="N504" s="1413">
        <v>45218</v>
      </c>
      <c r="O504" s="1414" t="s">
        <v>1141</v>
      </c>
      <c r="P504" s="1415"/>
      <c r="Q504" s="135"/>
      <c r="R504" s="109"/>
      <c r="S504" s="109"/>
    </row>
    <row r="505" spans="1:19" s="499" customFormat="1" ht="15.75" x14ac:dyDescent="0.25">
      <c r="A505" s="1090"/>
      <c r="B505" s="498"/>
      <c r="C505" s="1408" t="s">
        <v>1615</v>
      </c>
      <c r="D505" s="1409" t="s">
        <v>376</v>
      </c>
      <c r="E505" s="1423">
        <v>10124</v>
      </c>
      <c r="F505" s="1411"/>
      <c r="G505" s="1412"/>
      <c r="H505" s="1412"/>
      <c r="I505" s="1412"/>
      <c r="J505" s="1409"/>
      <c r="K505" s="1409"/>
      <c r="L505" s="1409"/>
      <c r="M505" s="1409">
        <v>2438</v>
      </c>
      <c r="N505" s="1413">
        <v>45218</v>
      </c>
      <c r="O505" s="1414" t="s">
        <v>1141</v>
      </c>
      <c r="P505" s="1415"/>
      <c r="Q505" s="135"/>
      <c r="R505" s="109"/>
      <c r="S505" s="109"/>
    </row>
    <row r="506" spans="1:19" s="499" customFormat="1" ht="15.75" x14ac:dyDescent="0.25">
      <c r="A506" s="1090"/>
      <c r="B506" s="498"/>
      <c r="C506" s="1424" t="s">
        <v>1631</v>
      </c>
      <c r="D506" s="1409" t="s">
        <v>376</v>
      </c>
      <c r="E506" s="1423">
        <v>1840</v>
      </c>
      <c r="F506" s="1411">
        <v>40925</v>
      </c>
      <c r="G506" s="1412">
        <v>32490</v>
      </c>
      <c r="H506" s="1412">
        <v>34489</v>
      </c>
      <c r="I506" s="1412">
        <v>1</v>
      </c>
      <c r="J506" s="1409">
        <v>10</v>
      </c>
      <c r="K506" s="1409">
        <v>616</v>
      </c>
      <c r="L506" s="1409">
        <v>1206010006</v>
      </c>
      <c r="M506" s="1409">
        <v>2438</v>
      </c>
      <c r="N506" s="1413">
        <v>45218</v>
      </c>
      <c r="O506" s="1414" t="s">
        <v>1141</v>
      </c>
      <c r="P506" s="1415"/>
      <c r="Q506" s="135"/>
      <c r="R506" s="109"/>
      <c r="S506" s="109"/>
    </row>
    <row r="507" spans="1:19" s="499" customFormat="1" ht="15.75" x14ac:dyDescent="0.25">
      <c r="A507" s="1090"/>
      <c r="B507" s="498"/>
      <c r="C507" s="1424" t="s">
        <v>1631</v>
      </c>
      <c r="D507" s="1409" t="s">
        <v>376</v>
      </c>
      <c r="E507" s="1423">
        <v>1994</v>
      </c>
      <c r="F507" s="1411">
        <v>43790</v>
      </c>
      <c r="G507" s="1433">
        <v>32490</v>
      </c>
      <c r="H507" s="1412">
        <v>14748.89</v>
      </c>
      <c r="I507" s="1412">
        <v>1</v>
      </c>
      <c r="J507" s="1409">
        <v>10</v>
      </c>
      <c r="K507" s="1409">
        <v>616</v>
      </c>
      <c r="L507" s="1409">
        <v>1206010006</v>
      </c>
      <c r="M507" s="1409">
        <v>2438</v>
      </c>
      <c r="N507" s="1413">
        <v>45218</v>
      </c>
      <c r="O507" s="1414" t="s">
        <v>1141</v>
      </c>
      <c r="P507" s="1415"/>
      <c r="Q507" s="135"/>
      <c r="R507" s="109"/>
      <c r="S507" s="109"/>
    </row>
    <row r="508" spans="1:19" s="499" customFormat="1" ht="15.75" x14ac:dyDescent="0.25">
      <c r="A508" s="1090"/>
      <c r="B508" s="498"/>
      <c r="C508" s="1424" t="s">
        <v>1631</v>
      </c>
      <c r="D508" s="1409" t="s">
        <v>376</v>
      </c>
      <c r="E508" s="1417" t="s">
        <v>1165</v>
      </c>
      <c r="F508" s="1411"/>
      <c r="G508" s="1412"/>
      <c r="H508" s="1412"/>
      <c r="I508" s="1412"/>
      <c r="J508" s="1409"/>
      <c r="K508" s="1409"/>
      <c r="L508" s="1409"/>
      <c r="M508" s="1409">
        <v>2438</v>
      </c>
      <c r="N508" s="1413">
        <v>45218</v>
      </c>
      <c r="O508" s="1414" t="s">
        <v>1141</v>
      </c>
      <c r="P508" s="1415"/>
      <c r="Q508" s="135"/>
      <c r="R508" s="109"/>
      <c r="S508" s="109"/>
    </row>
    <row r="509" spans="1:19" s="499" customFormat="1" ht="15.75" x14ac:dyDescent="0.25">
      <c r="A509" s="1090"/>
      <c r="B509" s="498"/>
      <c r="C509" s="1424" t="s">
        <v>1631</v>
      </c>
      <c r="D509" s="1409" t="s">
        <v>376</v>
      </c>
      <c r="E509" s="1417" t="s">
        <v>1165</v>
      </c>
      <c r="F509" s="1411"/>
      <c r="G509" s="1412"/>
      <c r="H509" s="1412"/>
      <c r="I509" s="1412"/>
      <c r="J509" s="1409"/>
      <c r="K509" s="1409"/>
      <c r="L509" s="1409"/>
      <c r="M509" s="1409">
        <v>2438</v>
      </c>
      <c r="N509" s="1413">
        <v>45218</v>
      </c>
      <c r="O509" s="1414" t="s">
        <v>1141</v>
      </c>
      <c r="P509" s="1415"/>
      <c r="Q509" s="135"/>
      <c r="R509" s="109"/>
      <c r="S509" s="109"/>
    </row>
    <row r="510" spans="1:19" s="499" customFormat="1" ht="15.75" x14ac:dyDescent="0.25">
      <c r="A510" s="1090"/>
      <c r="B510" s="498"/>
      <c r="C510" s="1424" t="s">
        <v>1631</v>
      </c>
      <c r="D510" s="1409" t="s">
        <v>376</v>
      </c>
      <c r="E510" s="1417" t="s">
        <v>1165</v>
      </c>
      <c r="F510" s="1411"/>
      <c r="G510" s="1412"/>
      <c r="H510" s="1412"/>
      <c r="I510" s="1412"/>
      <c r="J510" s="1409"/>
      <c r="K510" s="1409"/>
      <c r="L510" s="1409"/>
      <c r="M510" s="1409">
        <v>2438</v>
      </c>
      <c r="N510" s="1413">
        <v>45218</v>
      </c>
      <c r="O510" s="1414" t="s">
        <v>1141</v>
      </c>
      <c r="P510" s="1415"/>
      <c r="Q510" s="135"/>
      <c r="R510" s="109"/>
      <c r="S510" s="109"/>
    </row>
    <row r="511" spans="1:19" s="499" customFormat="1" ht="15.75" x14ac:dyDescent="0.25">
      <c r="A511" s="1090"/>
      <c r="B511" s="498"/>
      <c r="C511" s="1424" t="s">
        <v>1631</v>
      </c>
      <c r="D511" s="1409" t="s">
        <v>376</v>
      </c>
      <c r="E511" s="1417" t="s">
        <v>1165</v>
      </c>
      <c r="F511" s="1411"/>
      <c r="G511" s="1412"/>
      <c r="H511" s="1412"/>
      <c r="I511" s="1412"/>
      <c r="J511" s="1409"/>
      <c r="K511" s="1409"/>
      <c r="L511" s="1409"/>
      <c r="M511" s="1409">
        <v>2438</v>
      </c>
      <c r="N511" s="1413">
        <v>45218</v>
      </c>
      <c r="O511" s="1414" t="s">
        <v>1141</v>
      </c>
      <c r="P511" s="1415"/>
      <c r="Q511" s="135"/>
      <c r="R511" s="109"/>
      <c r="S511" s="109"/>
    </row>
    <row r="512" spans="1:19" s="499" customFormat="1" ht="15.75" x14ac:dyDescent="0.25">
      <c r="A512" s="1090"/>
      <c r="B512" s="498"/>
      <c r="C512" s="1424" t="s">
        <v>1631</v>
      </c>
      <c r="D512" s="1409" t="s">
        <v>376</v>
      </c>
      <c r="E512" s="1417" t="s">
        <v>1165</v>
      </c>
      <c r="F512" s="1411"/>
      <c r="G512" s="1412"/>
      <c r="H512" s="1412"/>
      <c r="I512" s="1412"/>
      <c r="J512" s="1409"/>
      <c r="K512" s="1409"/>
      <c r="L512" s="1409"/>
      <c r="M512" s="1409">
        <v>2438</v>
      </c>
      <c r="N512" s="1413">
        <v>45218</v>
      </c>
      <c r="O512" s="1414" t="s">
        <v>1141</v>
      </c>
      <c r="P512" s="1415"/>
      <c r="Q512" s="135"/>
      <c r="R512" s="109"/>
      <c r="S512" s="109"/>
    </row>
    <row r="513" spans="1:19" s="499" customFormat="1" ht="15.75" x14ac:dyDescent="0.25">
      <c r="A513" s="1090"/>
      <c r="B513" s="498"/>
      <c r="C513" s="1424" t="s">
        <v>1631</v>
      </c>
      <c r="D513" s="1409" t="s">
        <v>376</v>
      </c>
      <c r="E513" s="1417" t="s">
        <v>1165</v>
      </c>
      <c r="F513" s="1411"/>
      <c r="G513" s="1412"/>
      <c r="H513" s="1412"/>
      <c r="I513" s="1412"/>
      <c r="J513" s="1409"/>
      <c r="K513" s="1409"/>
      <c r="L513" s="1409"/>
      <c r="M513" s="1409">
        <v>2438</v>
      </c>
      <c r="N513" s="1413">
        <v>45218</v>
      </c>
      <c r="O513" s="1414" t="s">
        <v>1141</v>
      </c>
      <c r="P513" s="1415"/>
      <c r="Q513" s="135"/>
      <c r="R513" s="109"/>
      <c r="S513" s="109"/>
    </row>
    <row r="514" spans="1:19" s="499" customFormat="1" ht="15.75" x14ac:dyDescent="0.25">
      <c r="A514" s="1090"/>
      <c r="B514" s="498"/>
      <c r="C514" s="1424" t="s">
        <v>1631</v>
      </c>
      <c r="D514" s="1409" t="s">
        <v>376</v>
      </c>
      <c r="E514" s="1417" t="s">
        <v>1165</v>
      </c>
      <c r="F514" s="1411"/>
      <c r="G514" s="1412"/>
      <c r="H514" s="1412"/>
      <c r="I514" s="1412"/>
      <c r="J514" s="1409"/>
      <c r="K514" s="1409"/>
      <c r="L514" s="1409"/>
      <c r="M514" s="1409">
        <v>2438</v>
      </c>
      <c r="N514" s="1413">
        <v>45218</v>
      </c>
      <c r="O514" s="1414" t="s">
        <v>1141</v>
      </c>
      <c r="P514" s="1415"/>
      <c r="Q514" s="135"/>
      <c r="R514" s="109"/>
      <c r="S514" s="109"/>
    </row>
    <row r="515" spans="1:19" s="499" customFormat="1" ht="15.75" x14ac:dyDescent="0.25">
      <c r="A515" s="1090"/>
      <c r="B515" s="498"/>
      <c r="C515" s="1424" t="s">
        <v>1631</v>
      </c>
      <c r="D515" s="1409" t="s">
        <v>376</v>
      </c>
      <c r="E515" s="1417" t="s">
        <v>1165</v>
      </c>
      <c r="F515" s="1411"/>
      <c r="G515" s="1412"/>
      <c r="H515" s="1412"/>
      <c r="I515" s="1412"/>
      <c r="J515" s="1409"/>
      <c r="K515" s="1409"/>
      <c r="L515" s="1409"/>
      <c r="M515" s="1409">
        <v>2438</v>
      </c>
      <c r="N515" s="1413">
        <v>45218</v>
      </c>
      <c r="O515" s="1414" t="s">
        <v>1141</v>
      </c>
      <c r="P515" s="1415"/>
      <c r="Q515" s="135"/>
      <c r="R515" s="109"/>
      <c r="S515" s="109"/>
    </row>
    <row r="516" spans="1:19" s="499" customFormat="1" ht="15.75" x14ac:dyDescent="0.25">
      <c r="A516" s="1090"/>
      <c r="B516" s="498"/>
      <c r="C516" s="1424" t="s">
        <v>1631</v>
      </c>
      <c r="D516" s="1409" t="s">
        <v>376</v>
      </c>
      <c r="E516" s="1417" t="s">
        <v>1165</v>
      </c>
      <c r="F516" s="1411"/>
      <c r="G516" s="1412"/>
      <c r="H516" s="1412"/>
      <c r="I516" s="1412"/>
      <c r="J516" s="1409"/>
      <c r="K516" s="1409"/>
      <c r="L516" s="1409"/>
      <c r="M516" s="1409">
        <v>2438</v>
      </c>
      <c r="N516" s="1413">
        <v>45218</v>
      </c>
      <c r="O516" s="1414" t="s">
        <v>1141</v>
      </c>
      <c r="P516" s="1415"/>
      <c r="Q516" s="135"/>
      <c r="R516" s="109"/>
      <c r="S516" s="109"/>
    </row>
    <row r="517" spans="1:19" s="499" customFormat="1" ht="15.75" x14ac:dyDescent="0.25">
      <c r="A517" s="1090"/>
      <c r="B517" s="498"/>
      <c r="C517" s="1424" t="s">
        <v>1631</v>
      </c>
      <c r="D517" s="1409" t="s">
        <v>376</v>
      </c>
      <c r="E517" s="1417" t="s">
        <v>1165</v>
      </c>
      <c r="F517" s="1411"/>
      <c r="G517" s="1412"/>
      <c r="H517" s="1412"/>
      <c r="I517" s="1412"/>
      <c r="J517" s="1409"/>
      <c r="K517" s="1409"/>
      <c r="L517" s="1409"/>
      <c r="M517" s="1409">
        <v>2438</v>
      </c>
      <c r="N517" s="1413">
        <v>45218</v>
      </c>
      <c r="O517" s="1414" t="s">
        <v>1141</v>
      </c>
      <c r="P517" s="1415"/>
      <c r="Q517" s="135"/>
      <c r="R517" s="109"/>
      <c r="S517" s="109"/>
    </row>
    <row r="518" spans="1:19" s="499" customFormat="1" ht="15.75" x14ac:dyDescent="0.25">
      <c r="A518" s="1090"/>
      <c r="B518" s="498"/>
      <c r="C518" s="1424" t="s">
        <v>1631</v>
      </c>
      <c r="D518" s="1409" t="s">
        <v>376</v>
      </c>
      <c r="E518" s="1417" t="s">
        <v>1165</v>
      </c>
      <c r="F518" s="1411"/>
      <c r="G518" s="1412"/>
      <c r="H518" s="1412"/>
      <c r="I518" s="1412"/>
      <c r="J518" s="1409"/>
      <c r="K518" s="1409"/>
      <c r="L518" s="1409"/>
      <c r="M518" s="1409">
        <v>2438</v>
      </c>
      <c r="N518" s="1413">
        <v>45218</v>
      </c>
      <c r="O518" s="1414" t="s">
        <v>1141</v>
      </c>
      <c r="P518" s="1415"/>
      <c r="Q518" s="135"/>
      <c r="R518" s="109"/>
      <c r="S518" s="109"/>
    </row>
    <row r="519" spans="1:19" s="499" customFormat="1" ht="15.75" x14ac:dyDescent="0.25">
      <c r="A519" s="1090"/>
      <c r="B519" s="498"/>
      <c r="C519" s="1424" t="s">
        <v>1631</v>
      </c>
      <c r="D519" s="1409" t="s">
        <v>376</v>
      </c>
      <c r="E519" s="1417" t="s">
        <v>1165</v>
      </c>
      <c r="F519" s="1411"/>
      <c r="G519" s="1412"/>
      <c r="H519" s="1412"/>
      <c r="I519" s="1412"/>
      <c r="J519" s="1409"/>
      <c r="K519" s="1409"/>
      <c r="L519" s="1409"/>
      <c r="M519" s="1409">
        <v>2438</v>
      </c>
      <c r="N519" s="1413">
        <v>45218</v>
      </c>
      <c r="O519" s="1414" t="s">
        <v>1141</v>
      </c>
      <c r="P519" s="1415"/>
      <c r="Q519" s="135"/>
      <c r="R519" s="109"/>
      <c r="S519" s="109"/>
    </row>
    <row r="520" spans="1:19" s="499" customFormat="1" ht="15.75" x14ac:dyDescent="0.25">
      <c r="A520" s="1090"/>
      <c r="B520" s="498"/>
      <c r="C520" s="1424" t="s">
        <v>1631</v>
      </c>
      <c r="D520" s="1409" t="s">
        <v>376</v>
      </c>
      <c r="E520" s="1417" t="s">
        <v>1165</v>
      </c>
      <c r="F520" s="1411"/>
      <c r="G520" s="1412"/>
      <c r="H520" s="1412"/>
      <c r="I520" s="1412"/>
      <c r="J520" s="1409"/>
      <c r="K520" s="1409"/>
      <c r="L520" s="1409"/>
      <c r="M520" s="1409">
        <v>2438</v>
      </c>
      <c r="N520" s="1413">
        <v>45218</v>
      </c>
      <c r="O520" s="1414" t="s">
        <v>1141</v>
      </c>
      <c r="P520" s="1415"/>
      <c r="Q520" s="135"/>
      <c r="R520" s="109"/>
      <c r="S520" s="109"/>
    </row>
    <row r="521" spans="1:19" s="499" customFormat="1" ht="15.75" x14ac:dyDescent="0.25">
      <c r="A521" s="1090"/>
      <c r="B521" s="498"/>
      <c r="C521" s="1424" t="s">
        <v>1631</v>
      </c>
      <c r="D521" s="1409" t="s">
        <v>376</v>
      </c>
      <c r="E521" s="1417" t="s">
        <v>1165</v>
      </c>
      <c r="F521" s="1411"/>
      <c r="G521" s="1412"/>
      <c r="H521" s="1412"/>
      <c r="I521" s="1412"/>
      <c r="J521" s="1409"/>
      <c r="K521" s="1409"/>
      <c r="L521" s="1409"/>
      <c r="M521" s="1409">
        <v>2438</v>
      </c>
      <c r="N521" s="1413">
        <v>45218</v>
      </c>
      <c r="O521" s="1414" t="s">
        <v>1141</v>
      </c>
      <c r="P521" s="1415"/>
      <c r="Q521" s="135"/>
      <c r="R521" s="109"/>
      <c r="S521" s="109"/>
    </row>
    <row r="522" spans="1:19" s="499" customFormat="1" ht="15.75" x14ac:dyDescent="0.25">
      <c r="A522" s="1090"/>
      <c r="B522" s="498"/>
      <c r="C522" s="1424" t="s">
        <v>1631</v>
      </c>
      <c r="D522" s="1409" t="s">
        <v>376</v>
      </c>
      <c r="E522" s="1417" t="s">
        <v>1165</v>
      </c>
      <c r="F522" s="1411"/>
      <c r="G522" s="1412"/>
      <c r="H522" s="1412"/>
      <c r="I522" s="1412"/>
      <c r="J522" s="1409"/>
      <c r="K522" s="1409"/>
      <c r="L522" s="1409"/>
      <c r="M522" s="1409">
        <v>2438</v>
      </c>
      <c r="N522" s="1413">
        <v>45218</v>
      </c>
      <c r="O522" s="1414" t="s">
        <v>1141</v>
      </c>
      <c r="P522" s="1415"/>
      <c r="Q522" s="135"/>
      <c r="R522" s="109"/>
      <c r="S522" s="109"/>
    </row>
    <row r="523" spans="1:19" s="499" customFormat="1" ht="15.75" x14ac:dyDescent="0.25">
      <c r="A523" s="1090"/>
      <c r="B523" s="498"/>
      <c r="C523" s="1424" t="s">
        <v>1631</v>
      </c>
      <c r="D523" s="1409" t="s">
        <v>376</v>
      </c>
      <c r="E523" s="1417" t="s">
        <v>1165</v>
      </c>
      <c r="F523" s="1411"/>
      <c r="G523" s="1412"/>
      <c r="H523" s="1412"/>
      <c r="I523" s="1412"/>
      <c r="J523" s="1409"/>
      <c r="K523" s="1409"/>
      <c r="L523" s="1409"/>
      <c r="M523" s="1409">
        <v>2438</v>
      </c>
      <c r="N523" s="1413">
        <v>45218</v>
      </c>
      <c r="O523" s="1414" t="s">
        <v>1141</v>
      </c>
      <c r="P523" s="1415"/>
      <c r="Q523" s="135"/>
      <c r="R523" s="109"/>
      <c r="S523" s="109"/>
    </row>
    <row r="524" spans="1:19" s="499" customFormat="1" ht="15.75" x14ac:dyDescent="0.25">
      <c r="A524" s="1090"/>
      <c r="B524" s="498"/>
      <c r="C524" s="1424" t="s">
        <v>1631</v>
      </c>
      <c r="D524" s="1409" t="s">
        <v>376</v>
      </c>
      <c r="E524" s="1417" t="s">
        <v>1165</v>
      </c>
      <c r="F524" s="1411"/>
      <c r="G524" s="1412"/>
      <c r="H524" s="1412"/>
      <c r="I524" s="1412"/>
      <c r="J524" s="1409"/>
      <c r="K524" s="1409"/>
      <c r="L524" s="1409"/>
      <c r="M524" s="1409">
        <v>2438</v>
      </c>
      <c r="N524" s="1413">
        <v>45218</v>
      </c>
      <c r="O524" s="1414" t="s">
        <v>1141</v>
      </c>
      <c r="P524" s="1415"/>
      <c r="Q524" s="135"/>
      <c r="R524" s="109"/>
      <c r="S524" s="109"/>
    </row>
    <row r="525" spans="1:19" s="499" customFormat="1" ht="15.75" x14ac:dyDescent="0.25">
      <c r="A525" s="1090"/>
      <c r="B525" s="498"/>
      <c r="C525" s="1424" t="s">
        <v>1631</v>
      </c>
      <c r="D525" s="1409" t="s">
        <v>376</v>
      </c>
      <c r="E525" s="1417" t="s">
        <v>1165</v>
      </c>
      <c r="F525" s="1411"/>
      <c r="G525" s="1412"/>
      <c r="H525" s="1412"/>
      <c r="I525" s="1412"/>
      <c r="J525" s="1409"/>
      <c r="K525" s="1409"/>
      <c r="L525" s="1409"/>
      <c r="M525" s="1409">
        <v>2438</v>
      </c>
      <c r="N525" s="1413">
        <v>45218</v>
      </c>
      <c r="O525" s="1414" t="s">
        <v>1141</v>
      </c>
      <c r="P525" s="1415"/>
      <c r="Q525" s="135"/>
      <c r="R525" s="109"/>
      <c r="S525" s="109"/>
    </row>
    <row r="526" spans="1:19" s="499" customFormat="1" ht="15.75" x14ac:dyDescent="0.25">
      <c r="A526" s="1090"/>
      <c r="B526" s="498"/>
      <c r="C526" s="1424" t="s">
        <v>1631</v>
      </c>
      <c r="D526" s="1409" t="s">
        <v>376</v>
      </c>
      <c r="E526" s="1417" t="s">
        <v>1165</v>
      </c>
      <c r="F526" s="1411"/>
      <c r="G526" s="1412"/>
      <c r="H526" s="1412"/>
      <c r="I526" s="1412"/>
      <c r="J526" s="1409"/>
      <c r="K526" s="1409"/>
      <c r="L526" s="1409"/>
      <c r="M526" s="1409">
        <v>2438</v>
      </c>
      <c r="N526" s="1413">
        <v>45218</v>
      </c>
      <c r="O526" s="1414" t="s">
        <v>1141</v>
      </c>
      <c r="P526" s="1415"/>
      <c r="Q526" s="135"/>
      <c r="R526" s="109"/>
      <c r="S526" s="109"/>
    </row>
    <row r="527" spans="1:19" s="499" customFormat="1" ht="15.75" x14ac:dyDescent="0.25">
      <c r="A527" s="1090"/>
      <c r="B527" s="498"/>
      <c r="C527" s="1424" t="s">
        <v>1631</v>
      </c>
      <c r="D527" s="1409" t="s">
        <v>376</v>
      </c>
      <c r="E527" s="1417" t="s">
        <v>1165</v>
      </c>
      <c r="F527" s="1411"/>
      <c r="G527" s="1412"/>
      <c r="H527" s="1412"/>
      <c r="I527" s="1412"/>
      <c r="J527" s="1409"/>
      <c r="K527" s="1409"/>
      <c r="L527" s="1409"/>
      <c r="M527" s="1409">
        <v>2438</v>
      </c>
      <c r="N527" s="1413">
        <v>45218</v>
      </c>
      <c r="O527" s="1414" t="s">
        <v>1141</v>
      </c>
      <c r="P527" s="1415"/>
      <c r="Q527" s="135"/>
      <c r="R527" s="109"/>
      <c r="S527" s="109"/>
    </row>
    <row r="528" spans="1:19" s="499" customFormat="1" ht="15.75" x14ac:dyDescent="0.25">
      <c r="A528" s="1090"/>
      <c r="B528" s="498"/>
      <c r="C528" s="1424" t="s">
        <v>1631</v>
      </c>
      <c r="D528" s="1409" t="s">
        <v>376</v>
      </c>
      <c r="E528" s="1417" t="s">
        <v>1165</v>
      </c>
      <c r="F528" s="1411"/>
      <c r="G528" s="1412"/>
      <c r="H528" s="1412"/>
      <c r="I528" s="1412"/>
      <c r="J528" s="1409"/>
      <c r="K528" s="1409"/>
      <c r="L528" s="1409"/>
      <c r="M528" s="1409">
        <v>2438</v>
      </c>
      <c r="N528" s="1413">
        <v>45218</v>
      </c>
      <c r="O528" s="1414" t="s">
        <v>1141</v>
      </c>
      <c r="P528" s="1415"/>
      <c r="Q528" s="135"/>
      <c r="R528" s="109"/>
      <c r="S528" s="109"/>
    </row>
    <row r="529" spans="1:19" s="499" customFormat="1" ht="15.75" x14ac:dyDescent="0.25">
      <c r="A529" s="1090"/>
      <c r="B529" s="498"/>
      <c r="C529" s="1424" t="s">
        <v>1631</v>
      </c>
      <c r="D529" s="1409" t="s">
        <v>376</v>
      </c>
      <c r="E529" s="1417" t="s">
        <v>1165</v>
      </c>
      <c r="F529" s="1411"/>
      <c r="G529" s="1412"/>
      <c r="H529" s="1412"/>
      <c r="I529" s="1412"/>
      <c r="J529" s="1409"/>
      <c r="K529" s="1409"/>
      <c r="L529" s="1409"/>
      <c r="M529" s="1409">
        <v>2438</v>
      </c>
      <c r="N529" s="1413">
        <v>45218</v>
      </c>
      <c r="O529" s="1414" t="s">
        <v>1141</v>
      </c>
      <c r="P529" s="1415"/>
      <c r="Q529" s="135"/>
      <c r="R529" s="109"/>
      <c r="S529" s="109"/>
    </row>
    <row r="530" spans="1:19" s="499" customFormat="1" ht="15.75" x14ac:dyDescent="0.25">
      <c r="A530" s="1090"/>
      <c r="B530" s="498"/>
      <c r="C530" s="1424" t="s">
        <v>1631</v>
      </c>
      <c r="D530" s="1409" t="s">
        <v>376</v>
      </c>
      <c r="E530" s="1417" t="s">
        <v>1165</v>
      </c>
      <c r="F530" s="1411"/>
      <c r="G530" s="1412"/>
      <c r="H530" s="1412"/>
      <c r="I530" s="1412"/>
      <c r="J530" s="1409"/>
      <c r="K530" s="1409"/>
      <c r="L530" s="1409"/>
      <c r="M530" s="1409">
        <v>2438</v>
      </c>
      <c r="N530" s="1413">
        <v>45218</v>
      </c>
      <c r="O530" s="1414" t="s">
        <v>1141</v>
      </c>
      <c r="P530" s="1415"/>
      <c r="Q530" s="135"/>
      <c r="R530" s="109"/>
      <c r="S530" s="109"/>
    </row>
    <row r="531" spans="1:19" s="499" customFormat="1" ht="15.75" x14ac:dyDescent="0.25">
      <c r="A531" s="1090"/>
      <c r="B531" s="498"/>
      <c r="C531" s="1424" t="s">
        <v>1631</v>
      </c>
      <c r="D531" s="1409" t="s">
        <v>376</v>
      </c>
      <c r="E531" s="1417" t="s">
        <v>1165</v>
      </c>
      <c r="F531" s="1411"/>
      <c r="G531" s="1412"/>
      <c r="H531" s="1412"/>
      <c r="I531" s="1412"/>
      <c r="J531" s="1409"/>
      <c r="K531" s="1409"/>
      <c r="L531" s="1409"/>
      <c r="M531" s="1409">
        <v>2438</v>
      </c>
      <c r="N531" s="1413">
        <v>45218</v>
      </c>
      <c r="O531" s="1414" t="s">
        <v>1141</v>
      </c>
      <c r="P531" s="1415"/>
      <c r="Q531" s="135"/>
      <c r="R531" s="109"/>
      <c r="S531" s="109"/>
    </row>
    <row r="532" spans="1:19" s="499" customFormat="1" ht="15.75" x14ac:dyDescent="0.25">
      <c r="A532" s="1090"/>
      <c r="B532" s="498"/>
      <c r="C532" s="1424" t="s">
        <v>1631</v>
      </c>
      <c r="D532" s="1409" t="s">
        <v>376</v>
      </c>
      <c r="E532" s="1417" t="s">
        <v>1165</v>
      </c>
      <c r="F532" s="1411"/>
      <c r="G532" s="1412"/>
      <c r="H532" s="1412"/>
      <c r="I532" s="1412"/>
      <c r="J532" s="1409"/>
      <c r="K532" s="1409"/>
      <c r="L532" s="1409"/>
      <c r="M532" s="1409">
        <v>2438</v>
      </c>
      <c r="N532" s="1413">
        <v>45218</v>
      </c>
      <c r="O532" s="1414" t="s">
        <v>1141</v>
      </c>
      <c r="P532" s="1415"/>
      <c r="Q532" s="135"/>
      <c r="R532" s="109"/>
      <c r="S532" s="109"/>
    </row>
    <row r="533" spans="1:19" s="499" customFormat="1" ht="15.75" x14ac:dyDescent="0.25">
      <c r="A533" s="1090"/>
      <c r="B533" s="498"/>
      <c r="C533" s="1424" t="s">
        <v>1631</v>
      </c>
      <c r="D533" s="1409" t="s">
        <v>376</v>
      </c>
      <c r="E533" s="1417" t="s">
        <v>1165</v>
      </c>
      <c r="F533" s="1411"/>
      <c r="G533" s="1412"/>
      <c r="H533" s="1412"/>
      <c r="I533" s="1412"/>
      <c r="J533" s="1409"/>
      <c r="K533" s="1409"/>
      <c r="L533" s="1409"/>
      <c r="M533" s="1409">
        <v>2438</v>
      </c>
      <c r="N533" s="1413">
        <v>45218</v>
      </c>
      <c r="O533" s="1414" t="s">
        <v>1141</v>
      </c>
      <c r="P533" s="1415"/>
      <c r="Q533" s="135"/>
      <c r="R533" s="109"/>
      <c r="S533" s="109"/>
    </row>
    <row r="534" spans="1:19" s="499" customFormat="1" ht="15.75" x14ac:dyDescent="0.25">
      <c r="A534" s="1090"/>
      <c r="B534" s="498"/>
      <c r="C534" s="1424" t="s">
        <v>1631</v>
      </c>
      <c r="D534" s="1409" t="s">
        <v>376</v>
      </c>
      <c r="E534" s="1417" t="s">
        <v>1165</v>
      </c>
      <c r="F534" s="1411"/>
      <c r="G534" s="1412"/>
      <c r="H534" s="1412"/>
      <c r="I534" s="1412"/>
      <c r="J534" s="1409"/>
      <c r="K534" s="1409"/>
      <c r="L534" s="1409"/>
      <c r="M534" s="1409">
        <v>2438</v>
      </c>
      <c r="N534" s="1413">
        <v>45218</v>
      </c>
      <c r="O534" s="1414" t="s">
        <v>1141</v>
      </c>
      <c r="P534" s="1415"/>
      <c r="Q534" s="135"/>
      <c r="R534" s="109"/>
      <c r="S534" s="109"/>
    </row>
    <row r="535" spans="1:19" s="499" customFormat="1" ht="15.75" x14ac:dyDescent="0.25">
      <c r="A535" s="1090"/>
      <c r="B535" s="498"/>
      <c r="C535" s="1424" t="s">
        <v>1631</v>
      </c>
      <c r="D535" s="1409" t="s">
        <v>376</v>
      </c>
      <c r="E535" s="1417" t="s">
        <v>1165</v>
      </c>
      <c r="F535" s="1411"/>
      <c r="G535" s="1412"/>
      <c r="H535" s="1412"/>
      <c r="I535" s="1412"/>
      <c r="J535" s="1409"/>
      <c r="K535" s="1409"/>
      <c r="L535" s="1409"/>
      <c r="M535" s="1409">
        <v>2438</v>
      </c>
      <c r="N535" s="1413">
        <v>45218</v>
      </c>
      <c r="O535" s="1414" t="s">
        <v>1141</v>
      </c>
      <c r="P535" s="1415"/>
      <c r="Q535" s="135"/>
      <c r="R535" s="109"/>
      <c r="S535" s="109"/>
    </row>
    <row r="536" spans="1:19" s="499" customFormat="1" ht="15.75" x14ac:dyDescent="0.25">
      <c r="A536" s="1090"/>
      <c r="B536" s="498"/>
      <c r="C536" s="1424" t="s">
        <v>1631</v>
      </c>
      <c r="D536" s="1409" t="s">
        <v>376</v>
      </c>
      <c r="E536" s="1417" t="s">
        <v>1165</v>
      </c>
      <c r="F536" s="1411"/>
      <c r="G536" s="1412"/>
      <c r="H536" s="1412"/>
      <c r="I536" s="1412"/>
      <c r="J536" s="1409"/>
      <c r="K536" s="1409"/>
      <c r="L536" s="1409"/>
      <c r="M536" s="1409">
        <v>2438</v>
      </c>
      <c r="N536" s="1413">
        <v>45218</v>
      </c>
      <c r="O536" s="1414" t="s">
        <v>1141</v>
      </c>
      <c r="P536" s="1415"/>
      <c r="Q536" s="135"/>
      <c r="R536" s="109"/>
      <c r="S536" s="109"/>
    </row>
    <row r="537" spans="1:19" s="499" customFormat="1" ht="15.75" x14ac:dyDescent="0.25">
      <c r="A537" s="1090"/>
      <c r="B537" s="498"/>
      <c r="C537" s="1424" t="s">
        <v>1631</v>
      </c>
      <c r="D537" s="1409" t="s">
        <v>376</v>
      </c>
      <c r="E537" s="1417" t="s">
        <v>1165</v>
      </c>
      <c r="F537" s="1411"/>
      <c r="G537" s="1412"/>
      <c r="H537" s="1412"/>
      <c r="I537" s="1412"/>
      <c r="J537" s="1409"/>
      <c r="K537" s="1409"/>
      <c r="L537" s="1409"/>
      <c r="M537" s="1409">
        <v>2438</v>
      </c>
      <c r="N537" s="1413">
        <v>45218</v>
      </c>
      <c r="O537" s="1414" t="s">
        <v>1141</v>
      </c>
      <c r="P537" s="1415"/>
      <c r="Q537" s="135"/>
      <c r="R537" s="109"/>
      <c r="S537" s="109"/>
    </row>
    <row r="538" spans="1:19" s="499" customFormat="1" ht="15.75" x14ac:dyDescent="0.25">
      <c r="A538" s="1090"/>
      <c r="B538" s="498"/>
      <c r="C538" s="1424" t="s">
        <v>1631</v>
      </c>
      <c r="D538" s="1409" t="s">
        <v>376</v>
      </c>
      <c r="E538" s="1417" t="s">
        <v>1165</v>
      </c>
      <c r="F538" s="1411"/>
      <c r="G538" s="1412"/>
      <c r="H538" s="1412"/>
      <c r="I538" s="1412"/>
      <c r="J538" s="1409"/>
      <c r="K538" s="1409"/>
      <c r="L538" s="1409"/>
      <c r="M538" s="1409">
        <v>2438</v>
      </c>
      <c r="N538" s="1413">
        <v>45218</v>
      </c>
      <c r="O538" s="1414" t="s">
        <v>1141</v>
      </c>
      <c r="P538" s="1415"/>
      <c r="Q538" s="135"/>
      <c r="R538" s="109"/>
      <c r="S538" s="109"/>
    </row>
    <row r="539" spans="1:19" s="499" customFormat="1" ht="15.75" x14ac:dyDescent="0.25">
      <c r="A539" s="1090"/>
      <c r="B539" s="498"/>
      <c r="C539" s="1424" t="s">
        <v>1631</v>
      </c>
      <c r="D539" s="1409" t="s">
        <v>376</v>
      </c>
      <c r="E539" s="1417" t="s">
        <v>1165</v>
      </c>
      <c r="F539" s="1411"/>
      <c r="G539" s="1412"/>
      <c r="H539" s="1412"/>
      <c r="I539" s="1412"/>
      <c r="J539" s="1409"/>
      <c r="K539" s="1409"/>
      <c r="L539" s="1409"/>
      <c r="M539" s="1409">
        <v>2438</v>
      </c>
      <c r="N539" s="1413">
        <v>45218</v>
      </c>
      <c r="O539" s="1414" t="s">
        <v>1141</v>
      </c>
      <c r="P539" s="1415"/>
      <c r="Q539" s="135"/>
      <c r="R539" s="109"/>
      <c r="S539" s="109"/>
    </row>
    <row r="540" spans="1:19" s="499" customFormat="1" ht="15.75" x14ac:dyDescent="0.25">
      <c r="A540" s="1090"/>
      <c r="B540" s="498"/>
      <c r="C540" s="1424" t="s">
        <v>1631</v>
      </c>
      <c r="D540" s="1409" t="s">
        <v>376</v>
      </c>
      <c r="E540" s="1417" t="s">
        <v>1165</v>
      </c>
      <c r="F540" s="1411"/>
      <c r="G540" s="1412"/>
      <c r="H540" s="1412"/>
      <c r="I540" s="1412"/>
      <c r="J540" s="1409"/>
      <c r="K540" s="1409"/>
      <c r="L540" s="1409"/>
      <c r="M540" s="1409">
        <v>2438</v>
      </c>
      <c r="N540" s="1413">
        <v>45218</v>
      </c>
      <c r="O540" s="1414" t="s">
        <v>1141</v>
      </c>
      <c r="P540" s="1415"/>
      <c r="Q540" s="135"/>
      <c r="R540" s="109"/>
      <c r="S540" s="109"/>
    </row>
    <row r="541" spans="1:19" s="499" customFormat="1" ht="15.75" x14ac:dyDescent="0.25">
      <c r="A541" s="1090"/>
      <c r="B541" s="498"/>
      <c r="C541" s="1424" t="s">
        <v>1631</v>
      </c>
      <c r="D541" s="1409" t="s">
        <v>376</v>
      </c>
      <c r="E541" s="1417" t="s">
        <v>1165</v>
      </c>
      <c r="F541" s="1411"/>
      <c r="G541" s="1412"/>
      <c r="H541" s="1412"/>
      <c r="I541" s="1412"/>
      <c r="J541" s="1409"/>
      <c r="K541" s="1409"/>
      <c r="L541" s="1409"/>
      <c r="M541" s="1409">
        <v>2438</v>
      </c>
      <c r="N541" s="1413">
        <v>45218</v>
      </c>
      <c r="O541" s="1414" t="s">
        <v>1141</v>
      </c>
      <c r="P541" s="1415"/>
      <c r="Q541" s="135"/>
      <c r="R541" s="109"/>
      <c r="S541" s="109"/>
    </row>
    <row r="542" spans="1:19" s="499" customFormat="1" ht="15.75" x14ac:dyDescent="0.25">
      <c r="A542" s="1090"/>
      <c r="B542" s="498"/>
      <c r="C542" s="1424" t="s">
        <v>1631</v>
      </c>
      <c r="D542" s="1409" t="s">
        <v>376</v>
      </c>
      <c r="E542" s="1417" t="s">
        <v>1165</v>
      </c>
      <c r="F542" s="1411"/>
      <c r="G542" s="1412"/>
      <c r="H542" s="1412"/>
      <c r="I542" s="1412"/>
      <c r="J542" s="1409"/>
      <c r="K542" s="1409"/>
      <c r="L542" s="1409"/>
      <c r="M542" s="1409">
        <v>2438</v>
      </c>
      <c r="N542" s="1413">
        <v>45218</v>
      </c>
      <c r="O542" s="1414" t="s">
        <v>1141</v>
      </c>
      <c r="P542" s="1415"/>
      <c r="Q542" s="135"/>
      <c r="R542" s="109"/>
      <c r="S542" s="109"/>
    </row>
    <row r="543" spans="1:19" s="499" customFormat="1" ht="15.75" x14ac:dyDescent="0.25">
      <c r="A543" s="1090"/>
      <c r="B543" s="498"/>
      <c r="C543" s="1424" t="s">
        <v>1631</v>
      </c>
      <c r="D543" s="1409" t="s">
        <v>376</v>
      </c>
      <c r="E543" s="1417" t="s">
        <v>1165</v>
      </c>
      <c r="F543" s="1411"/>
      <c r="G543" s="1412"/>
      <c r="H543" s="1412"/>
      <c r="I543" s="1412"/>
      <c r="J543" s="1409"/>
      <c r="K543" s="1409"/>
      <c r="L543" s="1409"/>
      <c r="M543" s="1409">
        <v>2438</v>
      </c>
      <c r="N543" s="1413">
        <v>45218</v>
      </c>
      <c r="O543" s="1414" t="s">
        <v>1141</v>
      </c>
      <c r="P543" s="1415"/>
      <c r="Q543" s="135"/>
      <c r="R543" s="109"/>
      <c r="S543" s="109"/>
    </row>
    <row r="544" spans="1:19" s="499" customFormat="1" ht="15.75" x14ac:dyDescent="0.25">
      <c r="A544" s="1090"/>
      <c r="B544" s="498"/>
      <c r="C544" s="1424" t="s">
        <v>1631</v>
      </c>
      <c r="D544" s="1409" t="s">
        <v>376</v>
      </c>
      <c r="E544" s="1417" t="s">
        <v>1632</v>
      </c>
      <c r="F544" s="1411"/>
      <c r="G544" s="1412"/>
      <c r="H544" s="1412"/>
      <c r="I544" s="1412"/>
      <c r="J544" s="1409"/>
      <c r="K544" s="1409"/>
      <c r="L544" s="1409"/>
      <c r="M544" s="1409">
        <v>2438</v>
      </c>
      <c r="N544" s="1413">
        <v>45218</v>
      </c>
      <c r="O544" s="1414" t="s">
        <v>1141</v>
      </c>
      <c r="P544" s="1415"/>
      <c r="Q544" s="135"/>
      <c r="R544" s="109"/>
      <c r="S544" s="109"/>
    </row>
    <row r="545" spans="1:19" s="499" customFormat="1" ht="15.75" x14ac:dyDescent="0.25">
      <c r="A545" s="1090"/>
      <c r="B545" s="498"/>
      <c r="C545" s="1424" t="s">
        <v>1631</v>
      </c>
      <c r="D545" s="1409" t="s">
        <v>376</v>
      </c>
      <c r="E545" s="1417" t="s">
        <v>1165</v>
      </c>
      <c r="F545" s="1411"/>
      <c r="G545" s="1412"/>
      <c r="H545" s="1412"/>
      <c r="I545" s="1412"/>
      <c r="J545" s="1409"/>
      <c r="K545" s="1409"/>
      <c r="L545" s="1409"/>
      <c r="M545" s="1409">
        <v>2438</v>
      </c>
      <c r="N545" s="1413">
        <v>45218</v>
      </c>
      <c r="O545" s="1414" t="s">
        <v>1141</v>
      </c>
      <c r="P545" s="1415"/>
      <c r="Q545" s="135"/>
      <c r="R545" s="109"/>
      <c r="S545" s="109"/>
    </row>
    <row r="546" spans="1:19" s="499" customFormat="1" ht="15.75" x14ac:dyDescent="0.25">
      <c r="A546" s="1090"/>
      <c r="B546" s="498"/>
      <c r="C546" s="1424" t="s">
        <v>1631</v>
      </c>
      <c r="D546" s="1409" t="s">
        <v>376</v>
      </c>
      <c r="E546" s="1417" t="s">
        <v>1165</v>
      </c>
      <c r="F546" s="1411"/>
      <c r="G546" s="1412"/>
      <c r="H546" s="1412"/>
      <c r="I546" s="1412"/>
      <c r="J546" s="1409"/>
      <c r="K546" s="1409"/>
      <c r="L546" s="1409"/>
      <c r="M546" s="1409">
        <v>2438</v>
      </c>
      <c r="N546" s="1413">
        <v>45218</v>
      </c>
      <c r="O546" s="1414" t="s">
        <v>1141</v>
      </c>
      <c r="P546" s="1415"/>
      <c r="Q546" s="135"/>
      <c r="R546" s="109"/>
      <c r="S546" s="109"/>
    </row>
    <row r="547" spans="1:19" s="499" customFormat="1" ht="15.75" x14ac:dyDescent="0.25">
      <c r="A547" s="1090"/>
      <c r="B547" s="498"/>
      <c r="C547" s="1408" t="s">
        <v>1633</v>
      </c>
      <c r="D547" s="1409" t="s">
        <v>376</v>
      </c>
      <c r="E547" s="1419" t="s">
        <v>1634</v>
      </c>
      <c r="F547" s="1411">
        <v>43790</v>
      </c>
      <c r="G547" s="1412">
        <v>14749.89</v>
      </c>
      <c r="H547" s="1412">
        <v>14748.89</v>
      </c>
      <c r="I547" s="1412">
        <v>1</v>
      </c>
      <c r="J547" s="1409">
        <v>10</v>
      </c>
      <c r="K547" s="1409">
        <v>2655</v>
      </c>
      <c r="L547" s="1409">
        <v>1206010006</v>
      </c>
      <c r="M547" s="1409">
        <v>2438</v>
      </c>
      <c r="N547" s="1413">
        <v>45218</v>
      </c>
      <c r="O547" s="1414" t="s">
        <v>1141</v>
      </c>
      <c r="P547" s="1415"/>
      <c r="Q547" s="135"/>
      <c r="R547" s="109"/>
      <c r="S547" s="109"/>
    </row>
    <row r="548" spans="1:19" s="499" customFormat="1" ht="15.75" x14ac:dyDescent="0.25">
      <c r="A548" s="1090"/>
      <c r="B548" s="498"/>
      <c r="C548" s="1408" t="s">
        <v>1633</v>
      </c>
      <c r="D548" s="1409" t="s">
        <v>376</v>
      </c>
      <c r="E548" s="1419" t="s">
        <v>1635</v>
      </c>
      <c r="F548" s="1411">
        <v>43790</v>
      </c>
      <c r="G548" s="1412">
        <v>14749.89</v>
      </c>
      <c r="H548" s="1412">
        <v>14748.89</v>
      </c>
      <c r="I548" s="1412">
        <v>1</v>
      </c>
      <c r="J548" s="1409">
        <v>10</v>
      </c>
      <c r="K548" s="1409">
        <v>2655</v>
      </c>
      <c r="L548" s="1409">
        <v>1206010006</v>
      </c>
      <c r="M548" s="1409">
        <v>2438</v>
      </c>
      <c r="N548" s="1413">
        <v>45218</v>
      </c>
      <c r="O548" s="1414" t="s">
        <v>1141</v>
      </c>
      <c r="P548" s="1415"/>
      <c r="Q548" s="135"/>
      <c r="R548" s="109"/>
      <c r="S548" s="109"/>
    </row>
    <row r="549" spans="1:19" s="499" customFormat="1" ht="15.75" x14ac:dyDescent="0.25">
      <c r="A549" s="1090"/>
      <c r="B549" s="498"/>
      <c r="C549" s="1408" t="s">
        <v>1633</v>
      </c>
      <c r="D549" s="1409" t="s">
        <v>376</v>
      </c>
      <c r="E549" s="1419" t="s">
        <v>1636</v>
      </c>
      <c r="F549" s="1411">
        <v>43790</v>
      </c>
      <c r="G549" s="1412">
        <v>14749.89</v>
      </c>
      <c r="H549" s="1412">
        <v>14748.89</v>
      </c>
      <c r="I549" s="1412">
        <v>1</v>
      </c>
      <c r="J549" s="1409">
        <v>10</v>
      </c>
      <c r="K549" s="1409">
        <v>2655</v>
      </c>
      <c r="L549" s="1409">
        <v>1206010006</v>
      </c>
      <c r="M549" s="1409">
        <v>2438</v>
      </c>
      <c r="N549" s="1413">
        <v>45218</v>
      </c>
      <c r="O549" s="1414" t="s">
        <v>1141</v>
      </c>
      <c r="P549" s="1415"/>
      <c r="Q549" s="135"/>
      <c r="R549" s="109"/>
      <c r="S549" s="109"/>
    </row>
    <row r="550" spans="1:19" s="499" customFormat="1" ht="15.75" x14ac:dyDescent="0.25">
      <c r="A550" s="1090"/>
      <c r="B550" s="498"/>
      <c r="C550" s="1408" t="s">
        <v>1633</v>
      </c>
      <c r="D550" s="1409" t="s">
        <v>376</v>
      </c>
      <c r="E550" s="1419" t="s">
        <v>1637</v>
      </c>
      <c r="F550" s="1411">
        <v>43790</v>
      </c>
      <c r="G550" s="1412">
        <v>14749.89</v>
      </c>
      <c r="H550" s="1412">
        <v>14748.89</v>
      </c>
      <c r="I550" s="1412">
        <v>1</v>
      </c>
      <c r="J550" s="1409">
        <v>10</v>
      </c>
      <c r="K550" s="1409">
        <v>2655</v>
      </c>
      <c r="L550" s="1409">
        <v>1206010006</v>
      </c>
      <c r="M550" s="1409">
        <v>2438</v>
      </c>
      <c r="N550" s="1413">
        <v>45218</v>
      </c>
      <c r="O550" s="1414" t="s">
        <v>1141</v>
      </c>
      <c r="P550" s="1415"/>
      <c r="Q550" s="135"/>
      <c r="R550" s="109"/>
      <c r="S550" s="109"/>
    </row>
    <row r="551" spans="1:19" s="499" customFormat="1" ht="15.75" x14ac:dyDescent="0.25">
      <c r="A551" s="1090"/>
      <c r="B551" s="498"/>
      <c r="C551" s="1408" t="s">
        <v>1633</v>
      </c>
      <c r="D551" s="1409" t="s">
        <v>376</v>
      </c>
      <c r="E551" s="1419" t="s">
        <v>1638</v>
      </c>
      <c r="F551" s="1411">
        <v>43790</v>
      </c>
      <c r="G551" s="1412">
        <v>14749.89</v>
      </c>
      <c r="H551" s="1412">
        <v>14748.89</v>
      </c>
      <c r="I551" s="1412">
        <v>1</v>
      </c>
      <c r="J551" s="1409">
        <v>10</v>
      </c>
      <c r="K551" s="1409">
        <v>2655</v>
      </c>
      <c r="L551" s="1409">
        <v>1206010006</v>
      </c>
      <c r="M551" s="1409">
        <v>2438</v>
      </c>
      <c r="N551" s="1413">
        <v>45218</v>
      </c>
      <c r="O551" s="1414" t="s">
        <v>1141</v>
      </c>
      <c r="P551" s="1415"/>
      <c r="Q551" s="135"/>
      <c r="R551" s="109"/>
      <c r="S551" s="109"/>
    </row>
    <row r="552" spans="1:19" s="499" customFormat="1" ht="15.75" x14ac:dyDescent="0.25">
      <c r="A552" s="1090"/>
      <c r="B552" s="498"/>
      <c r="C552" s="1408" t="s">
        <v>1633</v>
      </c>
      <c r="D552" s="1409" t="s">
        <v>376</v>
      </c>
      <c r="E552" s="1419" t="s">
        <v>1639</v>
      </c>
      <c r="F552" s="1411">
        <v>43790</v>
      </c>
      <c r="G552" s="1412">
        <v>14749.89</v>
      </c>
      <c r="H552" s="1412">
        <v>14748.89</v>
      </c>
      <c r="I552" s="1412">
        <v>1</v>
      </c>
      <c r="J552" s="1409">
        <v>10</v>
      </c>
      <c r="K552" s="1409">
        <v>2655</v>
      </c>
      <c r="L552" s="1409">
        <v>1206010006</v>
      </c>
      <c r="M552" s="1409">
        <v>2438</v>
      </c>
      <c r="N552" s="1413">
        <v>45218</v>
      </c>
      <c r="O552" s="1414" t="s">
        <v>1141</v>
      </c>
      <c r="P552" s="1415"/>
      <c r="Q552" s="135"/>
      <c r="R552" s="109"/>
      <c r="S552" s="109"/>
    </row>
    <row r="553" spans="1:19" s="499" customFormat="1" ht="15.75" x14ac:dyDescent="0.25">
      <c r="A553" s="1090"/>
      <c r="B553" s="498"/>
      <c r="C553" s="1408" t="s">
        <v>1633</v>
      </c>
      <c r="D553" s="1409" t="s">
        <v>376</v>
      </c>
      <c r="E553" s="1419" t="s">
        <v>1640</v>
      </c>
      <c r="F553" s="1411">
        <v>43790</v>
      </c>
      <c r="G553" s="1412">
        <v>14749.89</v>
      </c>
      <c r="H553" s="1412">
        <v>14748.89</v>
      </c>
      <c r="I553" s="1412">
        <v>1</v>
      </c>
      <c r="J553" s="1409">
        <v>10</v>
      </c>
      <c r="K553" s="1409">
        <v>2655</v>
      </c>
      <c r="L553" s="1409">
        <v>1206010006</v>
      </c>
      <c r="M553" s="1409">
        <v>2438</v>
      </c>
      <c r="N553" s="1413">
        <v>45218</v>
      </c>
      <c r="O553" s="1414" t="s">
        <v>1141</v>
      </c>
      <c r="P553" s="1415"/>
      <c r="Q553" s="135"/>
      <c r="R553" s="109"/>
      <c r="S553" s="109"/>
    </row>
    <row r="554" spans="1:19" s="499" customFormat="1" ht="15.75" x14ac:dyDescent="0.25">
      <c r="A554" s="1090"/>
      <c r="B554" s="498"/>
      <c r="C554" s="1408" t="s">
        <v>1633</v>
      </c>
      <c r="D554" s="1409" t="s">
        <v>376</v>
      </c>
      <c r="E554" s="1419" t="s">
        <v>1641</v>
      </c>
      <c r="F554" s="1411">
        <v>43790</v>
      </c>
      <c r="G554" s="1412">
        <v>14749.89</v>
      </c>
      <c r="H554" s="1412">
        <v>14748.89</v>
      </c>
      <c r="I554" s="1412">
        <v>1</v>
      </c>
      <c r="J554" s="1409">
        <v>10</v>
      </c>
      <c r="K554" s="1409">
        <v>2655</v>
      </c>
      <c r="L554" s="1409">
        <v>1206010006</v>
      </c>
      <c r="M554" s="1409">
        <v>2438</v>
      </c>
      <c r="N554" s="1413">
        <v>45218</v>
      </c>
      <c r="O554" s="1414" t="s">
        <v>1141</v>
      </c>
      <c r="P554" s="1415"/>
      <c r="Q554" s="135"/>
      <c r="R554" s="109"/>
      <c r="S554" s="109"/>
    </row>
    <row r="555" spans="1:19" s="499" customFormat="1" ht="15.75" x14ac:dyDescent="0.25">
      <c r="A555" s="1090"/>
      <c r="B555" s="498"/>
      <c r="C555" s="1408" t="s">
        <v>1633</v>
      </c>
      <c r="D555" s="1409" t="s">
        <v>376</v>
      </c>
      <c r="E555" s="1419" t="s">
        <v>1642</v>
      </c>
      <c r="F555" s="1411">
        <v>43790</v>
      </c>
      <c r="G555" s="1412">
        <v>14749.89</v>
      </c>
      <c r="H555" s="1412">
        <v>14748.89</v>
      </c>
      <c r="I555" s="1412">
        <v>1</v>
      </c>
      <c r="J555" s="1409">
        <v>10</v>
      </c>
      <c r="K555" s="1409">
        <v>2655</v>
      </c>
      <c r="L555" s="1409">
        <v>1206010006</v>
      </c>
      <c r="M555" s="1409">
        <v>2438</v>
      </c>
      <c r="N555" s="1413">
        <v>45218</v>
      </c>
      <c r="O555" s="1414" t="s">
        <v>1141</v>
      </c>
      <c r="P555" s="1415"/>
      <c r="Q555" s="135"/>
      <c r="R555" s="109"/>
      <c r="S555" s="109"/>
    </row>
    <row r="556" spans="1:19" s="499" customFormat="1" ht="15.75" x14ac:dyDescent="0.25">
      <c r="A556" s="1090"/>
      <c r="B556" s="498"/>
      <c r="C556" s="1408" t="s">
        <v>1633</v>
      </c>
      <c r="D556" s="1409" t="s">
        <v>376</v>
      </c>
      <c r="E556" s="1419" t="s">
        <v>1643</v>
      </c>
      <c r="F556" s="1411">
        <v>43790</v>
      </c>
      <c r="G556" s="1412">
        <v>14749.89</v>
      </c>
      <c r="H556" s="1412">
        <v>14748.89</v>
      </c>
      <c r="I556" s="1412">
        <v>1</v>
      </c>
      <c r="J556" s="1409">
        <v>10</v>
      </c>
      <c r="K556" s="1409">
        <v>2655</v>
      </c>
      <c r="L556" s="1409">
        <v>1206010006</v>
      </c>
      <c r="M556" s="1409">
        <v>2438</v>
      </c>
      <c r="N556" s="1413">
        <v>45218</v>
      </c>
      <c r="O556" s="1414" t="s">
        <v>1141</v>
      </c>
      <c r="P556" s="1415"/>
      <c r="Q556" s="135"/>
      <c r="R556" s="109"/>
      <c r="S556" s="109"/>
    </row>
    <row r="557" spans="1:19" s="499" customFormat="1" ht="15.75" x14ac:dyDescent="0.25">
      <c r="A557" s="1090"/>
      <c r="B557" s="498"/>
      <c r="C557" s="1408" t="s">
        <v>1633</v>
      </c>
      <c r="D557" s="1409" t="s">
        <v>376</v>
      </c>
      <c r="E557" s="1419" t="s">
        <v>1644</v>
      </c>
      <c r="F557" s="1411">
        <v>43790</v>
      </c>
      <c r="G557" s="1412">
        <v>14749.89</v>
      </c>
      <c r="H557" s="1412">
        <v>14748.89</v>
      </c>
      <c r="I557" s="1412">
        <v>1</v>
      </c>
      <c r="J557" s="1409">
        <v>10</v>
      </c>
      <c r="K557" s="1409">
        <v>2655</v>
      </c>
      <c r="L557" s="1409">
        <v>1206010006</v>
      </c>
      <c r="M557" s="1409">
        <v>2438</v>
      </c>
      <c r="N557" s="1413">
        <v>45218</v>
      </c>
      <c r="O557" s="1414" t="s">
        <v>1141</v>
      </c>
      <c r="P557" s="1415"/>
      <c r="Q557" s="135"/>
      <c r="R557" s="109"/>
      <c r="S557" s="109"/>
    </row>
    <row r="558" spans="1:19" s="499" customFormat="1" ht="15.75" x14ac:dyDescent="0.25">
      <c r="A558" s="1090"/>
      <c r="B558" s="498"/>
      <c r="C558" s="1408" t="s">
        <v>1633</v>
      </c>
      <c r="D558" s="1409" t="s">
        <v>376</v>
      </c>
      <c r="E558" s="1419" t="s">
        <v>1645</v>
      </c>
      <c r="F558" s="1411">
        <v>43790</v>
      </c>
      <c r="G558" s="1412">
        <v>14749.89</v>
      </c>
      <c r="H558" s="1412">
        <v>14748.89</v>
      </c>
      <c r="I558" s="1412">
        <v>1</v>
      </c>
      <c r="J558" s="1409">
        <v>10</v>
      </c>
      <c r="K558" s="1409">
        <v>2655</v>
      </c>
      <c r="L558" s="1409">
        <v>1206010006</v>
      </c>
      <c r="M558" s="1409">
        <v>2438</v>
      </c>
      <c r="N558" s="1413">
        <v>45218</v>
      </c>
      <c r="O558" s="1414" t="s">
        <v>1141</v>
      </c>
      <c r="P558" s="1415"/>
      <c r="Q558" s="135"/>
      <c r="R558" s="109"/>
      <c r="S558" s="109"/>
    </row>
    <row r="559" spans="1:19" s="499" customFormat="1" ht="15.75" x14ac:dyDescent="0.25">
      <c r="A559" s="1090"/>
      <c r="B559" s="498"/>
      <c r="C559" s="1408" t="s">
        <v>1633</v>
      </c>
      <c r="D559" s="1409" t="s">
        <v>376</v>
      </c>
      <c r="E559" s="1419" t="s">
        <v>1646</v>
      </c>
      <c r="F559" s="1411">
        <v>43790</v>
      </c>
      <c r="G559" s="1412">
        <v>14749.89</v>
      </c>
      <c r="H559" s="1412">
        <v>14748.89</v>
      </c>
      <c r="I559" s="1412">
        <v>1</v>
      </c>
      <c r="J559" s="1409">
        <v>10</v>
      </c>
      <c r="K559" s="1409">
        <v>2655</v>
      </c>
      <c r="L559" s="1409">
        <v>1206010006</v>
      </c>
      <c r="M559" s="1409">
        <v>2438</v>
      </c>
      <c r="N559" s="1413">
        <v>45218</v>
      </c>
      <c r="O559" s="1414" t="s">
        <v>1141</v>
      </c>
      <c r="P559" s="1415"/>
      <c r="Q559" s="135"/>
      <c r="R559" s="109"/>
      <c r="S559" s="109"/>
    </row>
    <row r="560" spans="1:19" s="499" customFormat="1" ht="15.75" x14ac:dyDescent="0.25">
      <c r="A560" s="1090"/>
      <c r="B560" s="498"/>
      <c r="C560" s="1408" t="s">
        <v>1633</v>
      </c>
      <c r="D560" s="1409" t="s">
        <v>376</v>
      </c>
      <c r="E560" s="1419" t="s">
        <v>1647</v>
      </c>
      <c r="F560" s="1411">
        <v>43790</v>
      </c>
      <c r="G560" s="1412">
        <v>14749.89</v>
      </c>
      <c r="H560" s="1412">
        <v>14748.89</v>
      </c>
      <c r="I560" s="1412">
        <v>1</v>
      </c>
      <c r="J560" s="1409">
        <v>10</v>
      </c>
      <c r="K560" s="1409">
        <v>2655</v>
      </c>
      <c r="L560" s="1409">
        <v>1206010006</v>
      </c>
      <c r="M560" s="1409">
        <v>2438</v>
      </c>
      <c r="N560" s="1413">
        <v>45218</v>
      </c>
      <c r="O560" s="1414" t="s">
        <v>1141</v>
      </c>
      <c r="P560" s="1415"/>
      <c r="Q560" s="135"/>
      <c r="R560" s="109"/>
      <c r="S560" s="109"/>
    </row>
    <row r="561" spans="1:19" s="499" customFormat="1" ht="15.75" x14ac:dyDescent="0.25">
      <c r="A561" s="1090"/>
      <c r="B561" s="498"/>
      <c r="C561" s="1408" t="s">
        <v>1633</v>
      </c>
      <c r="D561" s="1409" t="s">
        <v>376</v>
      </c>
      <c r="E561" s="1419" t="s">
        <v>1648</v>
      </c>
      <c r="F561" s="1411">
        <v>43790</v>
      </c>
      <c r="G561" s="1412">
        <v>14749.89</v>
      </c>
      <c r="H561" s="1412">
        <v>14748.89</v>
      </c>
      <c r="I561" s="1412">
        <v>1</v>
      </c>
      <c r="J561" s="1409">
        <v>10</v>
      </c>
      <c r="K561" s="1409">
        <v>2655</v>
      </c>
      <c r="L561" s="1409">
        <v>1206010006</v>
      </c>
      <c r="M561" s="1409">
        <v>2438</v>
      </c>
      <c r="N561" s="1413">
        <v>45218</v>
      </c>
      <c r="O561" s="1414" t="s">
        <v>1141</v>
      </c>
      <c r="P561" s="1415"/>
      <c r="Q561" s="135"/>
      <c r="R561" s="109"/>
      <c r="S561" s="109"/>
    </row>
    <row r="562" spans="1:19" s="499" customFormat="1" ht="15.75" x14ac:dyDescent="0.25">
      <c r="A562" s="1090"/>
      <c r="B562" s="498"/>
      <c r="C562" s="1408" t="s">
        <v>1633</v>
      </c>
      <c r="D562" s="1409" t="s">
        <v>376</v>
      </c>
      <c r="E562" s="1419" t="s">
        <v>1649</v>
      </c>
      <c r="F562" s="1411">
        <v>43790</v>
      </c>
      <c r="G562" s="1412">
        <v>14749.89</v>
      </c>
      <c r="H562" s="1412">
        <v>14748.89</v>
      </c>
      <c r="I562" s="1412">
        <v>1</v>
      </c>
      <c r="J562" s="1409">
        <v>10</v>
      </c>
      <c r="K562" s="1409">
        <v>2655</v>
      </c>
      <c r="L562" s="1409">
        <v>1206010006</v>
      </c>
      <c r="M562" s="1409">
        <v>2438</v>
      </c>
      <c r="N562" s="1413">
        <v>45218</v>
      </c>
      <c r="O562" s="1414" t="s">
        <v>1141</v>
      </c>
      <c r="P562" s="1415"/>
      <c r="Q562" s="135"/>
      <c r="R562" s="109"/>
      <c r="S562" s="109"/>
    </row>
    <row r="563" spans="1:19" s="499" customFormat="1" ht="15.75" x14ac:dyDescent="0.25">
      <c r="A563" s="1090"/>
      <c r="B563" s="498"/>
      <c r="C563" s="1408" t="s">
        <v>1633</v>
      </c>
      <c r="D563" s="1409" t="s">
        <v>376</v>
      </c>
      <c r="E563" s="1419" t="s">
        <v>1650</v>
      </c>
      <c r="F563" s="1411">
        <v>43790</v>
      </c>
      <c r="G563" s="1412">
        <v>14750.95</v>
      </c>
      <c r="H563" s="1412">
        <v>14748.89</v>
      </c>
      <c r="I563" s="1412">
        <v>1</v>
      </c>
      <c r="J563" s="1409">
        <v>10</v>
      </c>
      <c r="K563" s="1409">
        <v>2655</v>
      </c>
      <c r="L563" s="1409">
        <v>1206010006</v>
      </c>
      <c r="M563" s="1409">
        <v>2438</v>
      </c>
      <c r="N563" s="1413">
        <v>45218</v>
      </c>
      <c r="O563" s="1414" t="s">
        <v>1141</v>
      </c>
      <c r="P563" s="1415"/>
      <c r="Q563" s="135"/>
      <c r="R563" s="109"/>
      <c r="S563" s="109"/>
    </row>
    <row r="564" spans="1:19" s="499" customFormat="1" ht="15.75" x14ac:dyDescent="0.25">
      <c r="A564" s="1090"/>
      <c r="B564" s="498"/>
      <c r="C564" s="1408" t="s">
        <v>1633</v>
      </c>
      <c r="D564" s="1409" t="s">
        <v>376</v>
      </c>
      <c r="E564" s="1419" t="s">
        <v>1651</v>
      </c>
      <c r="F564" s="1411">
        <v>43790</v>
      </c>
      <c r="G564" s="1412">
        <v>14749.89</v>
      </c>
      <c r="H564" s="1412">
        <v>14748.89</v>
      </c>
      <c r="I564" s="1412">
        <v>1</v>
      </c>
      <c r="J564" s="1409">
        <v>10</v>
      </c>
      <c r="K564" s="1409">
        <v>2655</v>
      </c>
      <c r="L564" s="1409">
        <v>1206010006</v>
      </c>
      <c r="M564" s="1409">
        <v>2438</v>
      </c>
      <c r="N564" s="1413">
        <v>45218</v>
      </c>
      <c r="O564" s="1414" t="s">
        <v>1141</v>
      </c>
      <c r="P564" s="1415"/>
      <c r="Q564" s="135"/>
      <c r="R564" s="109"/>
      <c r="S564" s="109"/>
    </row>
    <row r="565" spans="1:19" s="499" customFormat="1" ht="15.75" x14ac:dyDescent="0.25">
      <c r="A565" s="1090"/>
      <c r="B565" s="498"/>
      <c r="C565" s="1408" t="s">
        <v>1633</v>
      </c>
      <c r="D565" s="1409" t="s">
        <v>376</v>
      </c>
      <c r="E565" s="1419" t="s">
        <v>1652</v>
      </c>
      <c r="F565" s="1411">
        <v>43790</v>
      </c>
      <c r="G565" s="1412">
        <v>14749.89</v>
      </c>
      <c r="H565" s="1412">
        <v>14748.89</v>
      </c>
      <c r="I565" s="1412">
        <v>1</v>
      </c>
      <c r="J565" s="1409">
        <v>10</v>
      </c>
      <c r="K565" s="1409">
        <v>2655</v>
      </c>
      <c r="L565" s="1409">
        <v>1206010006</v>
      </c>
      <c r="M565" s="1409">
        <v>2438</v>
      </c>
      <c r="N565" s="1413">
        <v>45218</v>
      </c>
      <c r="O565" s="1414" t="s">
        <v>1141</v>
      </c>
      <c r="P565" s="1415"/>
      <c r="Q565" s="135"/>
      <c r="R565" s="109"/>
      <c r="S565" s="109"/>
    </row>
    <row r="566" spans="1:19" s="499" customFormat="1" ht="15.75" x14ac:dyDescent="0.25">
      <c r="A566" s="1090"/>
      <c r="B566" s="498"/>
      <c r="C566" s="1408" t="s">
        <v>1653</v>
      </c>
      <c r="D566" s="1409" t="s">
        <v>376</v>
      </c>
      <c r="E566" s="1419" t="s">
        <v>1654</v>
      </c>
      <c r="F566" s="1411">
        <v>42296</v>
      </c>
      <c r="G566" s="1412">
        <v>43070</v>
      </c>
      <c r="H566" s="1412">
        <v>43069</v>
      </c>
      <c r="I566" s="1412">
        <v>1</v>
      </c>
      <c r="J566" s="1409">
        <v>10</v>
      </c>
      <c r="K566" s="1409">
        <v>2655</v>
      </c>
      <c r="L566" s="1409">
        <v>1206010006</v>
      </c>
      <c r="M566" s="1409">
        <v>2438</v>
      </c>
      <c r="N566" s="1413">
        <v>45218</v>
      </c>
      <c r="O566" s="1414" t="s">
        <v>1141</v>
      </c>
      <c r="P566" s="1415"/>
      <c r="Q566" s="135"/>
      <c r="R566" s="109"/>
      <c r="S566" s="109"/>
    </row>
    <row r="567" spans="1:19" s="499" customFormat="1" ht="15.75" x14ac:dyDescent="0.25">
      <c r="A567" s="1090"/>
      <c r="B567" s="498"/>
      <c r="C567" s="1408" t="s">
        <v>1653</v>
      </c>
      <c r="D567" s="1409" t="s">
        <v>376</v>
      </c>
      <c r="E567" s="1419" t="s">
        <v>1655</v>
      </c>
      <c r="F567" s="1411">
        <v>42296</v>
      </c>
      <c r="G567" s="1412">
        <v>43070</v>
      </c>
      <c r="H567" s="1412">
        <v>43069</v>
      </c>
      <c r="I567" s="1412">
        <v>1</v>
      </c>
      <c r="J567" s="1409">
        <v>10</v>
      </c>
      <c r="K567" s="1409">
        <v>2655</v>
      </c>
      <c r="L567" s="1409">
        <v>1206010006</v>
      </c>
      <c r="M567" s="1409">
        <v>2438</v>
      </c>
      <c r="N567" s="1413">
        <v>45218</v>
      </c>
      <c r="O567" s="1414" t="s">
        <v>1141</v>
      </c>
      <c r="P567" s="1415"/>
      <c r="Q567" s="135"/>
      <c r="R567" s="109"/>
      <c r="S567" s="109"/>
    </row>
    <row r="568" spans="1:19" s="499" customFormat="1" ht="15.75" x14ac:dyDescent="0.25">
      <c r="A568" s="1090"/>
      <c r="B568" s="498"/>
      <c r="C568" s="1408" t="s">
        <v>1653</v>
      </c>
      <c r="D568" s="1409" t="s">
        <v>376</v>
      </c>
      <c r="E568" s="1419" t="s">
        <v>1656</v>
      </c>
      <c r="F568" s="1411">
        <v>42296</v>
      </c>
      <c r="G568" s="1412">
        <v>43070</v>
      </c>
      <c r="H568" s="1412">
        <v>43069</v>
      </c>
      <c r="I568" s="1412">
        <v>1</v>
      </c>
      <c r="J568" s="1409">
        <v>10</v>
      </c>
      <c r="K568" s="1409">
        <v>2655</v>
      </c>
      <c r="L568" s="1409">
        <v>1206010006</v>
      </c>
      <c r="M568" s="1409">
        <v>2438</v>
      </c>
      <c r="N568" s="1413">
        <v>45218</v>
      </c>
      <c r="O568" s="1414" t="s">
        <v>1141</v>
      </c>
      <c r="P568" s="1415"/>
      <c r="Q568" s="135"/>
      <c r="R568" s="109"/>
      <c r="S568" s="109"/>
    </row>
    <row r="569" spans="1:19" s="499" customFormat="1" ht="15.75" x14ac:dyDescent="0.25">
      <c r="A569" s="1090"/>
      <c r="B569" s="498"/>
      <c r="C569" s="1408" t="s">
        <v>1653</v>
      </c>
      <c r="D569" s="1409" t="s">
        <v>376</v>
      </c>
      <c r="E569" s="1419" t="s">
        <v>1657</v>
      </c>
      <c r="F569" s="1411">
        <v>42296</v>
      </c>
      <c r="G569" s="1412">
        <v>43070</v>
      </c>
      <c r="H569" s="1412">
        <v>43069</v>
      </c>
      <c r="I569" s="1412">
        <v>1</v>
      </c>
      <c r="J569" s="1409">
        <v>10</v>
      </c>
      <c r="K569" s="1409">
        <v>2655</v>
      </c>
      <c r="L569" s="1409">
        <v>1206010006</v>
      </c>
      <c r="M569" s="1409">
        <v>2438</v>
      </c>
      <c r="N569" s="1413">
        <v>45218</v>
      </c>
      <c r="O569" s="1414" t="s">
        <v>1141</v>
      </c>
      <c r="P569" s="1415"/>
      <c r="Q569" s="135"/>
      <c r="R569" s="109"/>
      <c r="S569" s="109"/>
    </row>
    <row r="570" spans="1:19" s="499" customFormat="1" ht="15.75" x14ac:dyDescent="0.25">
      <c r="A570" s="1090"/>
      <c r="B570" s="498"/>
      <c r="C570" s="1421" t="s">
        <v>1658</v>
      </c>
      <c r="D570" s="1409" t="s">
        <v>376</v>
      </c>
      <c r="E570" s="1417" t="s">
        <v>1165</v>
      </c>
      <c r="F570" s="1411"/>
      <c r="G570" s="1412"/>
      <c r="H570" s="1412"/>
      <c r="I570" s="1412"/>
      <c r="J570" s="1409"/>
      <c r="K570" s="1409"/>
      <c r="L570" s="1409"/>
      <c r="M570" s="1409">
        <v>2438</v>
      </c>
      <c r="N570" s="1413">
        <v>45218</v>
      </c>
      <c r="O570" s="1414" t="s">
        <v>1141</v>
      </c>
      <c r="P570" s="1415"/>
      <c r="Q570" s="135"/>
      <c r="R570" s="109"/>
      <c r="S570" s="109"/>
    </row>
    <row r="571" spans="1:19" s="499" customFormat="1" ht="15.75" x14ac:dyDescent="0.25">
      <c r="A571" s="1090"/>
      <c r="B571" s="498"/>
      <c r="C571" s="1421" t="s">
        <v>1658</v>
      </c>
      <c r="D571" s="1409" t="s">
        <v>376</v>
      </c>
      <c r="E571" s="1417" t="s">
        <v>1165</v>
      </c>
      <c r="F571" s="1411"/>
      <c r="G571" s="1412"/>
      <c r="H571" s="1412"/>
      <c r="I571" s="1412"/>
      <c r="J571" s="1409"/>
      <c r="K571" s="1409"/>
      <c r="L571" s="1409"/>
      <c r="M571" s="1409">
        <v>2438</v>
      </c>
      <c r="N571" s="1413">
        <v>45218</v>
      </c>
      <c r="O571" s="1414" t="s">
        <v>1141</v>
      </c>
      <c r="P571" s="1415"/>
      <c r="Q571" s="135"/>
      <c r="R571" s="109"/>
      <c r="S571" s="109"/>
    </row>
    <row r="572" spans="1:19" s="499" customFormat="1" ht="15.75" x14ac:dyDescent="0.25">
      <c r="A572" s="1090"/>
      <c r="B572" s="498"/>
      <c r="C572" s="1421" t="s">
        <v>1659</v>
      </c>
      <c r="D572" s="1409" t="s">
        <v>376</v>
      </c>
      <c r="E572" s="1417" t="s">
        <v>1660</v>
      </c>
      <c r="F572" s="1411"/>
      <c r="G572" s="1412"/>
      <c r="H572" s="1412"/>
      <c r="I572" s="1412"/>
      <c r="J572" s="1409"/>
      <c r="K572" s="1409"/>
      <c r="L572" s="1409"/>
      <c r="M572" s="1409">
        <v>2438</v>
      </c>
      <c r="N572" s="1413">
        <v>45218</v>
      </c>
      <c r="O572" s="1414" t="s">
        <v>1141</v>
      </c>
      <c r="P572" s="1415"/>
      <c r="Q572" s="135"/>
      <c r="R572" s="109"/>
      <c r="S572" s="109"/>
    </row>
    <row r="573" spans="1:19" s="499" customFormat="1" ht="15.75" x14ac:dyDescent="0.25">
      <c r="A573" s="1090"/>
      <c r="B573" s="498"/>
      <c r="C573" s="1421" t="s">
        <v>1661</v>
      </c>
      <c r="D573" s="1409" t="s">
        <v>376</v>
      </c>
      <c r="E573" s="1417" t="s">
        <v>1662</v>
      </c>
      <c r="F573" s="1411"/>
      <c r="G573" s="1412"/>
      <c r="H573" s="1412"/>
      <c r="I573" s="1412"/>
      <c r="J573" s="1409"/>
      <c r="K573" s="1409"/>
      <c r="L573" s="1409"/>
      <c r="M573" s="1409">
        <v>2438</v>
      </c>
      <c r="N573" s="1413">
        <v>45218</v>
      </c>
      <c r="O573" s="1414" t="s">
        <v>1141</v>
      </c>
      <c r="P573" s="1415"/>
      <c r="Q573" s="135"/>
      <c r="R573" s="109"/>
      <c r="S573" s="109"/>
    </row>
    <row r="574" spans="1:19" s="499" customFormat="1" ht="15.75" x14ac:dyDescent="0.25">
      <c r="A574" s="1090"/>
      <c r="B574" s="498"/>
      <c r="C574" s="1421" t="s">
        <v>1661</v>
      </c>
      <c r="D574" s="1409" t="s">
        <v>376</v>
      </c>
      <c r="E574" s="1417" t="s">
        <v>1663</v>
      </c>
      <c r="F574" s="1411"/>
      <c r="G574" s="1412"/>
      <c r="H574" s="1412"/>
      <c r="I574" s="1412"/>
      <c r="J574" s="1409"/>
      <c r="K574" s="1409"/>
      <c r="L574" s="1409"/>
      <c r="M574" s="1409">
        <v>2438</v>
      </c>
      <c r="N574" s="1413">
        <v>45218</v>
      </c>
      <c r="O574" s="1414" t="s">
        <v>1141</v>
      </c>
      <c r="P574" s="1415"/>
      <c r="Q574" s="135"/>
      <c r="R574" s="109"/>
      <c r="S574" s="109"/>
    </row>
    <row r="575" spans="1:19" s="499" customFormat="1" ht="15.75" x14ac:dyDescent="0.25">
      <c r="A575" s="1090"/>
      <c r="B575" s="498"/>
      <c r="C575" s="1421" t="s">
        <v>1661</v>
      </c>
      <c r="D575" s="1409" t="s">
        <v>376</v>
      </c>
      <c r="E575" s="1417" t="s">
        <v>1664</v>
      </c>
      <c r="F575" s="1411"/>
      <c r="G575" s="1412"/>
      <c r="H575" s="1412"/>
      <c r="I575" s="1412"/>
      <c r="J575" s="1409"/>
      <c r="K575" s="1409"/>
      <c r="L575" s="1409"/>
      <c r="M575" s="1409">
        <v>2438</v>
      </c>
      <c r="N575" s="1413">
        <v>45218</v>
      </c>
      <c r="O575" s="1414" t="s">
        <v>1141</v>
      </c>
      <c r="P575" s="1415"/>
      <c r="Q575" s="135"/>
      <c r="R575" s="109"/>
      <c r="S575" s="109"/>
    </row>
    <row r="576" spans="1:19" s="499" customFormat="1" ht="15.75" x14ac:dyDescent="0.25">
      <c r="A576" s="1090"/>
      <c r="B576" s="498"/>
      <c r="C576" s="1421" t="s">
        <v>1661</v>
      </c>
      <c r="D576" s="1409" t="s">
        <v>376</v>
      </c>
      <c r="E576" s="1417" t="s">
        <v>1665</v>
      </c>
      <c r="F576" s="1411"/>
      <c r="G576" s="1412"/>
      <c r="H576" s="1412"/>
      <c r="I576" s="1412"/>
      <c r="J576" s="1409"/>
      <c r="K576" s="1409"/>
      <c r="L576" s="1409"/>
      <c r="M576" s="1409">
        <v>2438</v>
      </c>
      <c r="N576" s="1413">
        <v>45218</v>
      </c>
      <c r="O576" s="1414" t="s">
        <v>1141</v>
      </c>
      <c r="P576" s="1415"/>
      <c r="Q576" s="135"/>
      <c r="R576" s="109"/>
      <c r="S576" s="109"/>
    </row>
    <row r="577" spans="1:19" s="499" customFormat="1" ht="15.75" x14ac:dyDescent="0.25">
      <c r="A577" s="1090"/>
      <c r="B577" s="498"/>
      <c r="C577" s="1421" t="s">
        <v>1661</v>
      </c>
      <c r="D577" s="1409" t="s">
        <v>376</v>
      </c>
      <c r="E577" s="1417" t="s">
        <v>1666</v>
      </c>
      <c r="F577" s="1411"/>
      <c r="G577" s="1412"/>
      <c r="H577" s="1412"/>
      <c r="I577" s="1412"/>
      <c r="J577" s="1409"/>
      <c r="K577" s="1409"/>
      <c r="L577" s="1409"/>
      <c r="M577" s="1409">
        <v>2438</v>
      </c>
      <c r="N577" s="1413">
        <v>45218</v>
      </c>
      <c r="O577" s="1414" t="s">
        <v>1141</v>
      </c>
      <c r="P577" s="1415"/>
      <c r="Q577" s="135"/>
      <c r="R577" s="109"/>
      <c r="S577" s="109"/>
    </row>
    <row r="578" spans="1:19" s="499" customFormat="1" ht="15.75" x14ac:dyDescent="0.25">
      <c r="A578" s="1090"/>
      <c r="B578" s="498"/>
      <c r="C578" s="1421" t="s">
        <v>1661</v>
      </c>
      <c r="D578" s="1409" t="s">
        <v>376</v>
      </c>
      <c r="E578" s="1417" t="s">
        <v>1667</v>
      </c>
      <c r="F578" s="1411"/>
      <c r="G578" s="1412"/>
      <c r="H578" s="1412"/>
      <c r="I578" s="1412"/>
      <c r="J578" s="1409"/>
      <c r="K578" s="1409"/>
      <c r="L578" s="1409"/>
      <c r="M578" s="1409">
        <v>2438</v>
      </c>
      <c r="N578" s="1413">
        <v>45218</v>
      </c>
      <c r="O578" s="1414" t="s">
        <v>1141</v>
      </c>
      <c r="P578" s="1415"/>
      <c r="Q578" s="135"/>
      <c r="R578" s="109"/>
      <c r="S578" s="109"/>
    </row>
    <row r="579" spans="1:19" s="499" customFormat="1" ht="15.75" x14ac:dyDescent="0.25">
      <c r="A579" s="1090"/>
      <c r="B579" s="498"/>
      <c r="C579" s="1421" t="s">
        <v>1661</v>
      </c>
      <c r="D579" s="1409" t="s">
        <v>376</v>
      </c>
      <c r="E579" s="1417" t="s">
        <v>1668</v>
      </c>
      <c r="F579" s="1411"/>
      <c r="G579" s="1412"/>
      <c r="H579" s="1412"/>
      <c r="I579" s="1412"/>
      <c r="J579" s="1409"/>
      <c r="K579" s="1409"/>
      <c r="L579" s="1409"/>
      <c r="M579" s="1409">
        <v>2438</v>
      </c>
      <c r="N579" s="1413">
        <v>45218</v>
      </c>
      <c r="O579" s="1414" t="s">
        <v>1141</v>
      </c>
      <c r="P579" s="1415"/>
      <c r="Q579" s="135"/>
      <c r="R579" s="109"/>
      <c r="S579" s="109"/>
    </row>
    <row r="580" spans="1:19" s="499" customFormat="1" ht="15.75" x14ac:dyDescent="0.25">
      <c r="A580" s="1090"/>
      <c r="B580" s="498"/>
      <c r="C580" s="1421" t="s">
        <v>1661</v>
      </c>
      <c r="D580" s="1409" t="s">
        <v>376</v>
      </c>
      <c r="E580" s="1417" t="s">
        <v>1669</v>
      </c>
      <c r="F580" s="1411"/>
      <c r="G580" s="1412"/>
      <c r="H580" s="1412"/>
      <c r="I580" s="1412"/>
      <c r="J580" s="1409"/>
      <c r="K580" s="1409"/>
      <c r="L580" s="1409"/>
      <c r="M580" s="1409">
        <v>2438</v>
      </c>
      <c r="N580" s="1413">
        <v>45218</v>
      </c>
      <c r="O580" s="1414" t="s">
        <v>1141</v>
      </c>
      <c r="P580" s="1415"/>
      <c r="Q580" s="135"/>
      <c r="R580" s="109"/>
      <c r="S580" s="109"/>
    </row>
    <row r="581" spans="1:19" s="499" customFormat="1" ht="15.75" x14ac:dyDescent="0.25">
      <c r="A581" s="1090"/>
      <c r="B581" s="498"/>
      <c r="C581" s="1421" t="s">
        <v>1661</v>
      </c>
      <c r="D581" s="1409" t="s">
        <v>376</v>
      </c>
      <c r="E581" s="1417" t="s">
        <v>1670</v>
      </c>
      <c r="F581" s="1411"/>
      <c r="G581" s="1412"/>
      <c r="H581" s="1412"/>
      <c r="I581" s="1412"/>
      <c r="J581" s="1409"/>
      <c r="K581" s="1409"/>
      <c r="L581" s="1409"/>
      <c r="M581" s="1409">
        <v>2438</v>
      </c>
      <c r="N581" s="1413">
        <v>45218</v>
      </c>
      <c r="O581" s="1414" t="s">
        <v>1141</v>
      </c>
      <c r="P581" s="1415"/>
      <c r="Q581" s="135"/>
      <c r="R581" s="109"/>
      <c r="S581" s="109"/>
    </row>
    <row r="582" spans="1:19" s="499" customFormat="1" ht="15.75" x14ac:dyDescent="0.25">
      <c r="A582" s="1090"/>
      <c r="B582" s="498"/>
      <c r="C582" s="1421" t="s">
        <v>1661</v>
      </c>
      <c r="D582" s="1409" t="s">
        <v>376</v>
      </c>
      <c r="E582" s="1417" t="s">
        <v>1671</v>
      </c>
      <c r="F582" s="1411"/>
      <c r="G582" s="1412"/>
      <c r="H582" s="1412"/>
      <c r="I582" s="1412"/>
      <c r="J582" s="1409"/>
      <c r="K582" s="1409"/>
      <c r="L582" s="1409"/>
      <c r="M582" s="1409">
        <v>2438</v>
      </c>
      <c r="N582" s="1413">
        <v>45218</v>
      </c>
      <c r="O582" s="1414" t="s">
        <v>1141</v>
      </c>
      <c r="P582" s="1415"/>
      <c r="Q582" s="135"/>
      <c r="R582" s="109"/>
      <c r="S582" s="109"/>
    </row>
    <row r="583" spans="1:19" s="499" customFormat="1" ht="15.75" x14ac:dyDescent="0.25">
      <c r="A583" s="1090"/>
      <c r="B583" s="498"/>
      <c r="C583" s="1421" t="s">
        <v>1661</v>
      </c>
      <c r="D583" s="1409" t="s">
        <v>376</v>
      </c>
      <c r="E583" s="1417" t="s">
        <v>1516</v>
      </c>
      <c r="F583" s="1411"/>
      <c r="G583" s="1412"/>
      <c r="H583" s="1412"/>
      <c r="I583" s="1412"/>
      <c r="J583" s="1409"/>
      <c r="K583" s="1409"/>
      <c r="L583" s="1409"/>
      <c r="M583" s="1409">
        <v>2438</v>
      </c>
      <c r="N583" s="1413">
        <v>45218</v>
      </c>
      <c r="O583" s="1414" t="s">
        <v>1141</v>
      </c>
      <c r="P583" s="1415"/>
      <c r="Q583" s="135"/>
      <c r="R583" s="109"/>
      <c r="S583" s="109"/>
    </row>
    <row r="584" spans="1:19" s="499" customFormat="1" ht="15.75" x14ac:dyDescent="0.25">
      <c r="A584" s="1090"/>
      <c r="B584" s="498"/>
      <c r="C584" s="1421" t="s">
        <v>1661</v>
      </c>
      <c r="D584" s="1409" t="s">
        <v>376</v>
      </c>
      <c r="E584" s="1417" t="s">
        <v>1672</v>
      </c>
      <c r="F584" s="1411"/>
      <c r="G584" s="1412"/>
      <c r="H584" s="1412"/>
      <c r="I584" s="1412"/>
      <c r="J584" s="1409"/>
      <c r="K584" s="1409"/>
      <c r="L584" s="1409"/>
      <c r="M584" s="1409">
        <v>2438</v>
      </c>
      <c r="N584" s="1413">
        <v>45218</v>
      </c>
      <c r="O584" s="1414" t="s">
        <v>1141</v>
      </c>
      <c r="P584" s="1415"/>
      <c r="Q584" s="135"/>
      <c r="R584" s="109"/>
      <c r="S584" s="109"/>
    </row>
    <row r="585" spans="1:19" s="499" customFormat="1" ht="15.75" x14ac:dyDescent="0.25">
      <c r="A585" s="1090"/>
      <c r="B585" s="498"/>
      <c r="C585" s="1421" t="s">
        <v>1661</v>
      </c>
      <c r="D585" s="1409" t="s">
        <v>376</v>
      </c>
      <c r="E585" s="1417" t="s">
        <v>1673</v>
      </c>
      <c r="F585" s="1411"/>
      <c r="G585" s="1412"/>
      <c r="H585" s="1412"/>
      <c r="I585" s="1412"/>
      <c r="J585" s="1409"/>
      <c r="K585" s="1409"/>
      <c r="L585" s="1409"/>
      <c r="M585" s="1409">
        <v>2438</v>
      </c>
      <c r="N585" s="1413">
        <v>45218</v>
      </c>
      <c r="O585" s="1414" t="s">
        <v>1141</v>
      </c>
      <c r="P585" s="1415"/>
      <c r="Q585" s="135"/>
      <c r="R585" s="109"/>
      <c r="S585" s="109"/>
    </row>
    <row r="586" spans="1:19" s="499" customFormat="1" ht="15.75" x14ac:dyDescent="0.25">
      <c r="A586" s="1090"/>
      <c r="B586" s="498"/>
      <c r="C586" s="1421" t="s">
        <v>1661</v>
      </c>
      <c r="D586" s="1409" t="s">
        <v>376</v>
      </c>
      <c r="E586" s="1417" t="s">
        <v>1674</v>
      </c>
      <c r="F586" s="1411"/>
      <c r="G586" s="1412"/>
      <c r="H586" s="1412"/>
      <c r="I586" s="1412"/>
      <c r="J586" s="1409"/>
      <c r="K586" s="1409"/>
      <c r="L586" s="1409"/>
      <c r="M586" s="1409">
        <v>2438</v>
      </c>
      <c r="N586" s="1413">
        <v>45218</v>
      </c>
      <c r="O586" s="1414" t="s">
        <v>1141</v>
      </c>
      <c r="P586" s="1415"/>
      <c r="Q586" s="135"/>
      <c r="R586" s="109"/>
      <c r="S586" s="109"/>
    </row>
    <row r="587" spans="1:19" s="499" customFormat="1" ht="15.75" x14ac:dyDescent="0.25">
      <c r="A587" s="1090"/>
      <c r="B587" s="498"/>
      <c r="C587" s="1421" t="s">
        <v>1661</v>
      </c>
      <c r="D587" s="1409" t="s">
        <v>376</v>
      </c>
      <c r="E587" s="1417" t="s">
        <v>1442</v>
      </c>
      <c r="F587" s="1411"/>
      <c r="G587" s="1412"/>
      <c r="H587" s="1412"/>
      <c r="I587" s="1412"/>
      <c r="J587" s="1409"/>
      <c r="K587" s="1409"/>
      <c r="L587" s="1409"/>
      <c r="M587" s="1409">
        <v>2438</v>
      </c>
      <c r="N587" s="1413">
        <v>45218</v>
      </c>
      <c r="O587" s="1414" t="s">
        <v>1141</v>
      </c>
      <c r="P587" s="1415"/>
      <c r="Q587" s="135"/>
      <c r="R587" s="109"/>
      <c r="S587" s="109"/>
    </row>
    <row r="588" spans="1:19" s="499" customFormat="1" ht="15.75" x14ac:dyDescent="0.25">
      <c r="A588" s="1090"/>
      <c r="B588" s="498"/>
      <c r="C588" s="1421" t="s">
        <v>1661</v>
      </c>
      <c r="D588" s="1409" t="s">
        <v>376</v>
      </c>
      <c r="E588" s="1417" t="s">
        <v>1675</v>
      </c>
      <c r="F588" s="1411"/>
      <c r="G588" s="1412"/>
      <c r="H588" s="1412"/>
      <c r="I588" s="1412"/>
      <c r="J588" s="1409"/>
      <c r="K588" s="1409"/>
      <c r="L588" s="1409"/>
      <c r="M588" s="1409">
        <v>2438</v>
      </c>
      <c r="N588" s="1413">
        <v>45218</v>
      </c>
      <c r="O588" s="1414" t="s">
        <v>1141</v>
      </c>
      <c r="P588" s="1415"/>
      <c r="Q588" s="135"/>
      <c r="R588" s="109"/>
      <c r="S588" s="109"/>
    </row>
    <row r="589" spans="1:19" s="499" customFormat="1" ht="15.75" x14ac:dyDescent="0.25">
      <c r="A589" s="1090"/>
      <c r="B589" s="498"/>
      <c r="C589" s="1421" t="s">
        <v>1661</v>
      </c>
      <c r="D589" s="1409" t="s">
        <v>376</v>
      </c>
      <c r="E589" s="1417" t="s">
        <v>1676</v>
      </c>
      <c r="F589" s="1411"/>
      <c r="G589" s="1412"/>
      <c r="H589" s="1412"/>
      <c r="I589" s="1412"/>
      <c r="J589" s="1409"/>
      <c r="K589" s="1409"/>
      <c r="L589" s="1409"/>
      <c r="M589" s="1409">
        <v>2438</v>
      </c>
      <c r="N589" s="1413">
        <v>45218</v>
      </c>
      <c r="O589" s="1414" t="s">
        <v>1141</v>
      </c>
      <c r="P589" s="1415"/>
      <c r="Q589" s="135"/>
      <c r="R589" s="109"/>
      <c r="S589" s="109"/>
    </row>
    <row r="590" spans="1:19" s="499" customFormat="1" ht="15.75" x14ac:dyDescent="0.25">
      <c r="A590" s="1090"/>
      <c r="B590" s="498"/>
      <c r="C590" s="1421" t="s">
        <v>1661</v>
      </c>
      <c r="D590" s="1409" t="s">
        <v>376</v>
      </c>
      <c r="E590" s="1417" t="s">
        <v>1677</v>
      </c>
      <c r="F590" s="1411"/>
      <c r="G590" s="1412"/>
      <c r="H590" s="1412"/>
      <c r="I590" s="1412"/>
      <c r="J590" s="1409"/>
      <c r="K590" s="1409"/>
      <c r="L590" s="1409"/>
      <c r="M590" s="1409">
        <v>2438</v>
      </c>
      <c r="N590" s="1413">
        <v>45218</v>
      </c>
      <c r="O590" s="1414" t="s">
        <v>1141</v>
      </c>
      <c r="P590" s="1415"/>
      <c r="Q590" s="135"/>
      <c r="R590" s="109"/>
      <c r="S590" s="109"/>
    </row>
    <row r="591" spans="1:19" s="499" customFormat="1" ht="15.75" x14ac:dyDescent="0.25">
      <c r="A591" s="1090"/>
      <c r="B591" s="498"/>
      <c r="C591" s="1421" t="s">
        <v>1661</v>
      </c>
      <c r="D591" s="1409" t="s">
        <v>376</v>
      </c>
      <c r="E591" s="1417" t="s">
        <v>1678</v>
      </c>
      <c r="F591" s="1411"/>
      <c r="G591" s="1412"/>
      <c r="H591" s="1412"/>
      <c r="I591" s="1412"/>
      <c r="J591" s="1409"/>
      <c r="K591" s="1409"/>
      <c r="L591" s="1409"/>
      <c r="M591" s="1409">
        <v>2438</v>
      </c>
      <c r="N591" s="1413">
        <v>45218</v>
      </c>
      <c r="O591" s="1414" t="s">
        <v>1141</v>
      </c>
      <c r="P591" s="1415"/>
      <c r="Q591" s="135"/>
      <c r="R591" s="109"/>
      <c r="S591" s="109"/>
    </row>
    <row r="592" spans="1:19" s="499" customFormat="1" ht="15.75" x14ac:dyDescent="0.25">
      <c r="A592" s="1090"/>
      <c r="B592" s="498"/>
      <c r="C592" s="1421" t="s">
        <v>1661</v>
      </c>
      <c r="D592" s="1409" t="s">
        <v>376</v>
      </c>
      <c r="E592" s="1417" t="s">
        <v>1679</v>
      </c>
      <c r="F592" s="1411"/>
      <c r="G592" s="1412"/>
      <c r="H592" s="1412"/>
      <c r="I592" s="1412"/>
      <c r="J592" s="1409"/>
      <c r="K592" s="1409"/>
      <c r="L592" s="1409"/>
      <c r="M592" s="1409">
        <v>2438</v>
      </c>
      <c r="N592" s="1413">
        <v>45218</v>
      </c>
      <c r="O592" s="1414" t="s">
        <v>1141</v>
      </c>
      <c r="P592" s="1415"/>
      <c r="Q592" s="135"/>
      <c r="R592" s="109"/>
      <c r="S592" s="109"/>
    </row>
    <row r="593" spans="1:19" s="499" customFormat="1" ht="15.75" x14ac:dyDescent="0.25">
      <c r="A593" s="1090"/>
      <c r="B593" s="498"/>
      <c r="C593" s="1421" t="s">
        <v>1661</v>
      </c>
      <c r="D593" s="1409" t="s">
        <v>376</v>
      </c>
      <c r="E593" s="1417" t="s">
        <v>1680</v>
      </c>
      <c r="F593" s="1411"/>
      <c r="G593" s="1412"/>
      <c r="H593" s="1412"/>
      <c r="I593" s="1412"/>
      <c r="J593" s="1409"/>
      <c r="K593" s="1409"/>
      <c r="L593" s="1409"/>
      <c r="M593" s="1409">
        <v>2438</v>
      </c>
      <c r="N593" s="1413">
        <v>45218</v>
      </c>
      <c r="O593" s="1414" t="s">
        <v>1141</v>
      </c>
      <c r="P593" s="1415"/>
      <c r="Q593" s="135"/>
      <c r="R593" s="109"/>
      <c r="S593" s="109"/>
    </row>
    <row r="594" spans="1:19" s="499" customFormat="1" ht="15.75" x14ac:dyDescent="0.25">
      <c r="A594" s="1090"/>
      <c r="B594" s="498"/>
      <c r="C594" s="1421" t="s">
        <v>1661</v>
      </c>
      <c r="D594" s="1409" t="s">
        <v>376</v>
      </c>
      <c r="E594" s="1417" t="s">
        <v>1681</v>
      </c>
      <c r="F594" s="1411"/>
      <c r="G594" s="1412"/>
      <c r="H594" s="1412"/>
      <c r="I594" s="1412"/>
      <c r="J594" s="1409"/>
      <c r="K594" s="1409"/>
      <c r="L594" s="1409"/>
      <c r="M594" s="1409">
        <v>2438</v>
      </c>
      <c r="N594" s="1413">
        <v>45218</v>
      </c>
      <c r="O594" s="1414" t="s">
        <v>1141</v>
      </c>
      <c r="P594" s="1415"/>
      <c r="Q594" s="135"/>
      <c r="R594" s="109"/>
      <c r="S594" s="109"/>
    </row>
    <row r="595" spans="1:19" s="499" customFormat="1" ht="15.75" x14ac:dyDescent="0.25">
      <c r="A595" s="1090"/>
      <c r="B595" s="498"/>
      <c r="C595" s="1421" t="s">
        <v>1661</v>
      </c>
      <c r="D595" s="1409" t="s">
        <v>376</v>
      </c>
      <c r="E595" s="1417" t="s">
        <v>1682</v>
      </c>
      <c r="F595" s="1411"/>
      <c r="G595" s="1412"/>
      <c r="H595" s="1412"/>
      <c r="I595" s="1412"/>
      <c r="J595" s="1409"/>
      <c r="K595" s="1409"/>
      <c r="L595" s="1409"/>
      <c r="M595" s="1409">
        <v>2438</v>
      </c>
      <c r="N595" s="1413">
        <v>45218</v>
      </c>
      <c r="O595" s="1414" t="s">
        <v>1141</v>
      </c>
      <c r="P595" s="1415"/>
      <c r="Q595" s="135"/>
      <c r="R595" s="109"/>
      <c r="S595" s="109"/>
    </row>
    <row r="596" spans="1:19" s="499" customFormat="1" ht="15.75" x14ac:dyDescent="0.25">
      <c r="A596" s="1090"/>
      <c r="B596" s="498"/>
      <c r="C596" s="1421" t="s">
        <v>1661</v>
      </c>
      <c r="D596" s="1409" t="s">
        <v>376</v>
      </c>
      <c r="E596" s="1417" t="s">
        <v>1683</v>
      </c>
      <c r="F596" s="1411"/>
      <c r="G596" s="1412"/>
      <c r="H596" s="1412"/>
      <c r="I596" s="1412"/>
      <c r="J596" s="1409"/>
      <c r="K596" s="1409"/>
      <c r="L596" s="1409"/>
      <c r="M596" s="1409">
        <v>2438</v>
      </c>
      <c r="N596" s="1413">
        <v>45218</v>
      </c>
      <c r="O596" s="1414" t="s">
        <v>1141</v>
      </c>
      <c r="P596" s="1415"/>
      <c r="Q596" s="135"/>
      <c r="R596" s="109"/>
      <c r="S596" s="109"/>
    </row>
    <row r="597" spans="1:19" s="499" customFormat="1" ht="15.75" x14ac:dyDescent="0.25">
      <c r="A597" s="1090"/>
      <c r="B597" s="498"/>
      <c r="C597" s="1421" t="s">
        <v>1661</v>
      </c>
      <c r="D597" s="1409" t="s">
        <v>376</v>
      </c>
      <c r="E597" s="1417" t="s">
        <v>1684</v>
      </c>
      <c r="F597" s="1411"/>
      <c r="G597" s="1412"/>
      <c r="H597" s="1412"/>
      <c r="I597" s="1412"/>
      <c r="J597" s="1409"/>
      <c r="K597" s="1409"/>
      <c r="L597" s="1409"/>
      <c r="M597" s="1409">
        <v>2438</v>
      </c>
      <c r="N597" s="1413">
        <v>45218</v>
      </c>
      <c r="O597" s="1414" t="s">
        <v>1141</v>
      </c>
      <c r="P597" s="1415"/>
      <c r="Q597" s="135"/>
      <c r="R597" s="109"/>
      <c r="S597" s="109"/>
    </row>
    <row r="598" spans="1:19" s="499" customFormat="1" ht="15.75" x14ac:dyDescent="0.25">
      <c r="A598" s="1090"/>
      <c r="B598" s="498"/>
      <c r="C598" s="1421" t="s">
        <v>1661</v>
      </c>
      <c r="D598" s="1409" t="s">
        <v>376</v>
      </c>
      <c r="E598" s="1417" t="s">
        <v>1685</v>
      </c>
      <c r="F598" s="1411"/>
      <c r="G598" s="1412"/>
      <c r="H598" s="1412"/>
      <c r="I598" s="1412"/>
      <c r="J598" s="1409"/>
      <c r="K598" s="1409"/>
      <c r="L598" s="1409"/>
      <c r="M598" s="1409">
        <v>2438</v>
      </c>
      <c r="N598" s="1413">
        <v>45218</v>
      </c>
      <c r="O598" s="1414" t="s">
        <v>1141</v>
      </c>
      <c r="P598" s="1415"/>
      <c r="Q598" s="135"/>
      <c r="R598" s="109"/>
      <c r="S598" s="109"/>
    </row>
    <row r="599" spans="1:19" s="499" customFormat="1" ht="15.75" x14ac:dyDescent="0.25">
      <c r="A599" s="1090"/>
      <c r="B599" s="498"/>
      <c r="C599" s="1421" t="s">
        <v>1661</v>
      </c>
      <c r="D599" s="1409" t="s">
        <v>376</v>
      </c>
      <c r="E599" s="1417" t="s">
        <v>1686</v>
      </c>
      <c r="F599" s="1411"/>
      <c r="G599" s="1412"/>
      <c r="H599" s="1412"/>
      <c r="I599" s="1412"/>
      <c r="J599" s="1409"/>
      <c r="K599" s="1409"/>
      <c r="L599" s="1409"/>
      <c r="M599" s="1409">
        <v>2438</v>
      </c>
      <c r="N599" s="1413">
        <v>45218</v>
      </c>
      <c r="O599" s="1414" t="s">
        <v>1141</v>
      </c>
      <c r="P599" s="1415"/>
      <c r="Q599" s="135"/>
      <c r="R599" s="109"/>
      <c r="S599" s="109"/>
    </row>
    <row r="600" spans="1:19" s="499" customFormat="1" ht="15.75" x14ac:dyDescent="0.25">
      <c r="A600" s="1090"/>
      <c r="B600" s="498"/>
      <c r="C600" s="1421" t="s">
        <v>1661</v>
      </c>
      <c r="D600" s="1409" t="s">
        <v>376</v>
      </c>
      <c r="E600" s="1417" t="s">
        <v>1687</v>
      </c>
      <c r="F600" s="1411"/>
      <c r="G600" s="1412"/>
      <c r="H600" s="1412"/>
      <c r="I600" s="1412"/>
      <c r="J600" s="1409"/>
      <c r="K600" s="1409"/>
      <c r="L600" s="1409"/>
      <c r="M600" s="1409">
        <v>2438</v>
      </c>
      <c r="N600" s="1413">
        <v>45218</v>
      </c>
      <c r="O600" s="1414" t="s">
        <v>1141</v>
      </c>
      <c r="P600" s="1415"/>
      <c r="Q600" s="135"/>
      <c r="R600" s="109"/>
      <c r="S600" s="109"/>
    </row>
    <row r="601" spans="1:19" s="499" customFormat="1" ht="15.75" x14ac:dyDescent="0.25">
      <c r="A601" s="1090"/>
      <c r="B601" s="498"/>
      <c r="C601" s="1421" t="s">
        <v>1661</v>
      </c>
      <c r="D601" s="1409" t="s">
        <v>376</v>
      </c>
      <c r="E601" s="1417" t="s">
        <v>1688</v>
      </c>
      <c r="F601" s="1411"/>
      <c r="G601" s="1412"/>
      <c r="H601" s="1412"/>
      <c r="I601" s="1412"/>
      <c r="J601" s="1409"/>
      <c r="K601" s="1409"/>
      <c r="L601" s="1409"/>
      <c r="M601" s="1409">
        <v>2438</v>
      </c>
      <c r="N601" s="1413">
        <v>45218</v>
      </c>
      <c r="O601" s="1414" t="s">
        <v>1141</v>
      </c>
      <c r="P601" s="1415"/>
      <c r="Q601" s="135"/>
      <c r="R601" s="109"/>
      <c r="S601" s="109"/>
    </row>
    <row r="602" spans="1:19" s="499" customFormat="1" ht="15.75" x14ac:dyDescent="0.25">
      <c r="A602" s="1090"/>
      <c r="B602" s="498"/>
      <c r="C602" s="1421" t="s">
        <v>1661</v>
      </c>
      <c r="D602" s="1409" t="s">
        <v>376</v>
      </c>
      <c r="E602" s="1417" t="s">
        <v>1689</v>
      </c>
      <c r="F602" s="1411"/>
      <c r="G602" s="1412"/>
      <c r="H602" s="1412"/>
      <c r="I602" s="1412"/>
      <c r="J602" s="1409"/>
      <c r="K602" s="1409"/>
      <c r="L602" s="1409"/>
      <c r="M602" s="1409">
        <v>2438</v>
      </c>
      <c r="N602" s="1413">
        <v>45218</v>
      </c>
      <c r="O602" s="1414" t="s">
        <v>1141</v>
      </c>
      <c r="P602" s="1415"/>
      <c r="Q602" s="135"/>
      <c r="R602" s="109"/>
      <c r="S602" s="109"/>
    </row>
    <row r="603" spans="1:19" s="499" customFormat="1" ht="15.75" x14ac:dyDescent="0.25">
      <c r="A603" s="1090"/>
      <c r="B603" s="498"/>
      <c r="C603" s="1421" t="s">
        <v>1661</v>
      </c>
      <c r="D603" s="1409" t="s">
        <v>376</v>
      </c>
      <c r="E603" s="1417" t="s">
        <v>1690</v>
      </c>
      <c r="F603" s="1411"/>
      <c r="G603" s="1412"/>
      <c r="H603" s="1412"/>
      <c r="I603" s="1412"/>
      <c r="J603" s="1409"/>
      <c r="K603" s="1409"/>
      <c r="L603" s="1409"/>
      <c r="M603" s="1409">
        <v>2438</v>
      </c>
      <c r="N603" s="1413">
        <v>45218</v>
      </c>
      <c r="O603" s="1414" t="s">
        <v>1141</v>
      </c>
      <c r="P603" s="1415"/>
      <c r="Q603" s="135"/>
      <c r="R603" s="109"/>
      <c r="S603" s="109"/>
    </row>
    <row r="604" spans="1:19" s="499" customFormat="1" ht="15.75" x14ac:dyDescent="0.25">
      <c r="A604" s="1090"/>
      <c r="B604" s="498"/>
      <c r="C604" s="1421" t="s">
        <v>1661</v>
      </c>
      <c r="D604" s="1409" t="s">
        <v>376</v>
      </c>
      <c r="E604" s="1417" t="s">
        <v>1691</v>
      </c>
      <c r="F604" s="1411"/>
      <c r="G604" s="1412"/>
      <c r="H604" s="1412"/>
      <c r="I604" s="1412"/>
      <c r="J604" s="1409"/>
      <c r="K604" s="1409"/>
      <c r="L604" s="1409"/>
      <c r="M604" s="1409">
        <v>2438</v>
      </c>
      <c r="N604" s="1413">
        <v>45218</v>
      </c>
      <c r="O604" s="1414" t="s">
        <v>1141</v>
      </c>
      <c r="P604" s="1415"/>
      <c r="Q604" s="135"/>
      <c r="R604" s="109"/>
      <c r="S604" s="109"/>
    </row>
    <row r="605" spans="1:19" s="499" customFormat="1" ht="15.75" x14ac:dyDescent="0.25">
      <c r="A605" s="1090"/>
      <c r="B605" s="498"/>
      <c r="C605" s="1421" t="s">
        <v>1661</v>
      </c>
      <c r="D605" s="1409" t="s">
        <v>376</v>
      </c>
      <c r="E605" s="1417" t="s">
        <v>1215</v>
      </c>
      <c r="F605" s="1411"/>
      <c r="G605" s="1412"/>
      <c r="H605" s="1412"/>
      <c r="I605" s="1412"/>
      <c r="J605" s="1409"/>
      <c r="K605" s="1409"/>
      <c r="L605" s="1409"/>
      <c r="M605" s="1409">
        <v>2438</v>
      </c>
      <c r="N605" s="1413">
        <v>45218</v>
      </c>
      <c r="O605" s="1414" t="s">
        <v>1141</v>
      </c>
      <c r="P605" s="1415"/>
      <c r="Q605" s="135"/>
      <c r="R605" s="109"/>
      <c r="S605" s="109"/>
    </row>
    <row r="606" spans="1:19" s="499" customFormat="1" ht="15.75" x14ac:dyDescent="0.25">
      <c r="A606" s="1090"/>
      <c r="B606" s="498"/>
      <c r="C606" s="1421" t="s">
        <v>1661</v>
      </c>
      <c r="D606" s="1409" t="s">
        <v>376</v>
      </c>
      <c r="E606" s="1417" t="s">
        <v>1692</v>
      </c>
      <c r="F606" s="1411"/>
      <c r="G606" s="1412"/>
      <c r="H606" s="1412"/>
      <c r="I606" s="1412"/>
      <c r="J606" s="1409"/>
      <c r="K606" s="1409"/>
      <c r="L606" s="1409"/>
      <c r="M606" s="1409">
        <v>2438</v>
      </c>
      <c r="N606" s="1413">
        <v>45218</v>
      </c>
      <c r="O606" s="1414" t="s">
        <v>1141</v>
      </c>
      <c r="P606" s="1415"/>
      <c r="Q606" s="135"/>
      <c r="R606" s="109"/>
      <c r="S606" s="109"/>
    </row>
    <row r="607" spans="1:19" s="499" customFormat="1" ht="15.75" x14ac:dyDescent="0.25">
      <c r="A607" s="1090"/>
      <c r="B607" s="498"/>
      <c r="C607" s="1421" t="s">
        <v>1661</v>
      </c>
      <c r="D607" s="1409" t="s">
        <v>376</v>
      </c>
      <c r="E607" s="1417" t="s">
        <v>1693</v>
      </c>
      <c r="F607" s="1411"/>
      <c r="G607" s="1412"/>
      <c r="H607" s="1412"/>
      <c r="I607" s="1412"/>
      <c r="J607" s="1409"/>
      <c r="K607" s="1409"/>
      <c r="L607" s="1409"/>
      <c r="M607" s="1409">
        <v>2438</v>
      </c>
      <c r="N607" s="1413">
        <v>45218</v>
      </c>
      <c r="O607" s="1414" t="s">
        <v>1141</v>
      </c>
      <c r="P607" s="1415"/>
      <c r="Q607" s="135"/>
      <c r="R607" s="109"/>
      <c r="S607" s="109"/>
    </row>
    <row r="608" spans="1:19" s="499" customFormat="1" ht="15.75" x14ac:dyDescent="0.25">
      <c r="A608" s="1090"/>
      <c r="B608" s="498"/>
      <c r="C608" s="1421" t="s">
        <v>1661</v>
      </c>
      <c r="D608" s="1409" t="s">
        <v>376</v>
      </c>
      <c r="E608" s="1417" t="s">
        <v>1694</v>
      </c>
      <c r="F608" s="1411"/>
      <c r="G608" s="1412"/>
      <c r="H608" s="1412"/>
      <c r="I608" s="1412"/>
      <c r="J608" s="1409"/>
      <c r="K608" s="1409"/>
      <c r="L608" s="1409"/>
      <c r="M608" s="1409">
        <v>2438</v>
      </c>
      <c r="N608" s="1413">
        <v>45218</v>
      </c>
      <c r="O608" s="1414" t="s">
        <v>1141</v>
      </c>
      <c r="P608" s="1415"/>
      <c r="Q608" s="135"/>
      <c r="R608" s="109"/>
      <c r="S608" s="109"/>
    </row>
    <row r="609" spans="1:19" s="499" customFormat="1" ht="15.75" x14ac:dyDescent="0.25">
      <c r="A609" s="1090"/>
      <c r="B609" s="498"/>
      <c r="C609" s="1421" t="s">
        <v>1661</v>
      </c>
      <c r="D609" s="1409" t="s">
        <v>376</v>
      </c>
      <c r="E609" s="1417" t="s">
        <v>1695</v>
      </c>
      <c r="F609" s="1411"/>
      <c r="G609" s="1412"/>
      <c r="H609" s="1412"/>
      <c r="I609" s="1412"/>
      <c r="J609" s="1409"/>
      <c r="K609" s="1409"/>
      <c r="L609" s="1409"/>
      <c r="M609" s="1409">
        <v>2438</v>
      </c>
      <c r="N609" s="1413">
        <v>45218</v>
      </c>
      <c r="O609" s="1414" t="s">
        <v>1141</v>
      </c>
      <c r="P609" s="1415"/>
      <c r="Q609" s="135"/>
      <c r="R609" s="109"/>
      <c r="S609" s="109"/>
    </row>
    <row r="610" spans="1:19" s="499" customFormat="1" ht="15.75" x14ac:dyDescent="0.25">
      <c r="A610" s="1090"/>
      <c r="B610" s="498"/>
      <c r="C610" s="1421" t="s">
        <v>1661</v>
      </c>
      <c r="D610" s="1409" t="s">
        <v>376</v>
      </c>
      <c r="E610" s="1417" t="s">
        <v>1696</v>
      </c>
      <c r="F610" s="1411"/>
      <c r="G610" s="1412"/>
      <c r="H610" s="1412"/>
      <c r="I610" s="1412"/>
      <c r="J610" s="1409"/>
      <c r="K610" s="1409"/>
      <c r="L610" s="1409"/>
      <c r="M610" s="1409">
        <v>2438</v>
      </c>
      <c r="N610" s="1413">
        <v>45218</v>
      </c>
      <c r="O610" s="1414" t="s">
        <v>1141</v>
      </c>
      <c r="P610" s="1415"/>
      <c r="Q610" s="135"/>
      <c r="R610" s="109"/>
      <c r="S610" s="109"/>
    </row>
    <row r="611" spans="1:19" s="499" customFormat="1" ht="15.75" x14ac:dyDescent="0.25">
      <c r="A611" s="1090"/>
      <c r="B611" s="498"/>
      <c r="C611" s="1421" t="s">
        <v>1661</v>
      </c>
      <c r="D611" s="1409" t="s">
        <v>376</v>
      </c>
      <c r="E611" s="1417" t="s">
        <v>1697</v>
      </c>
      <c r="F611" s="1411"/>
      <c r="G611" s="1412"/>
      <c r="H611" s="1412"/>
      <c r="I611" s="1412"/>
      <c r="J611" s="1409"/>
      <c r="K611" s="1409"/>
      <c r="L611" s="1409"/>
      <c r="M611" s="1409">
        <v>2438</v>
      </c>
      <c r="N611" s="1413">
        <v>45218</v>
      </c>
      <c r="O611" s="1414" t="s">
        <v>1141</v>
      </c>
      <c r="P611" s="1415"/>
      <c r="Q611" s="135"/>
      <c r="R611" s="109"/>
      <c r="S611" s="109"/>
    </row>
    <row r="612" spans="1:19" s="499" customFormat="1" ht="15.75" x14ac:dyDescent="0.25">
      <c r="A612" s="1090"/>
      <c r="B612" s="498"/>
      <c r="C612" s="1421" t="s">
        <v>1661</v>
      </c>
      <c r="D612" s="1409" t="s">
        <v>376</v>
      </c>
      <c r="E612" s="1417" t="s">
        <v>1698</v>
      </c>
      <c r="F612" s="1411"/>
      <c r="G612" s="1412"/>
      <c r="H612" s="1412"/>
      <c r="I612" s="1412"/>
      <c r="J612" s="1409"/>
      <c r="K612" s="1409"/>
      <c r="L612" s="1409"/>
      <c r="M612" s="1409">
        <v>2438</v>
      </c>
      <c r="N612" s="1413">
        <v>45218</v>
      </c>
      <c r="O612" s="1414" t="s">
        <v>1141</v>
      </c>
      <c r="P612" s="1415"/>
      <c r="Q612" s="135"/>
      <c r="R612" s="109"/>
      <c r="S612" s="109"/>
    </row>
    <row r="613" spans="1:19" s="499" customFormat="1" ht="15.75" x14ac:dyDescent="0.25">
      <c r="A613" s="1090"/>
      <c r="B613" s="498"/>
      <c r="C613" s="1421" t="s">
        <v>1661</v>
      </c>
      <c r="D613" s="1409" t="s">
        <v>376</v>
      </c>
      <c r="E613" s="1417" t="s">
        <v>1699</v>
      </c>
      <c r="F613" s="1411"/>
      <c r="G613" s="1412"/>
      <c r="H613" s="1412"/>
      <c r="I613" s="1412"/>
      <c r="J613" s="1409"/>
      <c r="K613" s="1409"/>
      <c r="L613" s="1409"/>
      <c r="M613" s="1409">
        <v>2438</v>
      </c>
      <c r="N613" s="1413">
        <v>45218</v>
      </c>
      <c r="O613" s="1414" t="s">
        <v>1141</v>
      </c>
      <c r="P613" s="1415"/>
      <c r="Q613" s="135"/>
      <c r="R613" s="109"/>
      <c r="S613" s="109"/>
    </row>
    <row r="614" spans="1:19" s="499" customFormat="1" ht="15.75" x14ac:dyDescent="0.25">
      <c r="A614" s="1090"/>
      <c r="B614" s="498"/>
      <c r="C614" s="1421" t="s">
        <v>1661</v>
      </c>
      <c r="D614" s="1409" t="s">
        <v>376</v>
      </c>
      <c r="E614" s="1417" t="s">
        <v>1700</v>
      </c>
      <c r="F614" s="1411"/>
      <c r="G614" s="1412"/>
      <c r="H614" s="1412"/>
      <c r="I614" s="1412"/>
      <c r="J614" s="1409"/>
      <c r="K614" s="1409"/>
      <c r="L614" s="1409"/>
      <c r="M614" s="1409">
        <v>2438</v>
      </c>
      <c r="N614" s="1413">
        <v>45218</v>
      </c>
      <c r="O614" s="1414" t="s">
        <v>1141</v>
      </c>
      <c r="P614" s="1415"/>
      <c r="Q614" s="135"/>
      <c r="R614" s="109"/>
      <c r="S614" s="109"/>
    </row>
    <row r="615" spans="1:19" s="499" customFormat="1" ht="15.75" x14ac:dyDescent="0.25">
      <c r="A615" s="1090"/>
      <c r="B615" s="498"/>
      <c r="C615" s="1421" t="s">
        <v>1661</v>
      </c>
      <c r="D615" s="1409" t="s">
        <v>376</v>
      </c>
      <c r="E615" s="1417" t="s">
        <v>1701</v>
      </c>
      <c r="F615" s="1411"/>
      <c r="G615" s="1412"/>
      <c r="H615" s="1412"/>
      <c r="I615" s="1412"/>
      <c r="J615" s="1409"/>
      <c r="K615" s="1409"/>
      <c r="L615" s="1409"/>
      <c r="M615" s="1409">
        <v>2438</v>
      </c>
      <c r="N615" s="1413">
        <v>45218</v>
      </c>
      <c r="O615" s="1414" t="s">
        <v>1141</v>
      </c>
      <c r="P615" s="1415"/>
      <c r="Q615" s="135"/>
      <c r="R615" s="109"/>
      <c r="S615" s="109"/>
    </row>
    <row r="616" spans="1:19" s="499" customFormat="1" ht="15.75" x14ac:dyDescent="0.25">
      <c r="A616" s="1090"/>
      <c r="B616" s="498"/>
      <c r="C616" s="1421" t="s">
        <v>1661</v>
      </c>
      <c r="D616" s="1409" t="s">
        <v>376</v>
      </c>
      <c r="E616" s="1417" t="s">
        <v>1702</v>
      </c>
      <c r="F616" s="1411"/>
      <c r="G616" s="1412"/>
      <c r="H616" s="1412"/>
      <c r="I616" s="1412"/>
      <c r="J616" s="1409"/>
      <c r="K616" s="1409"/>
      <c r="L616" s="1409"/>
      <c r="M616" s="1409">
        <v>2438</v>
      </c>
      <c r="N616" s="1413">
        <v>45218</v>
      </c>
      <c r="O616" s="1414" t="s">
        <v>1141</v>
      </c>
      <c r="P616" s="1415"/>
      <c r="Q616" s="135"/>
      <c r="R616" s="109"/>
      <c r="S616" s="109"/>
    </row>
    <row r="617" spans="1:19" s="499" customFormat="1" ht="15.75" x14ac:dyDescent="0.25">
      <c r="A617" s="1090"/>
      <c r="B617" s="498"/>
      <c r="C617" s="1421" t="s">
        <v>1661</v>
      </c>
      <c r="D617" s="1409" t="s">
        <v>376</v>
      </c>
      <c r="E617" s="1417" t="s">
        <v>1703</v>
      </c>
      <c r="F617" s="1411"/>
      <c r="G617" s="1412"/>
      <c r="H617" s="1412"/>
      <c r="I617" s="1412"/>
      <c r="J617" s="1409"/>
      <c r="K617" s="1409"/>
      <c r="L617" s="1409"/>
      <c r="M617" s="1409">
        <v>2438</v>
      </c>
      <c r="N617" s="1413">
        <v>45218</v>
      </c>
      <c r="O617" s="1414" t="s">
        <v>1141</v>
      </c>
      <c r="P617" s="1415"/>
      <c r="Q617" s="135"/>
      <c r="R617" s="109"/>
      <c r="S617" s="109"/>
    </row>
    <row r="618" spans="1:19" s="499" customFormat="1" ht="15.75" x14ac:dyDescent="0.25">
      <c r="A618" s="1090"/>
      <c r="B618" s="498"/>
      <c r="C618" s="1421" t="s">
        <v>1661</v>
      </c>
      <c r="D618" s="1409" t="s">
        <v>376</v>
      </c>
      <c r="E618" s="1417" t="s">
        <v>1704</v>
      </c>
      <c r="F618" s="1411"/>
      <c r="G618" s="1412"/>
      <c r="H618" s="1412"/>
      <c r="I618" s="1412"/>
      <c r="J618" s="1409"/>
      <c r="K618" s="1409"/>
      <c r="L618" s="1409"/>
      <c r="M618" s="1409">
        <v>2438</v>
      </c>
      <c r="N618" s="1413">
        <v>45218</v>
      </c>
      <c r="O618" s="1414" t="s">
        <v>1141</v>
      </c>
      <c r="P618" s="1415"/>
      <c r="Q618" s="135"/>
      <c r="R618" s="109"/>
      <c r="S618" s="109"/>
    </row>
    <row r="619" spans="1:19" s="499" customFormat="1" ht="15.75" x14ac:dyDescent="0.25">
      <c r="A619" s="1090"/>
      <c r="B619" s="498"/>
      <c r="C619" s="1421" t="s">
        <v>1661</v>
      </c>
      <c r="D619" s="1409" t="s">
        <v>376</v>
      </c>
      <c r="E619" s="1417" t="s">
        <v>1705</v>
      </c>
      <c r="F619" s="1411"/>
      <c r="G619" s="1412"/>
      <c r="H619" s="1412"/>
      <c r="I619" s="1412"/>
      <c r="J619" s="1409"/>
      <c r="K619" s="1409"/>
      <c r="L619" s="1409"/>
      <c r="M619" s="1409">
        <v>2438</v>
      </c>
      <c r="N619" s="1413">
        <v>45218</v>
      </c>
      <c r="O619" s="1414" t="s">
        <v>1141</v>
      </c>
      <c r="P619" s="1415"/>
      <c r="Q619" s="135"/>
      <c r="R619" s="109"/>
      <c r="S619" s="109"/>
    </row>
    <row r="620" spans="1:19" s="499" customFormat="1" ht="15.75" x14ac:dyDescent="0.25">
      <c r="A620" s="1090"/>
      <c r="B620" s="498"/>
      <c r="C620" s="1421" t="s">
        <v>1661</v>
      </c>
      <c r="D620" s="1409" t="s">
        <v>376</v>
      </c>
      <c r="E620" s="1417" t="s">
        <v>1706</v>
      </c>
      <c r="F620" s="1411"/>
      <c r="G620" s="1412"/>
      <c r="H620" s="1412"/>
      <c r="I620" s="1412"/>
      <c r="J620" s="1409"/>
      <c r="K620" s="1409"/>
      <c r="L620" s="1409"/>
      <c r="M620" s="1409">
        <v>2438</v>
      </c>
      <c r="N620" s="1413">
        <v>45218</v>
      </c>
      <c r="O620" s="1414" t="s">
        <v>1141</v>
      </c>
      <c r="P620" s="1415"/>
      <c r="Q620" s="135"/>
      <c r="R620" s="109"/>
      <c r="S620" s="109"/>
    </row>
    <row r="621" spans="1:19" s="499" customFormat="1" ht="15.75" x14ac:dyDescent="0.25">
      <c r="A621" s="1090"/>
      <c r="B621" s="498"/>
      <c r="C621" s="1421" t="s">
        <v>1661</v>
      </c>
      <c r="D621" s="1409" t="s">
        <v>376</v>
      </c>
      <c r="E621" s="1417" t="s">
        <v>1707</v>
      </c>
      <c r="F621" s="1411"/>
      <c r="G621" s="1412"/>
      <c r="H621" s="1412"/>
      <c r="I621" s="1412"/>
      <c r="J621" s="1409"/>
      <c r="K621" s="1409"/>
      <c r="L621" s="1409"/>
      <c r="M621" s="1409">
        <v>2438</v>
      </c>
      <c r="N621" s="1413">
        <v>45218</v>
      </c>
      <c r="O621" s="1414" t="s">
        <v>1141</v>
      </c>
      <c r="P621" s="1415"/>
      <c r="Q621" s="135"/>
      <c r="R621" s="109"/>
      <c r="S621" s="109"/>
    </row>
    <row r="622" spans="1:19" s="499" customFormat="1" ht="15.75" x14ac:dyDescent="0.25">
      <c r="A622" s="1090"/>
      <c r="B622" s="498"/>
      <c r="C622" s="1421" t="s">
        <v>1661</v>
      </c>
      <c r="D622" s="1409" t="s">
        <v>376</v>
      </c>
      <c r="E622" s="1417" t="s">
        <v>1708</v>
      </c>
      <c r="F622" s="1411"/>
      <c r="G622" s="1412"/>
      <c r="H622" s="1412"/>
      <c r="I622" s="1412"/>
      <c r="J622" s="1409"/>
      <c r="K622" s="1409"/>
      <c r="L622" s="1409"/>
      <c r="M622" s="1409">
        <v>2438</v>
      </c>
      <c r="N622" s="1413">
        <v>45218</v>
      </c>
      <c r="O622" s="1414" t="s">
        <v>1141</v>
      </c>
      <c r="P622" s="1415"/>
      <c r="Q622" s="135"/>
      <c r="R622" s="109"/>
      <c r="S622" s="109"/>
    </row>
    <row r="623" spans="1:19" s="499" customFormat="1" ht="15.75" x14ac:dyDescent="0.25">
      <c r="A623" s="1090"/>
      <c r="B623" s="498"/>
      <c r="C623" s="1421" t="s">
        <v>1661</v>
      </c>
      <c r="D623" s="1409" t="s">
        <v>376</v>
      </c>
      <c r="E623" s="1417" t="s">
        <v>1709</v>
      </c>
      <c r="F623" s="1411"/>
      <c r="G623" s="1412"/>
      <c r="H623" s="1412"/>
      <c r="I623" s="1412"/>
      <c r="J623" s="1409"/>
      <c r="K623" s="1409"/>
      <c r="L623" s="1409"/>
      <c r="M623" s="1409">
        <v>2438</v>
      </c>
      <c r="N623" s="1413">
        <v>45218</v>
      </c>
      <c r="O623" s="1414" t="s">
        <v>1141</v>
      </c>
      <c r="P623" s="1415"/>
      <c r="Q623" s="135"/>
      <c r="R623" s="109"/>
      <c r="S623" s="109"/>
    </row>
    <row r="624" spans="1:19" s="499" customFormat="1" ht="15.75" x14ac:dyDescent="0.25">
      <c r="A624" s="1090"/>
      <c r="B624" s="498"/>
      <c r="C624" s="1421" t="s">
        <v>1661</v>
      </c>
      <c r="D624" s="1409" t="s">
        <v>376</v>
      </c>
      <c r="E624" s="1417" t="s">
        <v>1710</v>
      </c>
      <c r="F624" s="1411"/>
      <c r="G624" s="1412"/>
      <c r="H624" s="1412"/>
      <c r="I624" s="1412"/>
      <c r="J624" s="1409"/>
      <c r="K624" s="1409"/>
      <c r="L624" s="1409"/>
      <c r="M624" s="1409">
        <v>2438</v>
      </c>
      <c r="N624" s="1413">
        <v>45218</v>
      </c>
      <c r="O624" s="1414" t="s">
        <v>1141</v>
      </c>
      <c r="P624" s="1415"/>
      <c r="Q624" s="135"/>
      <c r="R624" s="109"/>
      <c r="S624" s="109"/>
    </row>
    <row r="625" spans="1:19" s="499" customFormat="1" ht="15.75" x14ac:dyDescent="0.25">
      <c r="A625" s="1090"/>
      <c r="B625" s="498"/>
      <c r="C625" s="1421" t="s">
        <v>1661</v>
      </c>
      <c r="D625" s="1409" t="s">
        <v>376</v>
      </c>
      <c r="E625" s="1417" t="s">
        <v>1711</v>
      </c>
      <c r="F625" s="1411"/>
      <c r="G625" s="1412"/>
      <c r="H625" s="1412"/>
      <c r="I625" s="1412"/>
      <c r="J625" s="1409"/>
      <c r="K625" s="1409"/>
      <c r="L625" s="1409"/>
      <c r="M625" s="1409">
        <v>2438</v>
      </c>
      <c r="N625" s="1413">
        <v>45218</v>
      </c>
      <c r="O625" s="1414" t="s">
        <v>1141</v>
      </c>
      <c r="P625" s="1415"/>
      <c r="Q625" s="135"/>
      <c r="R625" s="109"/>
      <c r="S625" s="109"/>
    </row>
    <row r="626" spans="1:19" s="499" customFormat="1" ht="15.75" x14ac:dyDescent="0.25">
      <c r="A626" s="1090"/>
      <c r="B626" s="498"/>
      <c r="C626" s="1421" t="s">
        <v>1661</v>
      </c>
      <c r="D626" s="1409" t="s">
        <v>376</v>
      </c>
      <c r="E626" s="1417" t="s">
        <v>1712</v>
      </c>
      <c r="F626" s="1411"/>
      <c r="G626" s="1412"/>
      <c r="H626" s="1412"/>
      <c r="I626" s="1412"/>
      <c r="J626" s="1409"/>
      <c r="K626" s="1409"/>
      <c r="L626" s="1409"/>
      <c r="M626" s="1409">
        <v>2438</v>
      </c>
      <c r="N626" s="1413">
        <v>45218</v>
      </c>
      <c r="O626" s="1414" t="s">
        <v>1141</v>
      </c>
      <c r="P626" s="1415"/>
      <c r="Q626" s="135"/>
      <c r="R626" s="109"/>
      <c r="S626" s="109"/>
    </row>
    <row r="627" spans="1:19" s="499" customFormat="1" ht="15.75" x14ac:dyDescent="0.25">
      <c r="A627" s="1090"/>
      <c r="B627" s="498"/>
      <c r="C627" s="1421" t="s">
        <v>1661</v>
      </c>
      <c r="D627" s="1409" t="s">
        <v>376</v>
      </c>
      <c r="E627" s="1417" t="s">
        <v>1713</v>
      </c>
      <c r="F627" s="1411"/>
      <c r="G627" s="1412"/>
      <c r="H627" s="1412"/>
      <c r="I627" s="1412"/>
      <c r="J627" s="1409"/>
      <c r="K627" s="1409"/>
      <c r="L627" s="1409"/>
      <c r="M627" s="1409">
        <v>2438</v>
      </c>
      <c r="N627" s="1413">
        <v>45218</v>
      </c>
      <c r="O627" s="1414" t="s">
        <v>1141</v>
      </c>
      <c r="P627" s="1415"/>
      <c r="Q627" s="135"/>
      <c r="R627" s="109"/>
      <c r="S627" s="109"/>
    </row>
    <row r="628" spans="1:19" s="499" customFormat="1" ht="15.75" x14ac:dyDescent="0.25">
      <c r="A628" s="1090"/>
      <c r="B628" s="498"/>
      <c r="C628" s="1421" t="s">
        <v>1661</v>
      </c>
      <c r="D628" s="1409" t="s">
        <v>376</v>
      </c>
      <c r="E628" s="1417" t="s">
        <v>1714</v>
      </c>
      <c r="F628" s="1411"/>
      <c r="G628" s="1412"/>
      <c r="H628" s="1412"/>
      <c r="I628" s="1412"/>
      <c r="J628" s="1409"/>
      <c r="K628" s="1409"/>
      <c r="L628" s="1409"/>
      <c r="M628" s="1409">
        <v>2438</v>
      </c>
      <c r="N628" s="1413">
        <v>45218</v>
      </c>
      <c r="O628" s="1414" t="s">
        <v>1141</v>
      </c>
      <c r="P628" s="1415"/>
      <c r="Q628" s="135"/>
      <c r="R628" s="109"/>
      <c r="S628" s="109"/>
    </row>
    <row r="629" spans="1:19" s="499" customFormat="1" ht="15.75" x14ac:dyDescent="0.25">
      <c r="A629" s="1090"/>
      <c r="B629" s="498"/>
      <c r="C629" s="1421" t="s">
        <v>1661</v>
      </c>
      <c r="D629" s="1409" t="s">
        <v>376</v>
      </c>
      <c r="E629" s="1417" t="s">
        <v>1715</v>
      </c>
      <c r="F629" s="1411"/>
      <c r="G629" s="1412"/>
      <c r="H629" s="1412"/>
      <c r="I629" s="1412"/>
      <c r="J629" s="1409"/>
      <c r="K629" s="1409"/>
      <c r="L629" s="1409"/>
      <c r="M629" s="1409">
        <v>2438</v>
      </c>
      <c r="N629" s="1413">
        <v>45218</v>
      </c>
      <c r="O629" s="1414" t="s">
        <v>1141</v>
      </c>
      <c r="P629" s="1415"/>
      <c r="Q629" s="135"/>
      <c r="R629" s="109"/>
      <c r="S629" s="109"/>
    </row>
    <row r="630" spans="1:19" s="499" customFormat="1" ht="15.75" x14ac:dyDescent="0.25">
      <c r="A630" s="1090"/>
      <c r="B630" s="498"/>
      <c r="C630" s="1421" t="s">
        <v>1661</v>
      </c>
      <c r="D630" s="1409" t="s">
        <v>376</v>
      </c>
      <c r="E630" s="1417" t="s">
        <v>1716</v>
      </c>
      <c r="F630" s="1411"/>
      <c r="G630" s="1412"/>
      <c r="H630" s="1412"/>
      <c r="I630" s="1412"/>
      <c r="J630" s="1409"/>
      <c r="K630" s="1409"/>
      <c r="L630" s="1409"/>
      <c r="M630" s="1409">
        <v>2438</v>
      </c>
      <c r="N630" s="1413">
        <v>45218</v>
      </c>
      <c r="O630" s="1414" t="s">
        <v>1141</v>
      </c>
      <c r="P630" s="1415"/>
      <c r="Q630" s="135"/>
      <c r="R630" s="109"/>
      <c r="S630" s="109"/>
    </row>
    <row r="631" spans="1:19" s="499" customFormat="1" ht="15.75" x14ac:dyDescent="0.25">
      <c r="A631" s="1090"/>
      <c r="B631" s="498"/>
      <c r="C631" s="1421" t="s">
        <v>1661</v>
      </c>
      <c r="D631" s="1409" t="s">
        <v>376</v>
      </c>
      <c r="E631" s="1417" t="s">
        <v>1717</v>
      </c>
      <c r="F631" s="1411"/>
      <c r="G631" s="1412"/>
      <c r="H631" s="1412"/>
      <c r="I631" s="1412"/>
      <c r="J631" s="1409"/>
      <c r="K631" s="1409"/>
      <c r="L631" s="1409"/>
      <c r="M631" s="1409">
        <v>2438</v>
      </c>
      <c r="N631" s="1413">
        <v>45218</v>
      </c>
      <c r="O631" s="1414" t="s">
        <v>1141</v>
      </c>
      <c r="P631" s="1415"/>
      <c r="Q631" s="135"/>
      <c r="R631" s="109"/>
      <c r="S631" s="109"/>
    </row>
    <row r="632" spans="1:19" s="499" customFormat="1" ht="15.75" x14ac:dyDescent="0.25">
      <c r="A632" s="1090"/>
      <c r="B632" s="498"/>
      <c r="C632" s="1421" t="s">
        <v>1661</v>
      </c>
      <c r="D632" s="1409" t="s">
        <v>376</v>
      </c>
      <c r="E632" s="1417" t="s">
        <v>1718</v>
      </c>
      <c r="F632" s="1411"/>
      <c r="G632" s="1412"/>
      <c r="H632" s="1412"/>
      <c r="I632" s="1412"/>
      <c r="J632" s="1409"/>
      <c r="K632" s="1409"/>
      <c r="L632" s="1409"/>
      <c r="M632" s="1409">
        <v>2438</v>
      </c>
      <c r="N632" s="1413">
        <v>45218</v>
      </c>
      <c r="O632" s="1414" t="s">
        <v>1141</v>
      </c>
      <c r="P632" s="1415"/>
      <c r="Q632" s="135"/>
      <c r="R632" s="109"/>
      <c r="S632" s="109"/>
    </row>
    <row r="633" spans="1:19" s="499" customFormat="1" ht="15.75" x14ac:dyDescent="0.25">
      <c r="A633" s="1090"/>
      <c r="B633" s="498"/>
      <c r="C633" s="1421" t="s">
        <v>1661</v>
      </c>
      <c r="D633" s="1409" t="s">
        <v>376</v>
      </c>
      <c r="E633" s="1417" t="s">
        <v>1719</v>
      </c>
      <c r="F633" s="1411"/>
      <c r="G633" s="1412"/>
      <c r="H633" s="1412"/>
      <c r="I633" s="1412"/>
      <c r="J633" s="1409"/>
      <c r="K633" s="1409"/>
      <c r="L633" s="1409"/>
      <c r="M633" s="1409">
        <v>2438</v>
      </c>
      <c r="N633" s="1413">
        <v>45218</v>
      </c>
      <c r="O633" s="1414" t="s">
        <v>1141</v>
      </c>
      <c r="P633" s="1415"/>
      <c r="Q633" s="135"/>
      <c r="R633" s="109"/>
      <c r="S633" s="109"/>
    </row>
    <row r="634" spans="1:19" s="499" customFormat="1" ht="15.75" x14ac:dyDescent="0.25">
      <c r="A634" s="1090"/>
      <c r="B634" s="498"/>
      <c r="C634" s="1421" t="s">
        <v>1661</v>
      </c>
      <c r="D634" s="1409" t="s">
        <v>376</v>
      </c>
      <c r="E634" s="1417" t="s">
        <v>1720</v>
      </c>
      <c r="F634" s="1411"/>
      <c r="G634" s="1412"/>
      <c r="H634" s="1412"/>
      <c r="I634" s="1412"/>
      <c r="J634" s="1409"/>
      <c r="K634" s="1409"/>
      <c r="L634" s="1409"/>
      <c r="M634" s="1409">
        <v>2438</v>
      </c>
      <c r="N634" s="1413">
        <v>45218</v>
      </c>
      <c r="O634" s="1414" t="s">
        <v>1141</v>
      </c>
      <c r="P634" s="1415"/>
      <c r="Q634" s="135"/>
      <c r="R634" s="109"/>
      <c r="S634" s="109"/>
    </row>
    <row r="635" spans="1:19" s="499" customFormat="1" ht="15.75" x14ac:dyDescent="0.25">
      <c r="A635" s="1090"/>
      <c r="B635" s="498"/>
      <c r="C635" s="1421" t="s">
        <v>1661</v>
      </c>
      <c r="D635" s="1409" t="s">
        <v>376</v>
      </c>
      <c r="E635" s="1417" t="s">
        <v>1721</v>
      </c>
      <c r="F635" s="1411"/>
      <c r="G635" s="1412"/>
      <c r="H635" s="1412"/>
      <c r="I635" s="1412"/>
      <c r="J635" s="1409"/>
      <c r="K635" s="1409"/>
      <c r="L635" s="1409"/>
      <c r="M635" s="1409">
        <v>2438</v>
      </c>
      <c r="N635" s="1413">
        <v>45218</v>
      </c>
      <c r="O635" s="1414" t="s">
        <v>1141</v>
      </c>
      <c r="P635" s="1415"/>
      <c r="Q635" s="135"/>
      <c r="R635" s="109"/>
      <c r="S635" s="109"/>
    </row>
    <row r="636" spans="1:19" s="499" customFormat="1" ht="15.75" x14ac:dyDescent="0.25">
      <c r="A636" s="1090"/>
      <c r="B636" s="498"/>
      <c r="C636" s="1421" t="s">
        <v>1661</v>
      </c>
      <c r="D636" s="1409" t="s">
        <v>376</v>
      </c>
      <c r="E636" s="1417" t="s">
        <v>1722</v>
      </c>
      <c r="F636" s="1411"/>
      <c r="G636" s="1412"/>
      <c r="H636" s="1412"/>
      <c r="I636" s="1412"/>
      <c r="J636" s="1409"/>
      <c r="K636" s="1409"/>
      <c r="L636" s="1409"/>
      <c r="M636" s="1409">
        <v>2438</v>
      </c>
      <c r="N636" s="1413">
        <v>45218</v>
      </c>
      <c r="O636" s="1414" t="s">
        <v>1141</v>
      </c>
      <c r="P636" s="1415"/>
      <c r="Q636" s="135"/>
      <c r="R636" s="109"/>
      <c r="S636" s="109"/>
    </row>
    <row r="637" spans="1:19" s="499" customFormat="1" ht="15.75" x14ac:dyDescent="0.25">
      <c r="A637" s="1090"/>
      <c r="B637" s="498"/>
      <c r="C637" s="1421" t="s">
        <v>1661</v>
      </c>
      <c r="D637" s="1409" t="s">
        <v>376</v>
      </c>
      <c r="E637" s="1417" t="s">
        <v>1723</v>
      </c>
      <c r="F637" s="1411"/>
      <c r="G637" s="1412"/>
      <c r="H637" s="1412"/>
      <c r="I637" s="1412"/>
      <c r="J637" s="1409"/>
      <c r="K637" s="1409"/>
      <c r="L637" s="1409"/>
      <c r="M637" s="1409">
        <v>2438</v>
      </c>
      <c r="N637" s="1413">
        <v>45218</v>
      </c>
      <c r="O637" s="1414" t="s">
        <v>1141</v>
      </c>
      <c r="P637" s="1415"/>
      <c r="Q637" s="135"/>
      <c r="R637" s="109"/>
      <c r="S637" s="109"/>
    </row>
    <row r="638" spans="1:19" s="499" customFormat="1" ht="15.75" x14ac:dyDescent="0.25">
      <c r="A638" s="1090"/>
      <c r="B638" s="498"/>
      <c r="C638" s="1421" t="s">
        <v>1661</v>
      </c>
      <c r="D638" s="1409" t="s">
        <v>376</v>
      </c>
      <c r="E638" s="1417" t="s">
        <v>1724</v>
      </c>
      <c r="F638" s="1411"/>
      <c r="G638" s="1412"/>
      <c r="H638" s="1412"/>
      <c r="I638" s="1412"/>
      <c r="J638" s="1409"/>
      <c r="K638" s="1409"/>
      <c r="L638" s="1409"/>
      <c r="M638" s="1409">
        <v>2438</v>
      </c>
      <c r="N638" s="1413">
        <v>45218</v>
      </c>
      <c r="O638" s="1414" t="s">
        <v>1141</v>
      </c>
      <c r="P638" s="1415"/>
      <c r="Q638" s="135"/>
      <c r="R638" s="109"/>
      <c r="S638" s="109"/>
    </row>
    <row r="639" spans="1:19" s="499" customFormat="1" ht="15.75" x14ac:dyDescent="0.25">
      <c r="A639" s="1090"/>
      <c r="B639" s="498"/>
      <c r="C639" s="1421" t="s">
        <v>1661</v>
      </c>
      <c r="D639" s="1409" t="s">
        <v>376</v>
      </c>
      <c r="E639" s="1417" t="s">
        <v>1725</v>
      </c>
      <c r="F639" s="1411"/>
      <c r="G639" s="1412"/>
      <c r="H639" s="1412"/>
      <c r="I639" s="1412"/>
      <c r="J639" s="1409"/>
      <c r="K639" s="1409"/>
      <c r="L639" s="1409"/>
      <c r="M639" s="1409">
        <v>2438</v>
      </c>
      <c r="N639" s="1413">
        <v>45218</v>
      </c>
      <c r="O639" s="1414" t="s">
        <v>1141</v>
      </c>
      <c r="P639" s="1415"/>
      <c r="Q639" s="135"/>
      <c r="R639" s="109"/>
      <c r="S639" s="109"/>
    </row>
    <row r="640" spans="1:19" s="499" customFormat="1" ht="15.75" x14ac:dyDescent="0.25">
      <c r="A640" s="1090"/>
      <c r="B640" s="498"/>
      <c r="C640" s="1421" t="s">
        <v>1661</v>
      </c>
      <c r="D640" s="1409" t="s">
        <v>376</v>
      </c>
      <c r="E640" s="1417" t="s">
        <v>1726</v>
      </c>
      <c r="F640" s="1411"/>
      <c r="G640" s="1412"/>
      <c r="H640" s="1412"/>
      <c r="I640" s="1412"/>
      <c r="J640" s="1409"/>
      <c r="K640" s="1409"/>
      <c r="L640" s="1409"/>
      <c r="M640" s="1409">
        <v>2438</v>
      </c>
      <c r="N640" s="1413">
        <v>45218</v>
      </c>
      <c r="O640" s="1414" t="s">
        <v>1141</v>
      </c>
      <c r="P640" s="1415"/>
      <c r="Q640" s="135"/>
      <c r="R640" s="109"/>
      <c r="S640" s="109"/>
    </row>
    <row r="641" spans="1:19" s="499" customFormat="1" ht="15.75" x14ac:dyDescent="0.25">
      <c r="A641" s="1090"/>
      <c r="B641" s="498"/>
      <c r="C641" s="1421" t="s">
        <v>1661</v>
      </c>
      <c r="D641" s="1409" t="s">
        <v>376</v>
      </c>
      <c r="E641" s="1417" t="s">
        <v>1727</v>
      </c>
      <c r="F641" s="1411"/>
      <c r="G641" s="1412"/>
      <c r="H641" s="1412"/>
      <c r="I641" s="1412"/>
      <c r="J641" s="1409"/>
      <c r="K641" s="1409"/>
      <c r="L641" s="1409"/>
      <c r="M641" s="1409">
        <v>2438</v>
      </c>
      <c r="N641" s="1413">
        <v>45218</v>
      </c>
      <c r="O641" s="1414" t="s">
        <v>1141</v>
      </c>
      <c r="P641" s="1415"/>
      <c r="Q641" s="135"/>
      <c r="R641" s="109"/>
      <c r="S641" s="109"/>
    </row>
    <row r="642" spans="1:19" s="499" customFormat="1" ht="15.75" x14ac:dyDescent="0.25">
      <c r="A642" s="1090"/>
      <c r="B642" s="498"/>
      <c r="C642" s="1421" t="s">
        <v>1661</v>
      </c>
      <c r="D642" s="1409" t="s">
        <v>376</v>
      </c>
      <c r="E642" s="1417" t="s">
        <v>1728</v>
      </c>
      <c r="F642" s="1411"/>
      <c r="G642" s="1412"/>
      <c r="H642" s="1412"/>
      <c r="I642" s="1412"/>
      <c r="J642" s="1409"/>
      <c r="K642" s="1409"/>
      <c r="L642" s="1409"/>
      <c r="M642" s="1409">
        <v>2438</v>
      </c>
      <c r="N642" s="1413">
        <v>45218</v>
      </c>
      <c r="O642" s="1414" t="s">
        <v>1141</v>
      </c>
      <c r="P642" s="1415"/>
      <c r="Q642" s="135"/>
      <c r="R642" s="109"/>
      <c r="S642" s="109"/>
    </row>
    <row r="643" spans="1:19" s="499" customFormat="1" ht="15.75" x14ac:dyDescent="0.25">
      <c r="A643" s="1090"/>
      <c r="B643" s="498"/>
      <c r="C643" s="1421" t="s">
        <v>1661</v>
      </c>
      <c r="D643" s="1409" t="s">
        <v>376</v>
      </c>
      <c r="E643" s="1417" t="s">
        <v>1729</v>
      </c>
      <c r="F643" s="1411"/>
      <c r="G643" s="1412"/>
      <c r="H643" s="1412"/>
      <c r="I643" s="1412"/>
      <c r="J643" s="1409"/>
      <c r="K643" s="1409"/>
      <c r="L643" s="1409"/>
      <c r="M643" s="1409">
        <v>2438</v>
      </c>
      <c r="N643" s="1413">
        <v>45218</v>
      </c>
      <c r="O643" s="1414" t="s">
        <v>1141</v>
      </c>
      <c r="P643" s="1415"/>
      <c r="Q643" s="135"/>
      <c r="R643" s="109"/>
      <c r="S643" s="109"/>
    </row>
    <row r="644" spans="1:19" s="499" customFormat="1" ht="15.75" x14ac:dyDescent="0.25">
      <c r="A644" s="1090"/>
      <c r="B644" s="498"/>
      <c r="C644" s="1421" t="s">
        <v>1661</v>
      </c>
      <c r="D644" s="1409" t="s">
        <v>376</v>
      </c>
      <c r="E644" s="1417" t="s">
        <v>1730</v>
      </c>
      <c r="F644" s="1411"/>
      <c r="G644" s="1412"/>
      <c r="H644" s="1412"/>
      <c r="I644" s="1412"/>
      <c r="J644" s="1409"/>
      <c r="K644" s="1409"/>
      <c r="L644" s="1409"/>
      <c r="M644" s="1409">
        <v>2438</v>
      </c>
      <c r="N644" s="1413">
        <v>45218</v>
      </c>
      <c r="O644" s="1414" t="s">
        <v>1141</v>
      </c>
      <c r="P644" s="1415"/>
      <c r="Q644" s="135"/>
      <c r="R644" s="109"/>
      <c r="S644" s="109"/>
    </row>
    <row r="645" spans="1:19" s="499" customFormat="1" ht="15.75" x14ac:dyDescent="0.25">
      <c r="A645" s="1090"/>
      <c r="B645" s="498"/>
      <c r="C645" s="1421" t="s">
        <v>1661</v>
      </c>
      <c r="D645" s="1409" t="s">
        <v>376</v>
      </c>
      <c r="E645" s="1417" t="s">
        <v>1731</v>
      </c>
      <c r="F645" s="1411"/>
      <c r="G645" s="1412"/>
      <c r="H645" s="1412"/>
      <c r="I645" s="1412"/>
      <c r="J645" s="1409"/>
      <c r="K645" s="1409"/>
      <c r="L645" s="1409"/>
      <c r="M645" s="1409">
        <v>2438</v>
      </c>
      <c r="N645" s="1413">
        <v>45218</v>
      </c>
      <c r="O645" s="1414" t="s">
        <v>1141</v>
      </c>
      <c r="P645" s="1415"/>
      <c r="Q645" s="135"/>
      <c r="R645" s="109"/>
      <c r="S645" s="109"/>
    </row>
    <row r="646" spans="1:19" s="499" customFormat="1" ht="15.75" x14ac:dyDescent="0.25">
      <c r="A646" s="1090"/>
      <c r="B646" s="498"/>
      <c r="C646" s="1421" t="s">
        <v>1661</v>
      </c>
      <c r="D646" s="1409" t="s">
        <v>376</v>
      </c>
      <c r="E646" s="1417" t="s">
        <v>1732</v>
      </c>
      <c r="F646" s="1411"/>
      <c r="G646" s="1412"/>
      <c r="H646" s="1412"/>
      <c r="I646" s="1412"/>
      <c r="J646" s="1409"/>
      <c r="K646" s="1409"/>
      <c r="L646" s="1409"/>
      <c r="M646" s="1409">
        <v>2438</v>
      </c>
      <c r="N646" s="1413">
        <v>45218</v>
      </c>
      <c r="O646" s="1414" t="s">
        <v>1141</v>
      </c>
      <c r="P646" s="1415"/>
      <c r="Q646" s="135"/>
      <c r="R646" s="109"/>
      <c r="S646" s="109"/>
    </row>
    <row r="647" spans="1:19" s="499" customFormat="1" ht="15.75" x14ac:dyDescent="0.25">
      <c r="A647" s="1090"/>
      <c r="B647" s="498"/>
      <c r="C647" s="1421" t="s">
        <v>1661</v>
      </c>
      <c r="D647" s="1409" t="s">
        <v>376</v>
      </c>
      <c r="E647" s="1417" t="s">
        <v>1733</v>
      </c>
      <c r="F647" s="1411"/>
      <c r="G647" s="1412"/>
      <c r="H647" s="1412"/>
      <c r="I647" s="1412"/>
      <c r="J647" s="1409"/>
      <c r="K647" s="1409"/>
      <c r="L647" s="1409"/>
      <c r="M647" s="1409">
        <v>2438</v>
      </c>
      <c r="N647" s="1413">
        <v>45218</v>
      </c>
      <c r="O647" s="1414" t="s">
        <v>1141</v>
      </c>
      <c r="P647" s="1415"/>
      <c r="Q647" s="135"/>
      <c r="R647" s="109"/>
      <c r="S647" s="109"/>
    </row>
    <row r="648" spans="1:19" s="499" customFormat="1" ht="15.75" x14ac:dyDescent="0.25">
      <c r="A648" s="1090"/>
      <c r="B648" s="498"/>
      <c r="C648" s="1421" t="s">
        <v>1661</v>
      </c>
      <c r="D648" s="1409" t="s">
        <v>376</v>
      </c>
      <c r="E648" s="1417" t="s">
        <v>1261</v>
      </c>
      <c r="F648" s="1411"/>
      <c r="G648" s="1412"/>
      <c r="H648" s="1412"/>
      <c r="I648" s="1412"/>
      <c r="J648" s="1409"/>
      <c r="K648" s="1409"/>
      <c r="L648" s="1409"/>
      <c r="M648" s="1409">
        <v>2438</v>
      </c>
      <c r="N648" s="1413">
        <v>45218</v>
      </c>
      <c r="O648" s="1414" t="s">
        <v>1141</v>
      </c>
      <c r="P648" s="1415"/>
      <c r="Q648" s="135"/>
      <c r="R648" s="109"/>
      <c r="S648" s="109"/>
    </row>
    <row r="649" spans="1:19" s="499" customFormat="1" ht="15.75" x14ac:dyDescent="0.25">
      <c r="A649" s="1090"/>
      <c r="B649" s="498"/>
      <c r="C649" s="1421" t="s">
        <v>1661</v>
      </c>
      <c r="D649" s="1409" t="s">
        <v>376</v>
      </c>
      <c r="E649" s="1417" t="s">
        <v>1734</v>
      </c>
      <c r="F649" s="1411"/>
      <c r="G649" s="1412"/>
      <c r="H649" s="1412"/>
      <c r="I649" s="1412"/>
      <c r="J649" s="1409"/>
      <c r="K649" s="1409"/>
      <c r="L649" s="1409"/>
      <c r="M649" s="1409">
        <v>2438</v>
      </c>
      <c r="N649" s="1413">
        <v>45218</v>
      </c>
      <c r="O649" s="1414" t="s">
        <v>1141</v>
      </c>
      <c r="P649" s="1415"/>
      <c r="Q649" s="135"/>
      <c r="R649" s="109"/>
      <c r="S649" s="109"/>
    </row>
    <row r="650" spans="1:19" s="499" customFormat="1" ht="15.75" x14ac:dyDescent="0.25">
      <c r="A650" s="1090"/>
      <c r="B650" s="498"/>
      <c r="C650" s="1421" t="s">
        <v>1661</v>
      </c>
      <c r="D650" s="1409" t="s">
        <v>376</v>
      </c>
      <c r="E650" s="1417" t="s">
        <v>1735</v>
      </c>
      <c r="F650" s="1411"/>
      <c r="G650" s="1412"/>
      <c r="H650" s="1412"/>
      <c r="I650" s="1412"/>
      <c r="J650" s="1409"/>
      <c r="K650" s="1409"/>
      <c r="L650" s="1409"/>
      <c r="M650" s="1409">
        <v>2438</v>
      </c>
      <c r="N650" s="1413">
        <v>45218</v>
      </c>
      <c r="O650" s="1414" t="s">
        <v>1141</v>
      </c>
      <c r="P650" s="1415"/>
      <c r="Q650" s="135"/>
      <c r="R650" s="109"/>
      <c r="S650" s="109"/>
    </row>
    <row r="651" spans="1:19" s="499" customFormat="1" ht="15.75" x14ac:dyDescent="0.25">
      <c r="A651" s="1090"/>
      <c r="B651" s="498"/>
      <c r="C651" s="1421" t="s">
        <v>1661</v>
      </c>
      <c r="D651" s="1409" t="s">
        <v>376</v>
      </c>
      <c r="E651" s="1417" t="s">
        <v>1736</v>
      </c>
      <c r="F651" s="1411"/>
      <c r="G651" s="1412"/>
      <c r="H651" s="1412"/>
      <c r="I651" s="1412"/>
      <c r="J651" s="1409"/>
      <c r="K651" s="1409"/>
      <c r="L651" s="1409"/>
      <c r="M651" s="1409">
        <v>2438</v>
      </c>
      <c r="N651" s="1413">
        <v>45218</v>
      </c>
      <c r="O651" s="1414" t="s">
        <v>1141</v>
      </c>
      <c r="P651" s="1415"/>
      <c r="Q651" s="135"/>
      <c r="R651" s="109"/>
      <c r="S651" s="109"/>
    </row>
    <row r="652" spans="1:19" s="499" customFormat="1" ht="15.75" x14ac:dyDescent="0.25">
      <c r="A652" s="1090"/>
      <c r="B652" s="498"/>
      <c r="C652" s="1421" t="s">
        <v>1661</v>
      </c>
      <c r="D652" s="1409" t="s">
        <v>376</v>
      </c>
      <c r="E652" s="1417" t="s">
        <v>1737</v>
      </c>
      <c r="F652" s="1411"/>
      <c r="G652" s="1412"/>
      <c r="H652" s="1412"/>
      <c r="I652" s="1412"/>
      <c r="J652" s="1409"/>
      <c r="K652" s="1409"/>
      <c r="L652" s="1409"/>
      <c r="M652" s="1409">
        <v>2438</v>
      </c>
      <c r="N652" s="1413">
        <v>45218</v>
      </c>
      <c r="O652" s="1414" t="s">
        <v>1141</v>
      </c>
      <c r="P652" s="1415"/>
      <c r="Q652" s="135"/>
      <c r="R652" s="109"/>
      <c r="S652" s="109"/>
    </row>
    <row r="653" spans="1:19" s="499" customFormat="1" ht="15.75" x14ac:dyDescent="0.25">
      <c r="A653" s="1090"/>
      <c r="B653" s="498"/>
      <c r="C653" s="1421" t="s">
        <v>1661</v>
      </c>
      <c r="D653" s="1409" t="s">
        <v>376</v>
      </c>
      <c r="E653" s="1417" t="s">
        <v>1738</v>
      </c>
      <c r="F653" s="1411"/>
      <c r="G653" s="1412"/>
      <c r="H653" s="1412"/>
      <c r="I653" s="1412"/>
      <c r="J653" s="1409"/>
      <c r="K653" s="1409"/>
      <c r="L653" s="1409"/>
      <c r="M653" s="1409">
        <v>2438</v>
      </c>
      <c r="N653" s="1413">
        <v>45218</v>
      </c>
      <c r="O653" s="1414" t="s">
        <v>1141</v>
      </c>
      <c r="P653" s="1415"/>
      <c r="Q653" s="135"/>
      <c r="R653" s="109"/>
      <c r="S653" s="109"/>
    </row>
    <row r="654" spans="1:19" s="499" customFormat="1" ht="15.75" x14ac:dyDescent="0.25">
      <c r="A654" s="1090"/>
      <c r="B654" s="498"/>
      <c r="C654" s="1421" t="s">
        <v>1661</v>
      </c>
      <c r="D654" s="1409" t="s">
        <v>376</v>
      </c>
      <c r="E654" s="1417" t="s">
        <v>1739</v>
      </c>
      <c r="F654" s="1411"/>
      <c r="G654" s="1412"/>
      <c r="H654" s="1412"/>
      <c r="I654" s="1412"/>
      <c r="J654" s="1409"/>
      <c r="K654" s="1409"/>
      <c r="L654" s="1409"/>
      <c r="M654" s="1409">
        <v>2438</v>
      </c>
      <c r="N654" s="1413">
        <v>45218</v>
      </c>
      <c r="O654" s="1414" t="s">
        <v>1141</v>
      </c>
      <c r="P654" s="1415"/>
      <c r="Q654" s="135"/>
      <c r="R654" s="109"/>
      <c r="S654" s="109"/>
    </row>
    <row r="655" spans="1:19" s="499" customFormat="1" ht="15.75" x14ac:dyDescent="0.25">
      <c r="A655" s="1090"/>
      <c r="B655" s="498"/>
      <c r="C655" s="1421" t="s">
        <v>1661</v>
      </c>
      <c r="D655" s="1409" t="s">
        <v>376</v>
      </c>
      <c r="E655" s="1417" t="s">
        <v>1740</v>
      </c>
      <c r="F655" s="1411"/>
      <c r="G655" s="1412"/>
      <c r="H655" s="1412"/>
      <c r="I655" s="1412"/>
      <c r="J655" s="1409"/>
      <c r="K655" s="1409"/>
      <c r="L655" s="1409"/>
      <c r="M655" s="1409">
        <v>2438</v>
      </c>
      <c r="N655" s="1413">
        <v>45218</v>
      </c>
      <c r="O655" s="1414" t="s">
        <v>1141</v>
      </c>
      <c r="P655" s="1415"/>
      <c r="Q655" s="135"/>
      <c r="R655" s="109"/>
      <c r="S655" s="109"/>
    </row>
    <row r="656" spans="1:19" s="499" customFormat="1" ht="15.75" x14ac:dyDescent="0.25">
      <c r="A656" s="1090"/>
      <c r="B656" s="498"/>
      <c r="C656" s="1421" t="s">
        <v>1661</v>
      </c>
      <c r="D656" s="1409" t="s">
        <v>376</v>
      </c>
      <c r="E656" s="1417" t="s">
        <v>1741</v>
      </c>
      <c r="F656" s="1411"/>
      <c r="G656" s="1412"/>
      <c r="H656" s="1412"/>
      <c r="I656" s="1412"/>
      <c r="J656" s="1409"/>
      <c r="K656" s="1409"/>
      <c r="L656" s="1409"/>
      <c r="M656" s="1409">
        <v>2438</v>
      </c>
      <c r="N656" s="1413">
        <v>45218</v>
      </c>
      <c r="O656" s="1414" t="s">
        <v>1141</v>
      </c>
      <c r="P656" s="1415"/>
      <c r="Q656" s="135"/>
      <c r="R656" s="109"/>
      <c r="S656" s="109"/>
    </row>
    <row r="657" spans="1:19" s="499" customFormat="1" ht="15.75" x14ac:dyDescent="0.25">
      <c r="A657" s="1090"/>
      <c r="B657" s="498"/>
      <c r="C657" s="1421" t="s">
        <v>1661</v>
      </c>
      <c r="D657" s="1409" t="s">
        <v>376</v>
      </c>
      <c r="E657" s="1417" t="s">
        <v>1742</v>
      </c>
      <c r="F657" s="1411"/>
      <c r="G657" s="1412"/>
      <c r="H657" s="1412"/>
      <c r="I657" s="1412"/>
      <c r="J657" s="1409"/>
      <c r="K657" s="1409"/>
      <c r="L657" s="1409"/>
      <c r="M657" s="1409">
        <v>2438</v>
      </c>
      <c r="N657" s="1413">
        <v>45218</v>
      </c>
      <c r="O657" s="1414" t="s">
        <v>1141</v>
      </c>
      <c r="P657" s="1415"/>
      <c r="Q657" s="135"/>
      <c r="R657" s="109"/>
      <c r="S657" s="109"/>
    </row>
    <row r="658" spans="1:19" s="499" customFormat="1" ht="15.75" x14ac:dyDescent="0.25">
      <c r="A658" s="1090"/>
      <c r="B658" s="498"/>
      <c r="C658" s="1421" t="s">
        <v>1661</v>
      </c>
      <c r="D658" s="1409" t="s">
        <v>376</v>
      </c>
      <c r="E658" s="1417" t="s">
        <v>1743</v>
      </c>
      <c r="F658" s="1411"/>
      <c r="G658" s="1412"/>
      <c r="H658" s="1412"/>
      <c r="I658" s="1412"/>
      <c r="J658" s="1409"/>
      <c r="K658" s="1409"/>
      <c r="L658" s="1409"/>
      <c r="M658" s="1409">
        <v>2438</v>
      </c>
      <c r="N658" s="1413">
        <v>45218</v>
      </c>
      <c r="O658" s="1414" t="s">
        <v>1141</v>
      </c>
      <c r="P658" s="1415"/>
      <c r="Q658" s="135"/>
      <c r="R658" s="109"/>
      <c r="S658" s="109"/>
    </row>
    <row r="659" spans="1:19" s="499" customFormat="1" ht="15.75" x14ac:dyDescent="0.25">
      <c r="A659" s="1090"/>
      <c r="B659" s="498"/>
      <c r="C659" s="1421" t="s">
        <v>1661</v>
      </c>
      <c r="D659" s="1409" t="s">
        <v>376</v>
      </c>
      <c r="E659" s="1417" t="s">
        <v>1553</v>
      </c>
      <c r="F659" s="1411"/>
      <c r="G659" s="1412"/>
      <c r="H659" s="1412"/>
      <c r="I659" s="1412"/>
      <c r="J659" s="1409"/>
      <c r="K659" s="1409"/>
      <c r="L659" s="1409"/>
      <c r="M659" s="1409">
        <v>2438</v>
      </c>
      <c r="N659" s="1413">
        <v>45218</v>
      </c>
      <c r="O659" s="1414" t="s">
        <v>1141</v>
      </c>
      <c r="P659" s="1415"/>
      <c r="Q659" s="135"/>
      <c r="R659" s="109"/>
      <c r="S659" s="109"/>
    </row>
    <row r="660" spans="1:19" s="499" customFormat="1" ht="15.75" x14ac:dyDescent="0.25">
      <c r="A660" s="1090"/>
      <c r="B660" s="498"/>
      <c r="C660" s="1421" t="s">
        <v>1661</v>
      </c>
      <c r="D660" s="1409" t="s">
        <v>376</v>
      </c>
      <c r="E660" s="1417" t="s">
        <v>1744</v>
      </c>
      <c r="F660" s="1411"/>
      <c r="G660" s="1412"/>
      <c r="H660" s="1412"/>
      <c r="I660" s="1412"/>
      <c r="J660" s="1409"/>
      <c r="K660" s="1409"/>
      <c r="L660" s="1409"/>
      <c r="M660" s="1409">
        <v>2438</v>
      </c>
      <c r="N660" s="1413">
        <v>45218</v>
      </c>
      <c r="O660" s="1414" t="s">
        <v>1141</v>
      </c>
      <c r="P660" s="1415"/>
      <c r="Q660" s="135"/>
      <c r="R660" s="109"/>
      <c r="S660" s="109"/>
    </row>
    <row r="661" spans="1:19" s="499" customFormat="1" ht="15.75" x14ac:dyDescent="0.25">
      <c r="A661" s="1090"/>
      <c r="B661" s="498"/>
      <c r="C661" s="1421" t="s">
        <v>1661</v>
      </c>
      <c r="D661" s="1409" t="s">
        <v>376</v>
      </c>
      <c r="E661" s="1417" t="s">
        <v>1745</v>
      </c>
      <c r="F661" s="1411"/>
      <c r="G661" s="1412"/>
      <c r="H661" s="1412"/>
      <c r="I661" s="1412"/>
      <c r="J661" s="1409"/>
      <c r="K661" s="1409"/>
      <c r="L661" s="1409"/>
      <c r="M661" s="1409">
        <v>2438</v>
      </c>
      <c r="N661" s="1413">
        <v>45218</v>
      </c>
      <c r="O661" s="1414" t="s">
        <v>1141</v>
      </c>
      <c r="P661" s="1415"/>
      <c r="Q661" s="135"/>
      <c r="R661" s="109"/>
      <c r="S661" s="109"/>
    </row>
    <row r="662" spans="1:19" s="499" customFormat="1" ht="15.75" x14ac:dyDescent="0.25">
      <c r="A662" s="1090"/>
      <c r="B662" s="498"/>
      <c r="C662" s="1421" t="s">
        <v>1661</v>
      </c>
      <c r="D662" s="1409" t="s">
        <v>376</v>
      </c>
      <c r="E662" s="1417" t="s">
        <v>1746</v>
      </c>
      <c r="F662" s="1411"/>
      <c r="G662" s="1412"/>
      <c r="H662" s="1412"/>
      <c r="I662" s="1412"/>
      <c r="J662" s="1409"/>
      <c r="K662" s="1409"/>
      <c r="L662" s="1409"/>
      <c r="M662" s="1409">
        <v>2438</v>
      </c>
      <c r="N662" s="1413">
        <v>45218</v>
      </c>
      <c r="O662" s="1414" t="s">
        <v>1141</v>
      </c>
      <c r="P662" s="1415"/>
      <c r="Q662" s="135"/>
      <c r="R662" s="109"/>
      <c r="S662" s="109"/>
    </row>
    <row r="663" spans="1:19" s="499" customFormat="1" ht="15.75" x14ac:dyDescent="0.25">
      <c r="A663" s="1090"/>
      <c r="B663" s="498"/>
      <c r="C663" s="1421" t="s">
        <v>1661</v>
      </c>
      <c r="D663" s="1409" t="s">
        <v>376</v>
      </c>
      <c r="E663" s="1417" t="s">
        <v>1747</v>
      </c>
      <c r="F663" s="1411"/>
      <c r="G663" s="1412"/>
      <c r="H663" s="1412"/>
      <c r="I663" s="1412"/>
      <c r="J663" s="1409"/>
      <c r="K663" s="1409"/>
      <c r="L663" s="1409"/>
      <c r="M663" s="1409">
        <v>2438</v>
      </c>
      <c r="N663" s="1413">
        <v>45218</v>
      </c>
      <c r="O663" s="1414" t="s">
        <v>1141</v>
      </c>
      <c r="P663" s="1415"/>
      <c r="Q663" s="135"/>
      <c r="R663" s="109"/>
      <c r="S663" s="109"/>
    </row>
    <row r="664" spans="1:19" s="499" customFormat="1" ht="15.75" x14ac:dyDescent="0.25">
      <c r="A664" s="1090"/>
      <c r="B664" s="498"/>
      <c r="C664" s="1421" t="s">
        <v>1661</v>
      </c>
      <c r="D664" s="1409" t="s">
        <v>376</v>
      </c>
      <c r="E664" s="1417" t="s">
        <v>1748</v>
      </c>
      <c r="F664" s="1411"/>
      <c r="G664" s="1412"/>
      <c r="H664" s="1412"/>
      <c r="I664" s="1412"/>
      <c r="J664" s="1409"/>
      <c r="K664" s="1409"/>
      <c r="L664" s="1409"/>
      <c r="M664" s="1409">
        <v>2438</v>
      </c>
      <c r="N664" s="1413">
        <v>45218</v>
      </c>
      <c r="O664" s="1414" t="s">
        <v>1141</v>
      </c>
      <c r="P664" s="1415"/>
      <c r="Q664" s="135"/>
      <c r="R664" s="109"/>
      <c r="S664" s="109"/>
    </row>
    <row r="665" spans="1:19" s="499" customFormat="1" ht="15.75" x14ac:dyDescent="0.25">
      <c r="A665" s="1090"/>
      <c r="B665" s="498"/>
      <c r="C665" s="1421" t="s">
        <v>1661</v>
      </c>
      <c r="D665" s="1409" t="s">
        <v>376</v>
      </c>
      <c r="E665" s="1417" t="s">
        <v>1749</v>
      </c>
      <c r="F665" s="1411"/>
      <c r="G665" s="1412"/>
      <c r="H665" s="1412"/>
      <c r="I665" s="1412"/>
      <c r="J665" s="1409"/>
      <c r="K665" s="1409"/>
      <c r="L665" s="1409"/>
      <c r="M665" s="1409">
        <v>2438</v>
      </c>
      <c r="N665" s="1413">
        <v>45218</v>
      </c>
      <c r="O665" s="1414" t="s">
        <v>1141</v>
      </c>
      <c r="P665" s="1415"/>
      <c r="Q665" s="135"/>
      <c r="R665" s="109"/>
      <c r="S665" s="109"/>
    </row>
    <row r="666" spans="1:19" s="499" customFormat="1" ht="15.75" x14ac:dyDescent="0.25">
      <c r="A666" s="1090"/>
      <c r="B666" s="498"/>
      <c r="C666" s="1421" t="s">
        <v>1661</v>
      </c>
      <c r="D666" s="1409" t="s">
        <v>376</v>
      </c>
      <c r="E666" s="1417" t="s">
        <v>1750</v>
      </c>
      <c r="F666" s="1411"/>
      <c r="G666" s="1412"/>
      <c r="H666" s="1412"/>
      <c r="I666" s="1412"/>
      <c r="J666" s="1409"/>
      <c r="K666" s="1409"/>
      <c r="L666" s="1409"/>
      <c r="M666" s="1409">
        <v>2438</v>
      </c>
      <c r="N666" s="1413">
        <v>45218</v>
      </c>
      <c r="O666" s="1414" t="s">
        <v>1141</v>
      </c>
      <c r="P666" s="1415"/>
      <c r="Q666" s="135"/>
      <c r="R666" s="109"/>
      <c r="S666" s="109"/>
    </row>
    <row r="667" spans="1:19" s="499" customFormat="1" ht="15.75" x14ac:dyDescent="0.25">
      <c r="A667" s="1090"/>
      <c r="B667" s="498"/>
      <c r="C667" s="1421" t="s">
        <v>1661</v>
      </c>
      <c r="D667" s="1409" t="s">
        <v>376</v>
      </c>
      <c r="E667" s="1417" t="s">
        <v>1751</v>
      </c>
      <c r="F667" s="1411"/>
      <c r="G667" s="1412"/>
      <c r="H667" s="1412"/>
      <c r="I667" s="1412"/>
      <c r="J667" s="1409"/>
      <c r="K667" s="1409"/>
      <c r="L667" s="1409"/>
      <c r="M667" s="1409">
        <v>2438</v>
      </c>
      <c r="N667" s="1413">
        <v>45218</v>
      </c>
      <c r="O667" s="1414" t="s">
        <v>1141</v>
      </c>
      <c r="P667" s="1415"/>
      <c r="Q667" s="135"/>
      <c r="R667" s="109"/>
      <c r="S667" s="109"/>
    </row>
    <row r="668" spans="1:19" s="499" customFormat="1" ht="15.75" x14ac:dyDescent="0.25">
      <c r="A668" s="1090"/>
      <c r="B668" s="498"/>
      <c r="C668" s="1421" t="s">
        <v>1661</v>
      </c>
      <c r="D668" s="1409" t="s">
        <v>376</v>
      </c>
      <c r="E668" s="1417" t="s">
        <v>1752</v>
      </c>
      <c r="F668" s="1411"/>
      <c r="G668" s="1412"/>
      <c r="H668" s="1412"/>
      <c r="I668" s="1412"/>
      <c r="J668" s="1409"/>
      <c r="K668" s="1409"/>
      <c r="L668" s="1409"/>
      <c r="M668" s="1409">
        <v>2438</v>
      </c>
      <c r="N668" s="1413">
        <v>45218</v>
      </c>
      <c r="O668" s="1414" t="s">
        <v>1141</v>
      </c>
      <c r="P668" s="1415"/>
      <c r="Q668" s="135"/>
      <c r="R668" s="109"/>
      <c r="S668" s="109"/>
    </row>
    <row r="669" spans="1:19" s="499" customFormat="1" ht="15.75" x14ac:dyDescent="0.25">
      <c r="A669" s="1090"/>
      <c r="B669" s="498"/>
      <c r="C669" s="1421" t="s">
        <v>1661</v>
      </c>
      <c r="D669" s="1409" t="s">
        <v>376</v>
      </c>
      <c r="E669" s="1417" t="s">
        <v>1753</v>
      </c>
      <c r="F669" s="1411"/>
      <c r="G669" s="1412"/>
      <c r="H669" s="1412"/>
      <c r="I669" s="1412"/>
      <c r="J669" s="1409"/>
      <c r="K669" s="1409"/>
      <c r="L669" s="1409"/>
      <c r="M669" s="1409">
        <v>2438</v>
      </c>
      <c r="N669" s="1413">
        <v>45218</v>
      </c>
      <c r="O669" s="1414" t="s">
        <v>1141</v>
      </c>
      <c r="P669" s="1415"/>
      <c r="Q669" s="135"/>
      <c r="R669" s="109"/>
      <c r="S669" s="109"/>
    </row>
    <row r="670" spans="1:19" s="499" customFormat="1" ht="15.75" x14ac:dyDescent="0.25">
      <c r="A670" s="1090"/>
      <c r="B670" s="498"/>
      <c r="C670" s="1421" t="s">
        <v>1661</v>
      </c>
      <c r="D670" s="1409" t="s">
        <v>376</v>
      </c>
      <c r="E670" s="1417" t="s">
        <v>1754</v>
      </c>
      <c r="F670" s="1411"/>
      <c r="G670" s="1412"/>
      <c r="H670" s="1412"/>
      <c r="I670" s="1412"/>
      <c r="J670" s="1409"/>
      <c r="K670" s="1409"/>
      <c r="L670" s="1409"/>
      <c r="M670" s="1409">
        <v>2438</v>
      </c>
      <c r="N670" s="1413">
        <v>45218</v>
      </c>
      <c r="O670" s="1414" t="s">
        <v>1141</v>
      </c>
      <c r="P670" s="1415"/>
      <c r="Q670" s="135"/>
      <c r="R670" s="109"/>
      <c r="S670" s="109"/>
    </row>
    <row r="671" spans="1:19" s="499" customFormat="1" ht="15.75" x14ac:dyDescent="0.25">
      <c r="A671" s="1090"/>
      <c r="B671" s="498"/>
      <c r="C671" s="1421" t="s">
        <v>1661</v>
      </c>
      <c r="D671" s="1409" t="s">
        <v>376</v>
      </c>
      <c r="E671" s="1417" t="s">
        <v>1755</v>
      </c>
      <c r="F671" s="1411"/>
      <c r="G671" s="1412"/>
      <c r="H671" s="1412"/>
      <c r="I671" s="1412"/>
      <c r="J671" s="1409"/>
      <c r="K671" s="1409"/>
      <c r="L671" s="1409"/>
      <c r="M671" s="1409">
        <v>2438</v>
      </c>
      <c r="N671" s="1413">
        <v>45218</v>
      </c>
      <c r="O671" s="1414" t="s">
        <v>1141</v>
      </c>
      <c r="P671" s="1415"/>
      <c r="Q671" s="135"/>
      <c r="R671" s="109"/>
      <c r="S671" s="109"/>
    </row>
    <row r="672" spans="1:19" s="499" customFormat="1" ht="15.75" x14ac:dyDescent="0.25">
      <c r="A672" s="1090"/>
      <c r="B672" s="498"/>
      <c r="C672" s="1421" t="s">
        <v>1661</v>
      </c>
      <c r="D672" s="1409" t="s">
        <v>376</v>
      </c>
      <c r="E672" s="1417" t="s">
        <v>1756</v>
      </c>
      <c r="F672" s="1411"/>
      <c r="G672" s="1412"/>
      <c r="H672" s="1412"/>
      <c r="I672" s="1412"/>
      <c r="J672" s="1409"/>
      <c r="K672" s="1409"/>
      <c r="L672" s="1409"/>
      <c r="M672" s="1409">
        <v>2438</v>
      </c>
      <c r="N672" s="1413">
        <v>45218</v>
      </c>
      <c r="O672" s="1414" t="s">
        <v>1141</v>
      </c>
      <c r="P672" s="1415"/>
      <c r="Q672" s="135"/>
      <c r="R672" s="109"/>
      <c r="S672" s="109"/>
    </row>
    <row r="673" spans="1:19" s="499" customFormat="1" ht="15.75" x14ac:dyDescent="0.25">
      <c r="A673" s="1090"/>
      <c r="B673" s="498"/>
      <c r="C673" s="1421" t="s">
        <v>1661</v>
      </c>
      <c r="D673" s="1409" t="s">
        <v>376</v>
      </c>
      <c r="E673" s="1417" t="s">
        <v>1757</v>
      </c>
      <c r="F673" s="1411"/>
      <c r="G673" s="1412"/>
      <c r="H673" s="1412"/>
      <c r="I673" s="1412"/>
      <c r="J673" s="1409"/>
      <c r="K673" s="1409"/>
      <c r="L673" s="1409"/>
      <c r="M673" s="1409">
        <v>2438</v>
      </c>
      <c r="N673" s="1413">
        <v>45218</v>
      </c>
      <c r="O673" s="1414" t="s">
        <v>1141</v>
      </c>
      <c r="P673" s="1415"/>
      <c r="Q673" s="135"/>
      <c r="R673" s="109"/>
      <c r="S673" s="109"/>
    </row>
    <row r="674" spans="1:19" s="499" customFormat="1" ht="15.75" x14ac:dyDescent="0.25">
      <c r="A674" s="1090"/>
      <c r="B674" s="498"/>
      <c r="C674" s="1421" t="s">
        <v>1661</v>
      </c>
      <c r="D674" s="1409" t="s">
        <v>376</v>
      </c>
      <c r="E674" s="1417" t="s">
        <v>1758</v>
      </c>
      <c r="F674" s="1411"/>
      <c r="G674" s="1412"/>
      <c r="H674" s="1412"/>
      <c r="I674" s="1412"/>
      <c r="J674" s="1409"/>
      <c r="K674" s="1409"/>
      <c r="L674" s="1409"/>
      <c r="M674" s="1409">
        <v>2438</v>
      </c>
      <c r="N674" s="1413">
        <v>45218</v>
      </c>
      <c r="O674" s="1414" t="s">
        <v>1141</v>
      </c>
      <c r="P674" s="1415"/>
      <c r="Q674" s="135"/>
      <c r="R674" s="109"/>
      <c r="S674" s="109"/>
    </row>
    <row r="675" spans="1:19" s="499" customFormat="1" ht="15.75" x14ac:dyDescent="0.25">
      <c r="A675" s="1090"/>
      <c r="B675" s="498"/>
      <c r="C675" s="1421" t="s">
        <v>1661</v>
      </c>
      <c r="D675" s="1409" t="s">
        <v>376</v>
      </c>
      <c r="E675" s="1417" t="s">
        <v>1759</v>
      </c>
      <c r="F675" s="1411"/>
      <c r="G675" s="1412"/>
      <c r="H675" s="1412"/>
      <c r="I675" s="1412"/>
      <c r="J675" s="1409"/>
      <c r="K675" s="1409"/>
      <c r="L675" s="1409"/>
      <c r="M675" s="1409">
        <v>2438</v>
      </c>
      <c r="N675" s="1413">
        <v>45218</v>
      </c>
      <c r="O675" s="1414" t="s">
        <v>1141</v>
      </c>
      <c r="P675" s="1415"/>
      <c r="Q675" s="135"/>
      <c r="R675" s="109"/>
      <c r="S675" s="109"/>
    </row>
    <row r="676" spans="1:19" s="499" customFormat="1" ht="15.75" x14ac:dyDescent="0.25">
      <c r="A676" s="1090"/>
      <c r="B676" s="498"/>
      <c r="C676" s="1421" t="s">
        <v>1661</v>
      </c>
      <c r="D676" s="1409" t="s">
        <v>376</v>
      </c>
      <c r="E676" s="1417" t="s">
        <v>1760</v>
      </c>
      <c r="F676" s="1411"/>
      <c r="G676" s="1412"/>
      <c r="H676" s="1412"/>
      <c r="I676" s="1412"/>
      <c r="J676" s="1409"/>
      <c r="K676" s="1409"/>
      <c r="L676" s="1409"/>
      <c r="M676" s="1409">
        <v>2438</v>
      </c>
      <c r="N676" s="1413">
        <v>45218</v>
      </c>
      <c r="O676" s="1414" t="s">
        <v>1141</v>
      </c>
      <c r="P676" s="1415"/>
      <c r="Q676" s="135"/>
      <c r="R676" s="109"/>
      <c r="S676" s="109"/>
    </row>
    <row r="677" spans="1:19" s="499" customFormat="1" ht="15.75" x14ac:dyDescent="0.25">
      <c r="A677" s="1090"/>
      <c r="B677" s="498"/>
      <c r="C677" s="1421" t="s">
        <v>1661</v>
      </c>
      <c r="D677" s="1409" t="s">
        <v>376</v>
      </c>
      <c r="E677" s="1417" t="s">
        <v>1761</v>
      </c>
      <c r="F677" s="1411"/>
      <c r="G677" s="1412"/>
      <c r="H677" s="1412"/>
      <c r="I677" s="1412"/>
      <c r="J677" s="1409"/>
      <c r="K677" s="1409"/>
      <c r="L677" s="1409"/>
      <c r="M677" s="1409">
        <v>2438</v>
      </c>
      <c r="N677" s="1413">
        <v>45218</v>
      </c>
      <c r="O677" s="1414" t="s">
        <v>1141</v>
      </c>
      <c r="P677" s="1415"/>
      <c r="Q677" s="135"/>
      <c r="R677" s="109"/>
      <c r="S677" s="109"/>
    </row>
    <row r="678" spans="1:19" s="499" customFormat="1" ht="15.75" x14ac:dyDescent="0.25">
      <c r="A678" s="1090"/>
      <c r="B678" s="498"/>
      <c r="C678" s="1421" t="s">
        <v>1661</v>
      </c>
      <c r="D678" s="1409" t="s">
        <v>376</v>
      </c>
      <c r="E678" s="1417" t="s">
        <v>1762</v>
      </c>
      <c r="F678" s="1411"/>
      <c r="G678" s="1412"/>
      <c r="H678" s="1412"/>
      <c r="I678" s="1412"/>
      <c r="J678" s="1409"/>
      <c r="K678" s="1409"/>
      <c r="L678" s="1409"/>
      <c r="M678" s="1409">
        <v>2438</v>
      </c>
      <c r="N678" s="1413">
        <v>45218</v>
      </c>
      <c r="O678" s="1414" t="s">
        <v>1141</v>
      </c>
      <c r="P678" s="1415"/>
      <c r="Q678" s="135"/>
      <c r="R678" s="109"/>
      <c r="S678" s="109"/>
    </row>
    <row r="679" spans="1:19" s="499" customFormat="1" ht="15.75" x14ac:dyDescent="0.25">
      <c r="A679" s="1090"/>
      <c r="B679" s="498"/>
      <c r="C679" s="1421" t="s">
        <v>1661</v>
      </c>
      <c r="D679" s="1409" t="s">
        <v>376</v>
      </c>
      <c r="E679" s="1417" t="s">
        <v>1763</v>
      </c>
      <c r="F679" s="1411"/>
      <c r="G679" s="1412"/>
      <c r="H679" s="1412"/>
      <c r="I679" s="1412"/>
      <c r="J679" s="1409"/>
      <c r="K679" s="1409"/>
      <c r="L679" s="1409"/>
      <c r="M679" s="1409">
        <v>2438</v>
      </c>
      <c r="N679" s="1413">
        <v>45218</v>
      </c>
      <c r="O679" s="1414" t="s">
        <v>1141</v>
      </c>
      <c r="P679" s="1415"/>
      <c r="Q679" s="135"/>
      <c r="R679" s="109"/>
      <c r="S679" s="109"/>
    </row>
    <row r="680" spans="1:19" s="499" customFormat="1" ht="15.75" x14ac:dyDescent="0.25">
      <c r="A680" s="1090"/>
      <c r="B680" s="498"/>
      <c r="C680" s="1421" t="s">
        <v>1661</v>
      </c>
      <c r="D680" s="1409" t="s">
        <v>376</v>
      </c>
      <c r="E680" s="1417" t="s">
        <v>1764</v>
      </c>
      <c r="F680" s="1411"/>
      <c r="G680" s="1412"/>
      <c r="H680" s="1412"/>
      <c r="I680" s="1412"/>
      <c r="J680" s="1409"/>
      <c r="K680" s="1409"/>
      <c r="L680" s="1409"/>
      <c r="M680" s="1409">
        <v>2438</v>
      </c>
      <c r="N680" s="1413">
        <v>45218</v>
      </c>
      <c r="O680" s="1414" t="s">
        <v>1141</v>
      </c>
      <c r="P680" s="1415"/>
      <c r="Q680" s="135"/>
      <c r="R680" s="109"/>
      <c r="S680" s="109"/>
    </row>
    <row r="681" spans="1:19" s="499" customFormat="1" ht="15.75" x14ac:dyDescent="0.25">
      <c r="A681" s="1090"/>
      <c r="B681" s="498"/>
      <c r="C681" s="1421" t="s">
        <v>1661</v>
      </c>
      <c r="D681" s="1409" t="s">
        <v>376</v>
      </c>
      <c r="E681" s="1417" t="s">
        <v>1765</v>
      </c>
      <c r="F681" s="1411"/>
      <c r="G681" s="1412"/>
      <c r="H681" s="1412"/>
      <c r="I681" s="1412"/>
      <c r="J681" s="1409"/>
      <c r="K681" s="1409"/>
      <c r="L681" s="1409"/>
      <c r="M681" s="1409">
        <v>2438</v>
      </c>
      <c r="N681" s="1413">
        <v>45218</v>
      </c>
      <c r="O681" s="1414" t="s">
        <v>1141</v>
      </c>
      <c r="P681" s="1415"/>
      <c r="Q681" s="135"/>
      <c r="R681" s="109"/>
      <c r="S681" s="109"/>
    </row>
    <row r="682" spans="1:19" s="499" customFormat="1" ht="15.75" x14ac:dyDescent="0.25">
      <c r="A682" s="1090"/>
      <c r="B682" s="498"/>
      <c r="C682" s="1421" t="s">
        <v>1661</v>
      </c>
      <c r="D682" s="1409" t="s">
        <v>376</v>
      </c>
      <c r="E682" s="1417" t="s">
        <v>1766</v>
      </c>
      <c r="F682" s="1411"/>
      <c r="G682" s="1412"/>
      <c r="H682" s="1412"/>
      <c r="I682" s="1412"/>
      <c r="J682" s="1409"/>
      <c r="K682" s="1409"/>
      <c r="L682" s="1409"/>
      <c r="M682" s="1409">
        <v>2438</v>
      </c>
      <c r="N682" s="1413">
        <v>45218</v>
      </c>
      <c r="O682" s="1414" t="s">
        <v>1141</v>
      </c>
      <c r="P682" s="1415"/>
      <c r="Q682" s="135"/>
      <c r="R682" s="109"/>
      <c r="S682" s="109"/>
    </row>
    <row r="683" spans="1:19" s="499" customFormat="1" ht="15.75" x14ac:dyDescent="0.25">
      <c r="A683" s="1090"/>
      <c r="B683" s="498"/>
      <c r="C683" s="1421" t="s">
        <v>1661</v>
      </c>
      <c r="D683" s="1409" t="s">
        <v>376</v>
      </c>
      <c r="E683" s="1417" t="s">
        <v>1767</v>
      </c>
      <c r="F683" s="1411"/>
      <c r="G683" s="1412"/>
      <c r="H683" s="1412"/>
      <c r="I683" s="1412"/>
      <c r="J683" s="1409"/>
      <c r="K683" s="1409"/>
      <c r="L683" s="1409"/>
      <c r="M683" s="1409">
        <v>2438</v>
      </c>
      <c r="N683" s="1413">
        <v>45218</v>
      </c>
      <c r="O683" s="1414" t="s">
        <v>1141</v>
      </c>
      <c r="P683" s="1415"/>
      <c r="Q683" s="135"/>
      <c r="R683" s="109"/>
      <c r="S683" s="109"/>
    </row>
    <row r="684" spans="1:19" s="499" customFormat="1" ht="15.75" x14ac:dyDescent="0.25">
      <c r="A684" s="1090"/>
      <c r="B684" s="498"/>
      <c r="C684" s="1421" t="s">
        <v>1661</v>
      </c>
      <c r="D684" s="1409" t="s">
        <v>376</v>
      </c>
      <c r="E684" s="1417" t="s">
        <v>1556</v>
      </c>
      <c r="F684" s="1411"/>
      <c r="G684" s="1412"/>
      <c r="H684" s="1412"/>
      <c r="I684" s="1412"/>
      <c r="J684" s="1409"/>
      <c r="K684" s="1409"/>
      <c r="L684" s="1409"/>
      <c r="M684" s="1409">
        <v>2438</v>
      </c>
      <c r="N684" s="1413">
        <v>45218</v>
      </c>
      <c r="O684" s="1414" t="s">
        <v>1141</v>
      </c>
      <c r="P684" s="1415"/>
      <c r="Q684" s="135"/>
      <c r="R684" s="109"/>
      <c r="S684" s="109"/>
    </row>
    <row r="685" spans="1:19" s="499" customFormat="1" ht="15.75" x14ac:dyDescent="0.25">
      <c r="A685" s="1090"/>
      <c r="B685" s="498"/>
      <c r="C685" s="1421" t="s">
        <v>1661</v>
      </c>
      <c r="D685" s="1409" t="s">
        <v>376</v>
      </c>
      <c r="E685" s="1417" t="s">
        <v>1768</v>
      </c>
      <c r="F685" s="1411"/>
      <c r="G685" s="1412"/>
      <c r="H685" s="1412"/>
      <c r="I685" s="1412"/>
      <c r="J685" s="1409"/>
      <c r="K685" s="1409"/>
      <c r="L685" s="1409"/>
      <c r="M685" s="1409">
        <v>2438</v>
      </c>
      <c r="N685" s="1413">
        <v>45218</v>
      </c>
      <c r="O685" s="1414" t="s">
        <v>1141</v>
      </c>
      <c r="P685" s="1415"/>
      <c r="Q685" s="135"/>
      <c r="R685" s="109"/>
      <c r="S685" s="109"/>
    </row>
    <row r="686" spans="1:19" s="499" customFormat="1" ht="15.75" x14ac:dyDescent="0.25">
      <c r="A686" s="1090"/>
      <c r="B686" s="498"/>
      <c r="C686" s="1421" t="s">
        <v>1661</v>
      </c>
      <c r="D686" s="1409" t="s">
        <v>376</v>
      </c>
      <c r="E686" s="1417" t="s">
        <v>1769</v>
      </c>
      <c r="F686" s="1411"/>
      <c r="G686" s="1412"/>
      <c r="H686" s="1412"/>
      <c r="I686" s="1412"/>
      <c r="J686" s="1409"/>
      <c r="K686" s="1409"/>
      <c r="L686" s="1409"/>
      <c r="M686" s="1409">
        <v>2438</v>
      </c>
      <c r="N686" s="1413">
        <v>45218</v>
      </c>
      <c r="O686" s="1414" t="s">
        <v>1141</v>
      </c>
      <c r="P686" s="1415"/>
      <c r="Q686" s="135"/>
      <c r="R686" s="109"/>
      <c r="S686" s="109"/>
    </row>
    <row r="687" spans="1:19" s="499" customFormat="1" ht="15.75" x14ac:dyDescent="0.25">
      <c r="A687" s="1090"/>
      <c r="B687" s="498"/>
      <c r="C687" s="1421" t="s">
        <v>1661</v>
      </c>
      <c r="D687" s="1409" t="s">
        <v>376</v>
      </c>
      <c r="E687" s="1417" t="s">
        <v>1770</v>
      </c>
      <c r="F687" s="1411"/>
      <c r="G687" s="1412"/>
      <c r="H687" s="1412"/>
      <c r="I687" s="1412"/>
      <c r="J687" s="1409"/>
      <c r="K687" s="1409"/>
      <c r="L687" s="1409"/>
      <c r="M687" s="1409">
        <v>2438</v>
      </c>
      <c r="N687" s="1413">
        <v>45218</v>
      </c>
      <c r="O687" s="1414" t="s">
        <v>1141</v>
      </c>
      <c r="P687" s="1415"/>
      <c r="Q687" s="135"/>
      <c r="R687" s="109"/>
      <c r="S687" s="109"/>
    </row>
    <row r="688" spans="1:19" s="499" customFormat="1" ht="15.75" x14ac:dyDescent="0.25">
      <c r="A688" s="1090"/>
      <c r="B688" s="498"/>
      <c r="C688" s="1421" t="s">
        <v>1661</v>
      </c>
      <c r="D688" s="1409" t="s">
        <v>376</v>
      </c>
      <c r="E688" s="1417" t="s">
        <v>1771</v>
      </c>
      <c r="F688" s="1411"/>
      <c r="G688" s="1412"/>
      <c r="H688" s="1412"/>
      <c r="I688" s="1412"/>
      <c r="J688" s="1409"/>
      <c r="K688" s="1409"/>
      <c r="L688" s="1409"/>
      <c r="M688" s="1409">
        <v>2438</v>
      </c>
      <c r="N688" s="1413">
        <v>45218</v>
      </c>
      <c r="O688" s="1414" t="s">
        <v>1141</v>
      </c>
      <c r="P688" s="1415"/>
      <c r="Q688" s="135"/>
      <c r="R688" s="109"/>
      <c r="S688" s="109"/>
    </row>
    <row r="689" spans="1:19" s="499" customFormat="1" ht="15.75" x14ac:dyDescent="0.25">
      <c r="A689" s="1090"/>
      <c r="B689" s="498"/>
      <c r="C689" s="1421" t="s">
        <v>1661</v>
      </c>
      <c r="D689" s="1409" t="s">
        <v>376</v>
      </c>
      <c r="E689" s="1417" t="s">
        <v>1772</v>
      </c>
      <c r="F689" s="1411"/>
      <c r="G689" s="1412"/>
      <c r="H689" s="1412"/>
      <c r="I689" s="1412"/>
      <c r="J689" s="1409"/>
      <c r="K689" s="1409"/>
      <c r="L689" s="1409"/>
      <c r="M689" s="1409">
        <v>2438</v>
      </c>
      <c r="N689" s="1413">
        <v>45218</v>
      </c>
      <c r="O689" s="1414" t="s">
        <v>1141</v>
      </c>
      <c r="P689" s="1415"/>
      <c r="Q689" s="135"/>
      <c r="R689" s="109"/>
      <c r="S689" s="109"/>
    </row>
    <row r="690" spans="1:19" s="499" customFormat="1" ht="15.75" x14ac:dyDescent="0.25">
      <c r="A690" s="1090"/>
      <c r="B690" s="498"/>
      <c r="C690" s="1421" t="s">
        <v>1661</v>
      </c>
      <c r="D690" s="1409" t="s">
        <v>376</v>
      </c>
      <c r="E690" s="1417" t="s">
        <v>1773</v>
      </c>
      <c r="F690" s="1411"/>
      <c r="G690" s="1412"/>
      <c r="H690" s="1412"/>
      <c r="I690" s="1412"/>
      <c r="J690" s="1409"/>
      <c r="K690" s="1409"/>
      <c r="L690" s="1409"/>
      <c r="M690" s="1409">
        <v>2438</v>
      </c>
      <c r="N690" s="1413">
        <v>45218</v>
      </c>
      <c r="O690" s="1414" t="s">
        <v>1141</v>
      </c>
      <c r="P690" s="1415"/>
      <c r="Q690" s="135"/>
      <c r="R690" s="109"/>
      <c r="S690" s="109"/>
    </row>
    <row r="691" spans="1:19" s="499" customFormat="1" ht="15.75" x14ac:dyDescent="0.25">
      <c r="A691" s="1090"/>
      <c r="B691" s="498"/>
      <c r="C691" s="1421" t="s">
        <v>1661</v>
      </c>
      <c r="D691" s="1409" t="s">
        <v>376</v>
      </c>
      <c r="E691" s="1417" t="s">
        <v>1774</v>
      </c>
      <c r="F691" s="1411"/>
      <c r="G691" s="1412"/>
      <c r="H691" s="1412"/>
      <c r="I691" s="1412"/>
      <c r="J691" s="1409"/>
      <c r="K691" s="1409"/>
      <c r="L691" s="1409"/>
      <c r="M691" s="1409">
        <v>2438</v>
      </c>
      <c r="N691" s="1413">
        <v>45218</v>
      </c>
      <c r="O691" s="1414" t="s">
        <v>1141</v>
      </c>
      <c r="P691" s="1415"/>
      <c r="Q691" s="135"/>
      <c r="R691" s="109"/>
      <c r="S691" s="109"/>
    </row>
    <row r="692" spans="1:19" s="499" customFormat="1" ht="15.75" x14ac:dyDescent="0.25">
      <c r="A692" s="1090"/>
      <c r="B692" s="498"/>
      <c r="C692" s="1421" t="s">
        <v>1661</v>
      </c>
      <c r="D692" s="1409" t="s">
        <v>376</v>
      </c>
      <c r="E692" s="1417" t="s">
        <v>1775</v>
      </c>
      <c r="F692" s="1411"/>
      <c r="G692" s="1412"/>
      <c r="H692" s="1412"/>
      <c r="I692" s="1412"/>
      <c r="J692" s="1409"/>
      <c r="K692" s="1409"/>
      <c r="L692" s="1409"/>
      <c r="M692" s="1409">
        <v>2438</v>
      </c>
      <c r="N692" s="1413">
        <v>45218</v>
      </c>
      <c r="O692" s="1414" t="s">
        <v>1141</v>
      </c>
      <c r="P692" s="1415"/>
      <c r="Q692" s="135"/>
      <c r="R692" s="109"/>
      <c r="S692" s="109"/>
    </row>
    <row r="693" spans="1:19" s="499" customFormat="1" ht="15.75" x14ac:dyDescent="0.25">
      <c r="A693" s="1090"/>
      <c r="B693" s="498"/>
      <c r="C693" s="1421" t="s">
        <v>1661</v>
      </c>
      <c r="D693" s="1409" t="s">
        <v>376</v>
      </c>
      <c r="E693" s="1417" t="s">
        <v>1776</v>
      </c>
      <c r="F693" s="1411"/>
      <c r="G693" s="1412"/>
      <c r="H693" s="1412"/>
      <c r="I693" s="1412"/>
      <c r="J693" s="1409"/>
      <c r="K693" s="1409"/>
      <c r="L693" s="1409"/>
      <c r="M693" s="1409">
        <v>2438</v>
      </c>
      <c r="N693" s="1413">
        <v>45218</v>
      </c>
      <c r="O693" s="1414" t="s">
        <v>1141</v>
      </c>
      <c r="P693" s="1415"/>
      <c r="Q693" s="135"/>
      <c r="R693" s="109"/>
      <c r="S693" s="109"/>
    </row>
    <row r="694" spans="1:19" s="499" customFormat="1" ht="15.75" x14ac:dyDescent="0.25">
      <c r="A694" s="1090"/>
      <c r="B694" s="498"/>
      <c r="C694" s="1421" t="s">
        <v>1661</v>
      </c>
      <c r="D694" s="1409" t="s">
        <v>376</v>
      </c>
      <c r="E694" s="1417" t="s">
        <v>1777</v>
      </c>
      <c r="F694" s="1411"/>
      <c r="G694" s="1412"/>
      <c r="H694" s="1412"/>
      <c r="I694" s="1412"/>
      <c r="J694" s="1409"/>
      <c r="K694" s="1409"/>
      <c r="L694" s="1409"/>
      <c r="M694" s="1409">
        <v>2438</v>
      </c>
      <c r="N694" s="1413">
        <v>45218</v>
      </c>
      <c r="O694" s="1414" t="s">
        <v>1141</v>
      </c>
      <c r="P694" s="1415"/>
      <c r="Q694" s="135"/>
      <c r="R694" s="109"/>
      <c r="S694" s="109"/>
    </row>
    <row r="695" spans="1:19" s="499" customFormat="1" ht="15.75" x14ac:dyDescent="0.25">
      <c r="A695" s="1090"/>
      <c r="B695" s="498"/>
      <c r="C695" s="1421" t="s">
        <v>1661</v>
      </c>
      <c r="D695" s="1409" t="s">
        <v>376</v>
      </c>
      <c r="E695" s="1417" t="s">
        <v>1778</v>
      </c>
      <c r="F695" s="1411"/>
      <c r="G695" s="1412"/>
      <c r="H695" s="1412"/>
      <c r="I695" s="1412"/>
      <c r="J695" s="1409"/>
      <c r="K695" s="1409"/>
      <c r="L695" s="1409"/>
      <c r="M695" s="1409">
        <v>2438</v>
      </c>
      <c r="N695" s="1413">
        <v>45218</v>
      </c>
      <c r="O695" s="1414" t="s">
        <v>1141</v>
      </c>
      <c r="P695" s="1415"/>
      <c r="Q695" s="135"/>
      <c r="R695" s="109"/>
      <c r="S695" s="109"/>
    </row>
    <row r="696" spans="1:19" s="499" customFormat="1" ht="15.75" x14ac:dyDescent="0.25">
      <c r="A696" s="1090"/>
      <c r="B696" s="498"/>
      <c r="C696" s="1421" t="s">
        <v>1661</v>
      </c>
      <c r="D696" s="1409" t="s">
        <v>376</v>
      </c>
      <c r="E696" s="1417" t="s">
        <v>1779</v>
      </c>
      <c r="F696" s="1411"/>
      <c r="G696" s="1412"/>
      <c r="H696" s="1412"/>
      <c r="I696" s="1412"/>
      <c r="J696" s="1409"/>
      <c r="K696" s="1409"/>
      <c r="L696" s="1409"/>
      <c r="M696" s="1409">
        <v>2438</v>
      </c>
      <c r="N696" s="1413">
        <v>45218</v>
      </c>
      <c r="O696" s="1414" t="s">
        <v>1141</v>
      </c>
      <c r="P696" s="1415"/>
      <c r="Q696" s="135"/>
      <c r="R696" s="109"/>
      <c r="S696" s="109"/>
    </row>
    <row r="697" spans="1:19" s="499" customFormat="1" ht="15.75" x14ac:dyDescent="0.25">
      <c r="A697" s="1090"/>
      <c r="B697" s="498"/>
      <c r="C697" s="1421" t="s">
        <v>1661</v>
      </c>
      <c r="D697" s="1409" t="s">
        <v>376</v>
      </c>
      <c r="E697" s="1417" t="s">
        <v>1780</v>
      </c>
      <c r="F697" s="1411"/>
      <c r="G697" s="1412"/>
      <c r="H697" s="1412"/>
      <c r="I697" s="1412"/>
      <c r="J697" s="1409"/>
      <c r="K697" s="1409"/>
      <c r="L697" s="1409"/>
      <c r="M697" s="1409">
        <v>2438</v>
      </c>
      <c r="N697" s="1413">
        <v>45218</v>
      </c>
      <c r="O697" s="1414" t="s">
        <v>1141</v>
      </c>
      <c r="P697" s="1415"/>
      <c r="Q697" s="135"/>
      <c r="R697" s="109"/>
      <c r="S697" s="109"/>
    </row>
    <row r="698" spans="1:19" s="499" customFormat="1" ht="15.75" x14ac:dyDescent="0.25">
      <c r="A698" s="1090"/>
      <c r="B698" s="498"/>
      <c r="C698" s="1421" t="s">
        <v>1661</v>
      </c>
      <c r="D698" s="1409" t="s">
        <v>376</v>
      </c>
      <c r="E698" s="1417" t="s">
        <v>1781</v>
      </c>
      <c r="F698" s="1411"/>
      <c r="G698" s="1412"/>
      <c r="H698" s="1412"/>
      <c r="I698" s="1412"/>
      <c r="J698" s="1409"/>
      <c r="K698" s="1409"/>
      <c r="L698" s="1409"/>
      <c r="M698" s="1409">
        <v>2438</v>
      </c>
      <c r="N698" s="1413">
        <v>45218</v>
      </c>
      <c r="O698" s="1414" t="s">
        <v>1141</v>
      </c>
      <c r="P698" s="1415"/>
      <c r="Q698" s="135"/>
      <c r="R698" s="109"/>
      <c r="S698" s="109"/>
    </row>
    <row r="699" spans="1:19" s="499" customFormat="1" ht="15.75" x14ac:dyDescent="0.25">
      <c r="A699" s="1090"/>
      <c r="B699" s="498"/>
      <c r="C699" s="1421" t="s">
        <v>1661</v>
      </c>
      <c r="D699" s="1409" t="s">
        <v>376</v>
      </c>
      <c r="E699" s="1417" t="s">
        <v>1782</v>
      </c>
      <c r="F699" s="1411"/>
      <c r="G699" s="1412"/>
      <c r="H699" s="1412"/>
      <c r="I699" s="1412"/>
      <c r="J699" s="1409"/>
      <c r="K699" s="1409"/>
      <c r="L699" s="1409"/>
      <c r="M699" s="1409">
        <v>2438</v>
      </c>
      <c r="N699" s="1413">
        <v>45218</v>
      </c>
      <c r="O699" s="1414" t="s">
        <v>1141</v>
      </c>
      <c r="P699" s="1415"/>
      <c r="Q699" s="135"/>
      <c r="R699" s="109"/>
      <c r="S699" s="109"/>
    </row>
    <row r="700" spans="1:19" s="499" customFormat="1" ht="15.75" x14ac:dyDescent="0.25">
      <c r="A700" s="1090"/>
      <c r="B700" s="498"/>
      <c r="C700" s="1421" t="s">
        <v>1661</v>
      </c>
      <c r="D700" s="1409" t="s">
        <v>376</v>
      </c>
      <c r="E700" s="1417" t="s">
        <v>1783</v>
      </c>
      <c r="F700" s="1411"/>
      <c r="G700" s="1412"/>
      <c r="H700" s="1412"/>
      <c r="I700" s="1412"/>
      <c r="J700" s="1409"/>
      <c r="K700" s="1409"/>
      <c r="L700" s="1409"/>
      <c r="M700" s="1409">
        <v>2438</v>
      </c>
      <c r="N700" s="1413">
        <v>45218</v>
      </c>
      <c r="O700" s="1414" t="s">
        <v>1141</v>
      </c>
      <c r="P700" s="1415"/>
      <c r="Q700" s="135"/>
      <c r="R700" s="109"/>
      <c r="S700" s="109"/>
    </row>
    <row r="701" spans="1:19" s="499" customFormat="1" ht="15.75" x14ac:dyDescent="0.25">
      <c r="A701" s="1090"/>
      <c r="B701" s="498"/>
      <c r="C701" s="1421" t="s">
        <v>1661</v>
      </c>
      <c r="D701" s="1409" t="s">
        <v>376</v>
      </c>
      <c r="E701" s="1417" t="s">
        <v>1784</v>
      </c>
      <c r="F701" s="1411"/>
      <c r="G701" s="1412"/>
      <c r="H701" s="1412"/>
      <c r="I701" s="1412"/>
      <c r="J701" s="1409"/>
      <c r="K701" s="1409"/>
      <c r="L701" s="1409"/>
      <c r="M701" s="1409">
        <v>2438</v>
      </c>
      <c r="N701" s="1413">
        <v>45218</v>
      </c>
      <c r="O701" s="1414" t="s">
        <v>1141</v>
      </c>
      <c r="P701" s="1415"/>
      <c r="Q701" s="135"/>
      <c r="R701" s="109"/>
      <c r="S701" s="109"/>
    </row>
    <row r="702" spans="1:19" s="499" customFormat="1" ht="15.75" x14ac:dyDescent="0.25">
      <c r="A702" s="1090"/>
      <c r="B702" s="498"/>
      <c r="C702" s="1421" t="s">
        <v>1661</v>
      </c>
      <c r="D702" s="1409" t="s">
        <v>376</v>
      </c>
      <c r="E702" s="1417" t="s">
        <v>1785</v>
      </c>
      <c r="F702" s="1411"/>
      <c r="G702" s="1412"/>
      <c r="H702" s="1412"/>
      <c r="I702" s="1412"/>
      <c r="J702" s="1409"/>
      <c r="K702" s="1409"/>
      <c r="L702" s="1409"/>
      <c r="M702" s="1409">
        <v>2438</v>
      </c>
      <c r="N702" s="1413">
        <v>45218</v>
      </c>
      <c r="O702" s="1414" t="s">
        <v>1141</v>
      </c>
      <c r="P702" s="1415"/>
      <c r="Q702" s="135"/>
      <c r="R702" s="109"/>
      <c r="S702" s="109"/>
    </row>
    <row r="703" spans="1:19" s="499" customFormat="1" ht="15.75" x14ac:dyDescent="0.25">
      <c r="A703" s="1090"/>
      <c r="B703" s="498"/>
      <c r="C703" s="1421" t="s">
        <v>1661</v>
      </c>
      <c r="D703" s="1409" t="s">
        <v>376</v>
      </c>
      <c r="E703" s="1417" t="s">
        <v>1786</v>
      </c>
      <c r="F703" s="1411"/>
      <c r="G703" s="1412"/>
      <c r="H703" s="1412"/>
      <c r="I703" s="1412"/>
      <c r="J703" s="1409"/>
      <c r="K703" s="1409"/>
      <c r="L703" s="1409"/>
      <c r="M703" s="1409">
        <v>2438</v>
      </c>
      <c r="N703" s="1413">
        <v>45218</v>
      </c>
      <c r="O703" s="1414" t="s">
        <v>1141</v>
      </c>
      <c r="P703" s="1415"/>
      <c r="Q703" s="135"/>
      <c r="R703" s="109"/>
      <c r="S703" s="109"/>
    </row>
    <row r="704" spans="1:19" s="499" customFormat="1" ht="15.75" x14ac:dyDescent="0.25">
      <c r="A704" s="1090"/>
      <c r="B704" s="498"/>
      <c r="C704" s="1421" t="s">
        <v>1661</v>
      </c>
      <c r="D704" s="1409" t="s">
        <v>376</v>
      </c>
      <c r="E704" s="1417" t="s">
        <v>1787</v>
      </c>
      <c r="F704" s="1411"/>
      <c r="G704" s="1412"/>
      <c r="H704" s="1412"/>
      <c r="I704" s="1412"/>
      <c r="J704" s="1409"/>
      <c r="K704" s="1409"/>
      <c r="L704" s="1409"/>
      <c r="M704" s="1409">
        <v>2438</v>
      </c>
      <c r="N704" s="1413">
        <v>45218</v>
      </c>
      <c r="O704" s="1414" t="s">
        <v>1141</v>
      </c>
      <c r="P704" s="1415"/>
      <c r="Q704" s="135"/>
      <c r="R704" s="109"/>
      <c r="S704" s="109"/>
    </row>
    <row r="705" spans="1:19" s="499" customFormat="1" ht="15.75" x14ac:dyDescent="0.25">
      <c r="A705" s="1090"/>
      <c r="B705" s="498"/>
      <c r="C705" s="1421" t="s">
        <v>1661</v>
      </c>
      <c r="D705" s="1409" t="s">
        <v>376</v>
      </c>
      <c r="E705" s="1417" t="s">
        <v>1788</v>
      </c>
      <c r="F705" s="1411"/>
      <c r="G705" s="1412"/>
      <c r="H705" s="1412"/>
      <c r="I705" s="1412"/>
      <c r="J705" s="1409"/>
      <c r="K705" s="1409"/>
      <c r="L705" s="1409"/>
      <c r="M705" s="1409">
        <v>2438</v>
      </c>
      <c r="N705" s="1413">
        <v>45218</v>
      </c>
      <c r="O705" s="1414" t="s">
        <v>1141</v>
      </c>
      <c r="P705" s="1415"/>
      <c r="Q705" s="135"/>
      <c r="R705" s="109"/>
      <c r="S705" s="109"/>
    </row>
    <row r="706" spans="1:19" s="499" customFormat="1" ht="15.75" x14ac:dyDescent="0.25">
      <c r="A706" s="1090"/>
      <c r="B706" s="498"/>
      <c r="C706" s="1421" t="s">
        <v>1661</v>
      </c>
      <c r="D706" s="1409" t="s">
        <v>376</v>
      </c>
      <c r="E706" s="1417" t="s">
        <v>1789</v>
      </c>
      <c r="F706" s="1411"/>
      <c r="G706" s="1412"/>
      <c r="H706" s="1412"/>
      <c r="I706" s="1412"/>
      <c r="J706" s="1409"/>
      <c r="K706" s="1409"/>
      <c r="L706" s="1409"/>
      <c r="M706" s="1409">
        <v>2438</v>
      </c>
      <c r="N706" s="1413">
        <v>45218</v>
      </c>
      <c r="O706" s="1414" t="s">
        <v>1141</v>
      </c>
      <c r="P706" s="1415"/>
      <c r="Q706" s="135"/>
      <c r="R706" s="109"/>
      <c r="S706" s="109"/>
    </row>
    <row r="707" spans="1:19" s="499" customFormat="1" ht="15.75" x14ac:dyDescent="0.25">
      <c r="A707" s="1090"/>
      <c r="B707" s="498"/>
      <c r="C707" s="1421" t="s">
        <v>1661</v>
      </c>
      <c r="D707" s="1409" t="s">
        <v>376</v>
      </c>
      <c r="E707" s="1417" t="s">
        <v>1790</v>
      </c>
      <c r="F707" s="1411"/>
      <c r="G707" s="1412"/>
      <c r="H707" s="1412"/>
      <c r="I707" s="1412"/>
      <c r="J707" s="1409"/>
      <c r="K707" s="1409"/>
      <c r="L707" s="1409"/>
      <c r="M707" s="1409">
        <v>2438</v>
      </c>
      <c r="N707" s="1413">
        <v>45218</v>
      </c>
      <c r="O707" s="1414" t="s">
        <v>1141</v>
      </c>
      <c r="P707" s="1415"/>
      <c r="Q707" s="135"/>
      <c r="R707" s="109"/>
      <c r="S707" s="109"/>
    </row>
    <row r="708" spans="1:19" s="499" customFormat="1" ht="15.75" x14ac:dyDescent="0.25">
      <c r="A708" s="1090"/>
      <c r="B708" s="498"/>
      <c r="C708" s="1421" t="s">
        <v>1661</v>
      </c>
      <c r="D708" s="1409" t="s">
        <v>376</v>
      </c>
      <c r="E708" s="1417" t="s">
        <v>1791</v>
      </c>
      <c r="F708" s="1411"/>
      <c r="G708" s="1412"/>
      <c r="H708" s="1412"/>
      <c r="I708" s="1412"/>
      <c r="J708" s="1409"/>
      <c r="K708" s="1409"/>
      <c r="L708" s="1409"/>
      <c r="M708" s="1409">
        <v>2438</v>
      </c>
      <c r="N708" s="1413">
        <v>45218</v>
      </c>
      <c r="O708" s="1414" t="s">
        <v>1141</v>
      </c>
      <c r="P708" s="1415"/>
      <c r="Q708" s="135"/>
      <c r="R708" s="109"/>
      <c r="S708" s="109"/>
    </row>
    <row r="709" spans="1:19" s="499" customFormat="1" ht="15.75" x14ac:dyDescent="0.25">
      <c r="A709" s="1090"/>
      <c r="B709" s="498"/>
      <c r="C709" s="1421" t="s">
        <v>1661</v>
      </c>
      <c r="D709" s="1409" t="s">
        <v>376</v>
      </c>
      <c r="E709" s="1417" t="s">
        <v>1792</v>
      </c>
      <c r="F709" s="1411"/>
      <c r="G709" s="1412"/>
      <c r="H709" s="1412"/>
      <c r="I709" s="1412"/>
      <c r="J709" s="1409"/>
      <c r="K709" s="1409"/>
      <c r="L709" s="1409"/>
      <c r="M709" s="1409">
        <v>2438</v>
      </c>
      <c r="N709" s="1413">
        <v>45218</v>
      </c>
      <c r="O709" s="1414" t="s">
        <v>1141</v>
      </c>
      <c r="P709" s="1415"/>
      <c r="Q709" s="135"/>
      <c r="R709" s="109"/>
      <c r="S709" s="109"/>
    </row>
    <row r="710" spans="1:19" s="499" customFormat="1" ht="15.75" x14ac:dyDescent="0.25">
      <c r="A710" s="1090"/>
      <c r="B710" s="498"/>
      <c r="C710" s="1421" t="s">
        <v>1661</v>
      </c>
      <c r="D710" s="1409" t="s">
        <v>376</v>
      </c>
      <c r="E710" s="1417" t="s">
        <v>1793</v>
      </c>
      <c r="F710" s="1411"/>
      <c r="G710" s="1412"/>
      <c r="H710" s="1412"/>
      <c r="I710" s="1412"/>
      <c r="J710" s="1409"/>
      <c r="K710" s="1409"/>
      <c r="L710" s="1409"/>
      <c r="M710" s="1409">
        <v>2438</v>
      </c>
      <c r="N710" s="1413">
        <v>45218</v>
      </c>
      <c r="O710" s="1414" t="s">
        <v>1141</v>
      </c>
      <c r="P710" s="1415"/>
      <c r="Q710" s="135"/>
      <c r="R710" s="109"/>
      <c r="S710" s="109"/>
    </row>
    <row r="711" spans="1:19" s="499" customFormat="1" ht="15.75" x14ac:dyDescent="0.25">
      <c r="A711" s="1090"/>
      <c r="B711" s="498"/>
      <c r="C711" s="1421" t="s">
        <v>1661</v>
      </c>
      <c r="D711" s="1409" t="s">
        <v>376</v>
      </c>
      <c r="E711" s="1417" t="s">
        <v>1794</v>
      </c>
      <c r="F711" s="1411"/>
      <c r="G711" s="1412"/>
      <c r="H711" s="1412"/>
      <c r="I711" s="1412"/>
      <c r="J711" s="1409"/>
      <c r="K711" s="1409"/>
      <c r="L711" s="1409"/>
      <c r="M711" s="1409">
        <v>2438</v>
      </c>
      <c r="N711" s="1413">
        <v>45218</v>
      </c>
      <c r="O711" s="1414" t="s">
        <v>1141</v>
      </c>
      <c r="P711" s="1415"/>
      <c r="Q711" s="135"/>
      <c r="R711" s="109"/>
      <c r="S711" s="109"/>
    </row>
    <row r="712" spans="1:19" s="499" customFormat="1" ht="15.75" x14ac:dyDescent="0.25">
      <c r="A712" s="1090"/>
      <c r="B712" s="498"/>
      <c r="C712" s="1421" t="s">
        <v>1661</v>
      </c>
      <c r="D712" s="1409" t="s">
        <v>376</v>
      </c>
      <c r="E712" s="1417" t="s">
        <v>1795</v>
      </c>
      <c r="F712" s="1411"/>
      <c r="G712" s="1412"/>
      <c r="H712" s="1412"/>
      <c r="I712" s="1412"/>
      <c r="J712" s="1409"/>
      <c r="K712" s="1409"/>
      <c r="L712" s="1409"/>
      <c r="M712" s="1409">
        <v>2438</v>
      </c>
      <c r="N712" s="1413">
        <v>45218</v>
      </c>
      <c r="O712" s="1414" t="s">
        <v>1141</v>
      </c>
      <c r="P712" s="1415"/>
      <c r="Q712" s="135"/>
      <c r="R712" s="109"/>
      <c r="S712" s="109"/>
    </row>
    <row r="713" spans="1:19" s="499" customFormat="1" ht="15.75" x14ac:dyDescent="0.25">
      <c r="A713" s="1090"/>
      <c r="B713" s="498"/>
      <c r="C713" s="1421" t="s">
        <v>1661</v>
      </c>
      <c r="D713" s="1409" t="s">
        <v>376</v>
      </c>
      <c r="E713" s="1417" t="s">
        <v>1796</v>
      </c>
      <c r="F713" s="1411"/>
      <c r="G713" s="1412"/>
      <c r="H713" s="1412"/>
      <c r="I713" s="1412"/>
      <c r="J713" s="1409"/>
      <c r="K713" s="1409"/>
      <c r="L713" s="1409"/>
      <c r="M713" s="1409">
        <v>2438</v>
      </c>
      <c r="N713" s="1413">
        <v>45218</v>
      </c>
      <c r="O713" s="1414" t="s">
        <v>1141</v>
      </c>
      <c r="P713" s="1415"/>
      <c r="Q713" s="135"/>
      <c r="R713" s="109"/>
      <c r="S713" s="109"/>
    </row>
    <row r="714" spans="1:19" s="499" customFormat="1" ht="15.75" x14ac:dyDescent="0.25">
      <c r="A714" s="1090"/>
      <c r="B714" s="498"/>
      <c r="C714" s="1421" t="s">
        <v>1661</v>
      </c>
      <c r="D714" s="1409" t="s">
        <v>376</v>
      </c>
      <c r="E714" s="1417" t="s">
        <v>1797</v>
      </c>
      <c r="F714" s="1411"/>
      <c r="G714" s="1412"/>
      <c r="H714" s="1412"/>
      <c r="I714" s="1412"/>
      <c r="J714" s="1409"/>
      <c r="K714" s="1409"/>
      <c r="L714" s="1409"/>
      <c r="M714" s="1409">
        <v>2438</v>
      </c>
      <c r="N714" s="1413">
        <v>45218</v>
      </c>
      <c r="O714" s="1414" t="s">
        <v>1141</v>
      </c>
      <c r="P714" s="1415"/>
      <c r="Q714" s="135"/>
      <c r="R714" s="109"/>
      <c r="S714" s="109"/>
    </row>
    <row r="715" spans="1:19" s="499" customFormat="1" ht="15.75" x14ac:dyDescent="0.25">
      <c r="A715" s="1090"/>
      <c r="B715" s="498"/>
      <c r="C715" s="1421" t="s">
        <v>1661</v>
      </c>
      <c r="D715" s="1409" t="s">
        <v>376</v>
      </c>
      <c r="E715" s="1417" t="s">
        <v>1798</v>
      </c>
      <c r="F715" s="1411"/>
      <c r="G715" s="1412"/>
      <c r="H715" s="1412"/>
      <c r="I715" s="1412"/>
      <c r="J715" s="1409"/>
      <c r="K715" s="1409"/>
      <c r="L715" s="1409"/>
      <c r="M715" s="1409">
        <v>2438</v>
      </c>
      <c r="N715" s="1413">
        <v>45218</v>
      </c>
      <c r="O715" s="1414" t="s">
        <v>1141</v>
      </c>
      <c r="P715" s="1415"/>
      <c r="Q715" s="135"/>
      <c r="R715" s="109"/>
      <c r="S715" s="109"/>
    </row>
    <row r="716" spans="1:19" s="499" customFormat="1" ht="15.75" x14ac:dyDescent="0.25">
      <c r="A716" s="1090"/>
      <c r="B716" s="498"/>
      <c r="C716" s="1421" t="s">
        <v>1661</v>
      </c>
      <c r="D716" s="1409" t="s">
        <v>376</v>
      </c>
      <c r="E716" s="1417" t="s">
        <v>1799</v>
      </c>
      <c r="F716" s="1411"/>
      <c r="G716" s="1412"/>
      <c r="H716" s="1412"/>
      <c r="I716" s="1412"/>
      <c r="J716" s="1409"/>
      <c r="K716" s="1409"/>
      <c r="L716" s="1409"/>
      <c r="M716" s="1409">
        <v>2438</v>
      </c>
      <c r="N716" s="1413">
        <v>45218</v>
      </c>
      <c r="O716" s="1414" t="s">
        <v>1141</v>
      </c>
      <c r="P716" s="1415"/>
      <c r="Q716" s="135"/>
      <c r="R716" s="109"/>
      <c r="S716" s="109"/>
    </row>
    <row r="717" spans="1:19" s="499" customFormat="1" ht="15.75" x14ac:dyDescent="0.25">
      <c r="A717" s="1090"/>
      <c r="B717" s="498"/>
      <c r="C717" s="1421" t="s">
        <v>1661</v>
      </c>
      <c r="D717" s="1409" t="s">
        <v>376</v>
      </c>
      <c r="E717" s="1417" t="s">
        <v>1800</v>
      </c>
      <c r="F717" s="1411"/>
      <c r="G717" s="1412"/>
      <c r="H717" s="1412"/>
      <c r="I717" s="1412"/>
      <c r="J717" s="1409"/>
      <c r="K717" s="1409"/>
      <c r="L717" s="1409"/>
      <c r="M717" s="1409">
        <v>2438</v>
      </c>
      <c r="N717" s="1413">
        <v>45218</v>
      </c>
      <c r="O717" s="1414" t="s">
        <v>1141</v>
      </c>
      <c r="P717" s="1415"/>
      <c r="Q717" s="135"/>
      <c r="R717" s="109"/>
      <c r="S717" s="109"/>
    </row>
    <row r="718" spans="1:19" s="499" customFormat="1" ht="15.75" x14ac:dyDescent="0.25">
      <c r="A718" s="1090"/>
      <c r="B718" s="498"/>
      <c r="C718" s="1421" t="s">
        <v>1661</v>
      </c>
      <c r="D718" s="1409" t="s">
        <v>376</v>
      </c>
      <c r="E718" s="1417" t="s">
        <v>1801</v>
      </c>
      <c r="F718" s="1411"/>
      <c r="G718" s="1412"/>
      <c r="H718" s="1412"/>
      <c r="I718" s="1412"/>
      <c r="J718" s="1409"/>
      <c r="K718" s="1409"/>
      <c r="L718" s="1409"/>
      <c r="M718" s="1409">
        <v>2438</v>
      </c>
      <c r="N718" s="1413">
        <v>45218</v>
      </c>
      <c r="O718" s="1414" t="s">
        <v>1141</v>
      </c>
      <c r="P718" s="1415"/>
      <c r="Q718" s="135"/>
      <c r="R718" s="109"/>
      <c r="S718" s="109"/>
    </row>
    <row r="719" spans="1:19" s="499" customFormat="1" ht="15.75" x14ac:dyDescent="0.25">
      <c r="A719" s="1090"/>
      <c r="B719" s="498"/>
      <c r="C719" s="1421" t="s">
        <v>1661</v>
      </c>
      <c r="D719" s="1409" t="s">
        <v>376</v>
      </c>
      <c r="E719" s="1417" t="s">
        <v>1802</v>
      </c>
      <c r="F719" s="1411"/>
      <c r="G719" s="1412"/>
      <c r="H719" s="1412"/>
      <c r="I719" s="1412"/>
      <c r="J719" s="1409"/>
      <c r="K719" s="1409"/>
      <c r="L719" s="1409"/>
      <c r="M719" s="1409">
        <v>2438</v>
      </c>
      <c r="N719" s="1413">
        <v>45218</v>
      </c>
      <c r="O719" s="1414" t="s">
        <v>1141</v>
      </c>
      <c r="P719" s="1415"/>
      <c r="Q719" s="135"/>
      <c r="R719" s="109"/>
      <c r="S719" s="109"/>
    </row>
    <row r="720" spans="1:19" s="499" customFormat="1" ht="15.75" x14ac:dyDescent="0.25">
      <c r="A720" s="1090"/>
      <c r="B720" s="498"/>
      <c r="C720" s="1421" t="s">
        <v>1661</v>
      </c>
      <c r="D720" s="1409" t="s">
        <v>376</v>
      </c>
      <c r="E720" s="1417" t="s">
        <v>1803</v>
      </c>
      <c r="F720" s="1411"/>
      <c r="G720" s="1412"/>
      <c r="H720" s="1412"/>
      <c r="I720" s="1412"/>
      <c r="J720" s="1409"/>
      <c r="K720" s="1409"/>
      <c r="L720" s="1409"/>
      <c r="M720" s="1409">
        <v>2438</v>
      </c>
      <c r="N720" s="1413">
        <v>45218</v>
      </c>
      <c r="O720" s="1414" t="s">
        <v>1141</v>
      </c>
      <c r="P720" s="1415"/>
      <c r="Q720" s="135"/>
      <c r="R720" s="109"/>
      <c r="S720" s="109"/>
    </row>
    <row r="721" spans="1:19" s="499" customFormat="1" ht="15.75" x14ac:dyDescent="0.25">
      <c r="A721" s="1090"/>
      <c r="B721" s="498"/>
      <c r="C721" s="1421" t="s">
        <v>1661</v>
      </c>
      <c r="D721" s="1409" t="s">
        <v>376</v>
      </c>
      <c r="E721" s="1417" t="s">
        <v>1804</v>
      </c>
      <c r="F721" s="1411"/>
      <c r="G721" s="1412"/>
      <c r="H721" s="1412"/>
      <c r="I721" s="1412"/>
      <c r="J721" s="1409"/>
      <c r="K721" s="1409"/>
      <c r="L721" s="1409"/>
      <c r="M721" s="1409">
        <v>2438</v>
      </c>
      <c r="N721" s="1413">
        <v>45218</v>
      </c>
      <c r="O721" s="1414" t="s">
        <v>1141</v>
      </c>
      <c r="P721" s="1415"/>
      <c r="Q721" s="135"/>
      <c r="R721" s="109"/>
      <c r="S721" s="109"/>
    </row>
    <row r="722" spans="1:19" s="499" customFormat="1" ht="15.75" x14ac:dyDescent="0.25">
      <c r="A722" s="1090"/>
      <c r="B722" s="498"/>
      <c r="C722" s="1421" t="s">
        <v>1661</v>
      </c>
      <c r="D722" s="1409" t="s">
        <v>376</v>
      </c>
      <c r="E722" s="1417" t="s">
        <v>1805</v>
      </c>
      <c r="F722" s="1411"/>
      <c r="G722" s="1412"/>
      <c r="H722" s="1412"/>
      <c r="I722" s="1412"/>
      <c r="J722" s="1409"/>
      <c r="K722" s="1409"/>
      <c r="L722" s="1409"/>
      <c r="M722" s="1409">
        <v>2438</v>
      </c>
      <c r="N722" s="1413">
        <v>45218</v>
      </c>
      <c r="O722" s="1414" t="s">
        <v>1141</v>
      </c>
      <c r="P722" s="1415"/>
      <c r="Q722" s="135"/>
      <c r="R722" s="109"/>
      <c r="S722" s="109"/>
    </row>
    <row r="723" spans="1:19" s="499" customFormat="1" ht="15.75" x14ac:dyDescent="0.25">
      <c r="A723" s="1090"/>
      <c r="B723" s="498"/>
      <c r="C723" s="1421" t="s">
        <v>1661</v>
      </c>
      <c r="D723" s="1409" t="s">
        <v>376</v>
      </c>
      <c r="E723" s="1417" t="s">
        <v>1806</v>
      </c>
      <c r="F723" s="1411"/>
      <c r="G723" s="1412"/>
      <c r="H723" s="1412"/>
      <c r="I723" s="1412"/>
      <c r="J723" s="1409"/>
      <c r="K723" s="1409"/>
      <c r="L723" s="1409"/>
      <c r="M723" s="1409">
        <v>2438</v>
      </c>
      <c r="N723" s="1413">
        <v>45218</v>
      </c>
      <c r="O723" s="1414" t="s">
        <v>1141</v>
      </c>
      <c r="P723" s="1415"/>
      <c r="Q723" s="135"/>
      <c r="R723" s="109"/>
      <c r="S723" s="109"/>
    </row>
    <row r="724" spans="1:19" s="499" customFormat="1" ht="15.75" x14ac:dyDescent="0.25">
      <c r="A724" s="1090"/>
      <c r="B724" s="498"/>
      <c r="C724" s="1421" t="s">
        <v>1661</v>
      </c>
      <c r="D724" s="1409" t="s">
        <v>376</v>
      </c>
      <c r="E724" s="1417" t="s">
        <v>1807</v>
      </c>
      <c r="F724" s="1411"/>
      <c r="G724" s="1412"/>
      <c r="H724" s="1412"/>
      <c r="I724" s="1412"/>
      <c r="J724" s="1409"/>
      <c r="K724" s="1409"/>
      <c r="L724" s="1409"/>
      <c r="M724" s="1409">
        <v>2438</v>
      </c>
      <c r="N724" s="1413">
        <v>45218</v>
      </c>
      <c r="O724" s="1414" t="s">
        <v>1141</v>
      </c>
      <c r="P724" s="1415"/>
      <c r="Q724" s="135"/>
      <c r="R724" s="109"/>
      <c r="S724" s="109"/>
    </row>
    <row r="725" spans="1:19" s="499" customFormat="1" ht="15.75" x14ac:dyDescent="0.25">
      <c r="A725" s="1090"/>
      <c r="B725" s="498"/>
      <c r="C725" s="1421" t="s">
        <v>1661</v>
      </c>
      <c r="D725" s="1409" t="s">
        <v>376</v>
      </c>
      <c r="E725" s="1417" t="s">
        <v>1808</v>
      </c>
      <c r="F725" s="1411"/>
      <c r="G725" s="1412"/>
      <c r="H725" s="1412"/>
      <c r="I725" s="1412"/>
      <c r="J725" s="1409"/>
      <c r="K725" s="1409"/>
      <c r="L725" s="1409"/>
      <c r="M725" s="1409">
        <v>2438</v>
      </c>
      <c r="N725" s="1413">
        <v>45218</v>
      </c>
      <c r="O725" s="1414" t="s">
        <v>1141</v>
      </c>
      <c r="P725" s="1415"/>
      <c r="Q725" s="135"/>
      <c r="R725" s="109"/>
      <c r="S725" s="109"/>
    </row>
    <row r="726" spans="1:19" s="499" customFormat="1" ht="15.75" x14ac:dyDescent="0.25">
      <c r="A726" s="1090"/>
      <c r="B726" s="498"/>
      <c r="C726" s="1421" t="s">
        <v>1661</v>
      </c>
      <c r="D726" s="1409" t="s">
        <v>376</v>
      </c>
      <c r="E726" s="1417" t="s">
        <v>1809</v>
      </c>
      <c r="F726" s="1411"/>
      <c r="G726" s="1412"/>
      <c r="H726" s="1412"/>
      <c r="I726" s="1412"/>
      <c r="J726" s="1409"/>
      <c r="K726" s="1409"/>
      <c r="L726" s="1409"/>
      <c r="M726" s="1409">
        <v>2438</v>
      </c>
      <c r="N726" s="1413">
        <v>45218</v>
      </c>
      <c r="O726" s="1414" t="s">
        <v>1141</v>
      </c>
      <c r="P726" s="1415"/>
      <c r="Q726" s="135"/>
      <c r="R726" s="109"/>
      <c r="S726" s="109"/>
    </row>
    <row r="727" spans="1:19" s="499" customFormat="1" ht="15.75" x14ac:dyDescent="0.25">
      <c r="A727" s="1090"/>
      <c r="B727" s="498"/>
      <c r="C727" s="1421" t="s">
        <v>1661</v>
      </c>
      <c r="D727" s="1409" t="s">
        <v>376</v>
      </c>
      <c r="E727" s="1417" t="s">
        <v>1178</v>
      </c>
      <c r="F727" s="1411"/>
      <c r="G727" s="1412"/>
      <c r="H727" s="1412"/>
      <c r="I727" s="1412"/>
      <c r="J727" s="1409"/>
      <c r="K727" s="1409"/>
      <c r="L727" s="1409"/>
      <c r="M727" s="1409">
        <v>2438</v>
      </c>
      <c r="N727" s="1413">
        <v>45218</v>
      </c>
      <c r="O727" s="1414" t="s">
        <v>1141</v>
      </c>
      <c r="P727" s="1415"/>
      <c r="Q727" s="135"/>
      <c r="R727" s="109"/>
      <c r="S727" s="109"/>
    </row>
    <row r="728" spans="1:19" s="499" customFormat="1" ht="15.75" x14ac:dyDescent="0.25">
      <c r="A728" s="1090"/>
      <c r="B728" s="498"/>
      <c r="C728" s="1421" t="s">
        <v>1661</v>
      </c>
      <c r="D728" s="1409" t="s">
        <v>376</v>
      </c>
      <c r="E728" s="1417" t="s">
        <v>1810</v>
      </c>
      <c r="F728" s="1411"/>
      <c r="G728" s="1412"/>
      <c r="H728" s="1412"/>
      <c r="I728" s="1412"/>
      <c r="J728" s="1409"/>
      <c r="K728" s="1409"/>
      <c r="L728" s="1409"/>
      <c r="M728" s="1409">
        <v>2438</v>
      </c>
      <c r="N728" s="1413">
        <v>45218</v>
      </c>
      <c r="O728" s="1414" t="s">
        <v>1141</v>
      </c>
      <c r="P728" s="1415"/>
      <c r="Q728" s="135"/>
      <c r="R728" s="109"/>
      <c r="S728" s="109"/>
    </row>
    <row r="729" spans="1:19" s="499" customFormat="1" ht="15.75" x14ac:dyDescent="0.25">
      <c r="A729" s="1090"/>
      <c r="B729" s="498"/>
      <c r="C729" s="1421" t="s">
        <v>1661</v>
      </c>
      <c r="D729" s="1409" t="s">
        <v>376</v>
      </c>
      <c r="E729" s="1417" t="s">
        <v>1811</v>
      </c>
      <c r="F729" s="1411"/>
      <c r="G729" s="1412"/>
      <c r="H729" s="1412"/>
      <c r="I729" s="1412"/>
      <c r="J729" s="1409"/>
      <c r="K729" s="1409"/>
      <c r="L729" s="1409"/>
      <c r="M729" s="1409">
        <v>2438</v>
      </c>
      <c r="N729" s="1413">
        <v>45218</v>
      </c>
      <c r="O729" s="1414" t="s">
        <v>1141</v>
      </c>
      <c r="P729" s="1415"/>
      <c r="Q729" s="135"/>
      <c r="R729" s="109"/>
      <c r="S729" s="109"/>
    </row>
    <row r="730" spans="1:19" s="499" customFormat="1" ht="15.75" x14ac:dyDescent="0.25">
      <c r="A730" s="1090"/>
      <c r="B730" s="498"/>
      <c r="C730" s="1421" t="s">
        <v>1661</v>
      </c>
      <c r="D730" s="1409" t="s">
        <v>376</v>
      </c>
      <c r="E730" s="1417" t="s">
        <v>1812</v>
      </c>
      <c r="F730" s="1411"/>
      <c r="G730" s="1412"/>
      <c r="H730" s="1412"/>
      <c r="I730" s="1412"/>
      <c r="J730" s="1409"/>
      <c r="K730" s="1409"/>
      <c r="L730" s="1409"/>
      <c r="M730" s="1409">
        <v>2438</v>
      </c>
      <c r="N730" s="1413">
        <v>45218</v>
      </c>
      <c r="O730" s="1414" t="s">
        <v>1141</v>
      </c>
      <c r="P730" s="1415"/>
      <c r="Q730" s="135"/>
      <c r="R730" s="109"/>
      <c r="S730" s="109"/>
    </row>
    <row r="731" spans="1:19" s="499" customFormat="1" ht="15.75" x14ac:dyDescent="0.25">
      <c r="A731" s="1090"/>
      <c r="B731" s="498"/>
      <c r="C731" s="1421" t="s">
        <v>1661</v>
      </c>
      <c r="D731" s="1409" t="s">
        <v>376</v>
      </c>
      <c r="E731" s="1417" t="s">
        <v>1813</v>
      </c>
      <c r="F731" s="1411"/>
      <c r="G731" s="1412"/>
      <c r="H731" s="1412"/>
      <c r="I731" s="1412"/>
      <c r="J731" s="1409"/>
      <c r="K731" s="1409"/>
      <c r="L731" s="1409"/>
      <c r="M731" s="1409">
        <v>2438</v>
      </c>
      <c r="N731" s="1413">
        <v>45218</v>
      </c>
      <c r="O731" s="1414" t="s">
        <v>1141</v>
      </c>
      <c r="P731" s="1415"/>
      <c r="Q731" s="135"/>
      <c r="R731" s="109"/>
      <c r="S731" s="109"/>
    </row>
    <row r="732" spans="1:19" s="499" customFormat="1" ht="15.75" x14ac:dyDescent="0.25">
      <c r="A732" s="1090"/>
      <c r="B732" s="498"/>
      <c r="C732" s="1421" t="s">
        <v>1661</v>
      </c>
      <c r="D732" s="1409" t="s">
        <v>376</v>
      </c>
      <c r="E732" s="1417" t="s">
        <v>1814</v>
      </c>
      <c r="F732" s="1411"/>
      <c r="G732" s="1412"/>
      <c r="H732" s="1412"/>
      <c r="I732" s="1412"/>
      <c r="J732" s="1409"/>
      <c r="K732" s="1409"/>
      <c r="L732" s="1409"/>
      <c r="M732" s="1409">
        <v>2438</v>
      </c>
      <c r="N732" s="1413">
        <v>45218</v>
      </c>
      <c r="O732" s="1414" t="s">
        <v>1141</v>
      </c>
      <c r="P732" s="1415"/>
      <c r="Q732" s="135"/>
      <c r="R732" s="109"/>
      <c r="S732" s="109"/>
    </row>
    <row r="733" spans="1:19" s="499" customFormat="1" ht="15.75" x14ac:dyDescent="0.25">
      <c r="A733" s="1090"/>
      <c r="B733" s="498"/>
      <c r="C733" s="1421" t="s">
        <v>1661</v>
      </c>
      <c r="D733" s="1409" t="s">
        <v>376</v>
      </c>
      <c r="E733" s="1417" t="s">
        <v>1815</v>
      </c>
      <c r="F733" s="1411"/>
      <c r="G733" s="1412"/>
      <c r="H733" s="1412"/>
      <c r="I733" s="1412"/>
      <c r="J733" s="1409"/>
      <c r="K733" s="1409"/>
      <c r="L733" s="1409"/>
      <c r="M733" s="1409">
        <v>2438</v>
      </c>
      <c r="N733" s="1413">
        <v>45218</v>
      </c>
      <c r="O733" s="1414" t="s">
        <v>1141</v>
      </c>
      <c r="P733" s="1415"/>
      <c r="Q733" s="135"/>
      <c r="R733" s="109"/>
      <c r="S733" s="109"/>
    </row>
    <row r="734" spans="1:19" s="499" customFormat="1" ht="15.75" x14ac:dyDescent="0.25">
      <c r="A734" s="1090"/>
      <c r="B734" s="498"/>
      <c r="C734" s="1421" t="s">
        <v>1661</v>
      </c>
      <c r="D734" s="1409" t="s">
        <v>376</v>
      </c>
      <c r="E734" s="1417" t="s">
        <v>1431</v>
      </c>
      <c r="F734" s="1411"/>
      <c r="G734" s="1412"/>
      <c r="H734" s="1412"/>
      <c r="I734" s="1412"/>
      <c r="J734" s="1409"/>
      <c r="K734" s="1409"/>
      <c r="L734" s="1409"/>
      <c r="M734" s="1409">
        <v>2438</v>
      </c>
      <c r="N734" s="1413">
        <v>45218</v>
      </c>
      <c r="O734" s="1414" t="s">
        <v>1141</v>
      </c>
      <c r="P734" s="1415"/>
      <c r="Q734" s="135"/>
      <c r="R734" s="109"/>
      <c r="S734" s="109"/>
    </row>
    <row r="735" spans="1:19" s="499" customFormat="1" ht="15.75" x14ac:dyDescent="0.25">
      <c r="A735" s="1090"/>
      <c r="B735" s="498"/>
      <c r="C735" s="1421" t="s">
        <v>1661</v>
      </c>
      <c r="D735" s="1409" t="s">
        <v>376</v>
      </c>
      <c r="E735" s="1417" t="s">
        <v>1816</v>
      </c>
      <c r="F735" s="1411"/>
      <c r="G735" s="1412"/>
      <c r="H735" s="1412"/>
      <c r="I735" s="1412"/>
      <c r="J735" s="1409"/>
      <c r="K735" s="1409"/>
      <c r="L735" s="1409"/>
      <c r="M735" s="1409">
        <v>2438</v>
      </c>
      <c r="N735" s="1413">
        <v>45218</v>
      </c>
      <c r="O735" s="1414" t="s">
        <v>1141</v>
      </c>
      <c r="P735" s="1415"/>
      <c r="Q735" s="135"/>
      <c r="R735" s="109"/>
      <c r="S735" s="109"/>
    </row>
    <row r="736" spans="1:19" s="499" customFormat="1" ht="15.75" x14ac:dyDescent="0.25">
      <c r="A736" s="1090"/>
      <c r="B736" s="498"/>
      <c r="C736" s="1421" t="s">
        <v>1661</v>
      </c>
      <c r="D736" s="1409" t="s">
        <v>376</v>
      </c>
      <c r="E736" s="1417" t="s">
        <v>1817</v>
      </c>
      <c r="F736" s="1411"/>
      <c r="G736" s="1412"/>
      <c r="H736" s="1412"/>
      <c r="I736" s="1412"/>
      <c r="J736" s="1409"/>
      <c r="K736" s="1409"/>
      <c r="L736" s="1409"/>
      <c r="M736" s="1409">
        <v>2438</v>
      </c>
      <c r="N736" s="1413">
        <v>45218</v>
      </c>
      <c r="O736" s="1414" t="s">
        <v>1141</v>
      </c>
      <c r="P736" s="1415"/>
      <c r="Q736" s="135"/>
      <c r="R736" s="109"/>
      <c r="S736" s="109"/>
    </row>
    <row r="737" spans="1:19" s="499" customFormat="1" ht="15.75" x14ac:dyDescent="0.25">
      <c r="A737" s="1090"/>
      <c r="B737" s="498"/>
      <c r="C737" s="1421" t="s">
        <v>1661</v>
      </c>
      <c r="D737" s="1409" t="s">
        <v>376</v>
      </c>
      <c r="E737" s="1417" t="s">
        <v>1818</v>
      </c>
      <c r="F737" s="1411"/>
      <c r="G737" s="1412"/>
      <c r="H737" s="1412"/>
      <c r="I737" s="1412"/>
      <c r="J737" s="1409"/>
      <c r="K737" s="1409"/>
      <c r="L737" s="1409"/>
      <c r="M737" s="1409">
        <v>2438</v>
      </c>
      <c r="N737" s="1413">
        <v>45218</v>
      </c>
      <c r="O737" s="1414" t="s">
        <v>1141</v>
      </c>
      <c r="P737" s="1415"/>
      <c r="Q737" s="135"/>
      <c r="R737" s="109"/>
      <c r="S737" s="109"/>
    </row>
    <row r="738" spans="1:19" s="499" customFormat="1" ht="15.75" x14ac:dyDescent="0.25">
      <c r="A738" s="1090"/>
      <c r="B738" s="498"/>
      <c r="C738" s="1421" t="s">
        <v>1661</v>
      </c>
      <c r="D738" s="1409" t="s">
        <v>376</v>
      </c>
      <c r="E738" s="1417" t="s">
        <v>1819</v>
      </c>
      <c r="F738" s="1411"/>
      <c r="G738" s="1412"/>
      <c r="H738" s="1412"/>
      <c r="I738" s="1412"/>
      <c r="J738" s="1409"/>
      <c r="K738" s="1409"/>
      <c r="L738" s="1409"/>
      <c r="M738" s="1409">
        <v>2438</v>
      </c>
      <c r="N738" s="1413">
        <v>45218</v>
      </c>
      <c r="O738" s="1414" t="s">
        <v>1141</v>
      </c>
      <c r="P738" s="1415"/>
      <c r="Q738" s="135"/>
      <c r="R738" s="109"/>
      <c r="S738" s="109"/>
    </row>
    <row r="739" spans="1:19" s="499" customFormat="1" ht="15.75" x14ac:dyDescent="0.25">
      <c r="A739" s="1090"/>
      <c r="B739" s="498"/>
      <c r="C739" s="1421" t="s">
        <v>1661</v>
      </c>
      <c r="D739" s="1409" t="s">
        <v>376</v>
      </c>
      <c r="E739" s="1417" t="s">
        <v>1820</v>
      </c>
      <c r="F739" s="1411"/>
      <c r="G739" s="1412"/>
      <c r="H739" s="1412"/>
      <c r="I739" s="1412"/>
      <c r="J739" s="1409"/>
      <c r="K739" s="1409"/>
      <c r="L739" s="1409"/>
      <c r="M739" s="1409">
        <v>2438</v>
      </c>
      <c r="N739" s="1413">
        <v>45218</v>
      </c>
      <c r="O739" s="1414" t="s">
        <v>1141</v>
      </c>
      <c r="P739" s="1415"/>
      <c r="Q739" s="135"/>
      <c r="R739" s="109"/>
      <c r="S739" s="109"/>
    </row>
    <row r="740" spans="1:19" s="499" customFormat="1" ht="15.75" x14ac:dyDescent="0.25">
      <c r="A740" s="1090"/>
      <c r="B740" s="498"/>
      <c r="C740" s="1421" t="s">
        <v>1661</v>
      </c>
      <c r="D740" s="1409" t="s">
        <v>376</v>
      </c>
      <c r="E740" s="1417" t="s">
        <v>1821</v>
      </c>
      <c r="F740" s="1411"/>
      <c r="G740" s="1412"/>
      <c r="H740" s="1412"/>
      <c r="I740" s="1412"/>
      <c r="J740" s="1409"/>
      <c r="K740" s="1409"/>
      <c r="L740" s="1409"/>
      <c r="M740" s="1409">
        <v>2438</v>
      </c>
      <c r="N740" s="1413">
        <v>45218</v>
      </c>
      <c r="O740" s="1414" t="s">
        <v>1141</v>
      </c>
      <c r="P740" s="1415"/>
      <c r="Q740" s="135"/>
      <c r="R740" s="109"/>
      <c r="S740" s="109"/>
    </row>
    <row r="741" spans="1:19" s="499" customFormat="1" ht="15.75" x14ac:dyDescent="0.25">
      <c r="A741" s="1090"/>
      <c r="B741" s="498"/>
      <c r="C741" s="1421" t="s">
        <v>1661</v>
      </c>
      <c r="D741" s="1409" t="s">
        <v>376</v>
      </c>
      <c r="E741" s="1417" t="s">
        <v>1822</v>
      </c>
      <c r="F741" s="1411"/>
      <c r="G741" s="1412"/>
      <c r="H741" s="1412"/>
      <c r="I741" s="1412"/>
      <c r="J741" s="1409"/>
      <c r="K741" s="1409"/>
      <c r="L741" s="1409"/>
      <c r="M741" s="1409">
        <v>2438</v>
      </c>
      <c r="N741" s="1413">
        <v>45218</v>
      </c>
      <c r="O741" s="1414" t="s">
        <v>1141</v>
      </c>
      <c r="P741" s="1415"/>
      <c r="Q741" s="135"/>
      <c r="R741" s="109"/>
      <c r="S741" s="109"/>
    </row>
    <row r="742" spans="1:19" s="499" customFormat="1" ht="15.75" x14ac:dyDescent="0.25">
      <c r="A742" s="1090"/>
      <c r="B742" s="498"/>
      <c r="C742" s="1421" t="s">
        <v>1661</v>
      </c>
      <c r="D742" s="1409" t="s">
        <v>376</v>
      </c>
      <c r="E742" s="1417" t="s">
        <v>1823</v>
      </c>
      <c r="F742" s="1411"/>
      <c r="G742" s="1412"/>
      <c r="H742" s="1412"/>
      <c r="I742" s="1412"/>
      <c r="J742" s="1409"/>
      <c r="K742" s="1409"/>
      <c r="L742" s="1409"/>
      <c r="M742" s="1409">
        <v>2438</v>
      </c>
      <c r="N742" s="1413">
        <v>45218</v>
      </c>
      <c r="O742" s="1414" t="s">
        <v>1141</v>
      </c>
      <c r="P742" s="1415"/>
      <c r="Q742" s="135"/>
      <c r="R742" s="109"/>
      <c r="S742" s="109"/>
    </row>
    <row r="743" spans="1:19" s="499" customFormat="1" ht="15.75" x14ac:dyDescent="0.25">
      <c r="A743" s="1090"/>
      <c r="B743" s="498"/>
      <c r="C743" s="1421" t="s">
        <v>1661</v>
      </c>
      <c r="D743" s="1409" t="s">
        <v>376</v>
      </c>
      <c r="E743" s="1417" t="s">
        <v>1824</v>
      </c>
      <c r="F743" s="1411"/>
      <c r="G743" s="1412"/>
      <c r="H743" s="1412"/>
      <c r="I743" s="1412"/>
      <c r="J743" s="1409"/>
      <c r="K743" s="1409"/>
      <c r="L743" s="1409"/>
      <c r="M743" s="1409">
        <v>2438</v>
      </c>
      <c r="N743" s="1413">
        <v>45218</v>
      </c>
      <c r="O743" s="1414" t="s">
        <v>1141</v>
      </c>
      <c r="P743" s="1415"/>
      <c r="Q743" s="135"/>
      <c r="R743" s="109"/>
      <c r="S743" s="109"/>
    </row>
    <row r="744" spans="1:19" s="499" customFormat="1" ht="15.75" x14ac:dyDescent="0.25">
      <c r="A744" s="1090"/>
      <c r="B744" s="498"/>
      <c r="C744" s="1421" t="s">
        <v>1661</v>
      </c>
      <c r="D744" s="1409" t="s">
        <v>376</v>
      </c>
      <c r="E744" s="1417" t="s">
        <v>1825</v>
      </c>
      <c r="F744" s="1411"/>
      <c r="G744" s="1412"/>
      <c r="H744" s="1412"/>
      <c r="I744" s="1412"/>
      <c r="J744" s="1409"/>
      <c r="K744" s="1409"/>
      <c r="L744" s="1409"/>
      <c r="M744" s="1409">
        <v>2438</v>
      </c>
      <c r="N744" s="1413">
        <v>45218</v>
      </c>
      <c r="O744" s="1414" t="s">
        <v>1141</v>
      </c>
      <c r="P744" s="1415"/>
      <c r="Q744" s="135"/>
      <c r="R744" s="109"/>
      <c r="S744" s="109"/>
    </row>
    <row r="745" spans="1:19" s="499" customFormat="1" ht="15.75" x14ac:dyDescent="0.25">
      <c r="A745" s="1090"/>
      <c r="B745" s="498"/>
      <c r="C745" s="1421" t="s">
        <v>1661</v>
      </c>
      <c r="D745" s="1409" t="s">
        <v>376</v>
      </c>
      <c r="E745" s="1417" t="s">
        <v>1826</v>
      </c>
      <c r="F745" s="1411"/>
      <c r="G745" s="1412"/>
      <c r="H745" s="1412"/>
      <c r="I745" s="1412"/>
      <c r="J745" s="1409"/>
      <c r="K745" s="1409"/>
      <c r="L745" s="1409"/>
      <c r="M745" s="1409">
        <v>2438</v>
      </c>
      <c r="N745" s="1413">
        <v>45218</v>
      </c>
      <c r="O745" s="1414" t="s">
        <v>1141</v>
      </c>
      <c r="P745" s="1415"/>
      <c r="Q745" s="135"/>
      <c r="R745" s="109"/>
      <c r="S745" s="109"/>
    </row>
    <row r="746" spans="1:19" s="499" customFormat="1" ht="15.75" x14ac:dyDescent="0.25">
      <c r="A746" s="1090"/>
      <c r="B746" s="498"/>
      <c r="C746" s="1421" t="s">
        <v>1661</v>
      </c>
      <c r="D746" s="1409" t="s">
        <v>376</v>
      </c>
      <c r="E746" s="1417" t="s">
        <v>1827</v>
      </c>
      <c r="F746" s="1411"/>
      <c r="G746" s="1412"/>
      <c r="H746" s="1412"/>
      <c r="I746" s="1412"/>
      <c r="J746" s="1409"/>
      <c r="K746" s="1409"/>
      <c r="L746" s="1409"/>
      <c r="M746" s="1409">
        <v>2438</v>
      </c>
      <c r="N746" s="1413">
        <v>45218</v>
      </c>
      <c r="O746" s="1414" t="s">
        <v>1141</v>
      </c>
      <c r="P746" s="1415"/>
      <c r="Q746" s="135"/>
      <c r="R746" s="109"/>
      <c r="S746" s="109"/>
    </row>
    <row r="747" spans="1:19" s="499" customFormat="1" ht="15.75" x14ac:dyDescent="0.25">
      <c r="A747" s="1090"/>
      <c r="B747" s="498"/>
      <c r="C747" s="1421" t="s">
        <v>1661</v>
      </c>
      <c r="D747" s="1409" t="s">
        <v>376</v>
      </c>
      <c r="E747" s="1417" t="s">
        <v>1828</v>
      </c>
      <c r="F747" s="1411"/>
      <c r="G747" s="1412"/>
      <c r="H747" s="1412"/>
      <c r="I747" s="1412"/>
      <c r="J747" s="1409"/>
      <c r="K747" s="1409"/>
      <c r="L747" s="1409"/>
      <c r="M747" s="1409">
        <v>2438</v>
      </c>
      <c r="N747" s="1413">
        <v>45218</v>
      </c>
      <c r="O747" s="1414" t="s">
        <v>1141</v>
      </c>
      <c r="P747" s="1415"/>
      <c r="Q747" s="135"/>
      <c r="R747" s="109"/>
      <c r="S747" s="109"/>
    </row>
    <row r="748" spans="1:19" s="499" customFormat="1" ht="15.75" x14ac:dyDescent="0.25">
      <c r="A748" s="1090"/>
      <c r="B748" s="498"/>
      <c r="C748" s="1421" t="s">
        <v>1661</v>
      </c>
      <c r="D748" s="1409" t="s">
        <v>376</v>
      </c>
      <c r="E748" s="1417" t="s">
        <v>1829</v>
      </c>
      <c r="F748" s="1411"/>
      <c r="G748" s="1412"/>
      <c r="H748" s="1412"/>
      <c r="I748" s="1412"/>
      <c r="J748" s="1409"/>
      <c r="K748" s="1409"/>
      <c r="L748" s="1409"/>
      <c r="M748" s="1409">
        <v>2438</v>
      </c>
      <c r="N748" s="1413">
        <v>45218</v>
      </c>
      <c r="O748" s="1414" t="s">
        <v>1141</v>
      </c>
      <c r="P748" s="1415"/>
      <c r="Q748" s="135"/>
      <c r="R748" s="109"/>
      <c r="S748" s="109"/>
    </row>
    <row r="749" spans="1:19" s="499" customFormat="1" ht="15.75" x14ac:dyDescent="0.25">
      <c r="A749" s="1090"/>
      <c r="B749" s="498"/>
      <c r="C749" s="1421" t="s">
        <v>1661</v>
      </c>
      <c r="D749" s="1409" t="s">
        <v>376</v>
      </c>
      <c r="E749" s="1417" t="s">
        <v>1830</v>
      </c>
      <c r="F749" s="1411"/>
      <c r="G749" s="1412"/>
      <c r="H749" s="1412"/>
      <c r="I749" s="1412"/>
      <c r="J749" s="1409"/>
      <c r="K749" s="1409"/>
      <c r="L749" s="1409"/>
      <c r="M749" s="1409">
        <v>2438</v>
      </c>
      <c r="N749" s="1413">
        <v>45218</v>
      </c>
      <c r="O749" s="1414" t="s">
        <v>1141</v>
      </c>
      <c r="P749" s="1415"/>
      <c r="Q749" s="135"/>
      <c r="R749" s="109"/>
      <c r="S749" s="109"/>
    </row>
    <row r="750" spans="1:19" s="499" customFormat="1" ht="15.75" x14ac:dyDescent="0.25">
      <c r="A750" s="1090"/>
      <c r="B750" s="498"/>
      <c r="C750" s="1421" t="s">
        <v>1661</v>
      </c>
      <c r="D750" s="1409" t="s">
        <v>376</v>
      </c>
      <c r="E750" s="1417" t="s">
        <v>1831</v>
      </c>
      <c r="F750" s="1411"/>
      <c r="G750" s="1412"/>
      <c r="H750" s="1412"/>
      <c r="I750" s="1412"/>
      <c r="J750" s="1409"/>
      <c r="K750" s="1409"/>
      <c r="L750" s="1409"/>
      <c r="M750" s="1409">
        <v>2438</v>
      </c>
      <c r="N750" s="1413">
        <v>45218</v>
      </c>
      <c r="O750" s="1414" t="s">
        <v>1141</v>
      </c>
      <c r="P750" s="1415"/>
      <c r="Q750" s="135"/>
      <c r="R750" s="109"/>
      <c r="S750" s="109"/>
    </row>
    <row r="751" spans="1:19" s="499" customFormat="1" ht="15.75" x14ac:dyDescent="0.25">
      <c r="A751" s="1090"/>
      <c r="B751" s="498"/>
      <c r="C751" s="1421" t="s">
        <v>1661</v>
      </c>
      <c r="D751" s="1409" t="s">
        <v>376</v>
      </c>
      <c r="E751" s="1417" t="s">
        <v>1832</v>
      </c>
      <c r="F751" s="1411"/>
      <c r="G751" s="1412"/>
      <c r="H751" s="1412"/>
      <c r="I751" s="1412"/>
      <c r="J751" s="1409"/>
      <c r="K751" s="1409"/>
      <c r="L751" s="1409"/>
      <c r="M751" s="1409">
        <v>2438</v>
      </c>
      <c r="N751" s="1413">
        <v>45218</v>
      </c>
      <c r="O751" s="1414" t="s">
        <v>1141</v>
      </c>
      <c r="P751" s="1415"/>
      <c r="Q751" s="135"/>
      <c r="R751" s="109"/>
      <c r="S751" s="109"/>
    </row>
    <row r="752" spans="1:19" s="499" customFormat="1" ht="15.75" x14ac:dyDescent="0.25">
      <c r="A752" s="1090"/>
      <c r="B752" s="498"/>
      <c r="C752" s="1421" t="s">
        <v>1661</v>
      </c>
      <c r="D752" s="1409" t="s">
        <v>376</v>
      </c>
      <c r="E752" s="1417" t="s">
        <v>1833</v>
      </c>
      <c r="F752" s="1411"/>
      <c r="G752" s="1412"/>
      <c r="H752" s="1412"/>
      <c r="I752" s="1412"/>
      <c r="J752" s="1409"/>
      <c r="K752" s="1409"/>
      <c r="L752" s="1409"/>
      <c r="M752" s="1409">
        <v>2438</v>
      </c>
      <c r="N752" s="1413">
        <v>45218</v>
      </c>
      <c r="O752" s="1414" t="s">
        <v>1141</v>
      </c>
      <c r="P752" s="1415"/>
      <c r="Q752" s="135"/>
      <c r="R752" s="109"/>
      <c r="S752" s="109"/>
    </row>
    <row r="753" spans="1:19" s="499" customFormat="1" ht="15.75" x14ac:dyDescent="0.25">
      <c r="A753" s="1090"/>
      <c r="B753" s="498"/>
      <c r="C753" s="1421" t="s">
        <v>1661</v>
      </c>
      <c r="D753" s="1409" t="s">
        <v>376</v>
      </c>
      <c r="E753" s="1417" t="s">
        <v>1834</v>
      </c>
      <c r="F753" s="1411"/>
      <c r="G753" s="1412"/>
      <c r="H753" s="1412"/>
      <c r="I753" s="1412"/>
      <c r="J753" s="1409"/>
      <c r="K753" s="1409"/>
      <c r="L753" s="1409"/>
      <c r="M753" s="1409">
        <v>2438</v>
      </c>
      <c r="N753" s="1413">
        <v>45218</v>
      </c>
      <c r="O753" s="1414" t="s">
        <v>1141</v>
      </c>
      <c r="P753" s="1415"/>
      <c r="Q753" s="135"/>
      <c r="R753" s="109"/>
      <c r="S753" s="109"/>
    </row>
    <row r="754" spans="1:19" s="499" customFormat="1" ht="15.75" x14ac:dyDescent="0.25">
      <c r="A754" s="1090"/>
      <c r="B754" s="498"/>
      <c r="C754" s="1421" t="s">
        <v>1661</v>
      </c>
      <c r="D754" s="1409" t="s">
        <v>376</v>
      </c>
      <c r="E754" s="1417" t="s">
        <v>1835</v>
      </c>
      <c r="F754" s="1411"/>
      <c r="G754" s="1412"/>
      <c r="H754" s="1412"/>
      <c r="I754" s="1412"/>
      <c r="J754" s="1409"/>
      <c r="K754" s="1409"/>
      <c r="L754" s="1409"/>
      <c r="M754" s="1409">
        <v>2438</v>
      </c>
      <c r="N754" s="1413">
        <v>45218</v>
      </c>
      <c r="O754" s="1414" t="s">
        <v>1141</v>
      </c>
      <c r="P754" s="1415"/>
      <c r="Q754" s="135"/>
      <c r="R754" s="109"/>
      <c r="S754" s="109"/>
    </row>
    <row r="755" spans="1:19" s="499" customFormat="1" ht="15.75" x14ac:dyDescent="0.25">
      <c r="A755" s="1090"/>
      <c r="B755" s="498"/>
      <c r="C755" s="1421" t="s">
        <v>1661</v>
      </c>
      <c r="D755" s="1409" t="s">
        <v>376</v>
      </c>
      <c r="E755" s="1417" t="s">
        <v>1836</v>
      </c>
      <c r="F755" s="1411"/>
      <c r="G755" s="1412"/>
      <c r="H755" s="1412"/>
      <c r="I755" s="1412"/>
      <c r="J755" s="1409"/>
      <c r="K755" s="1409"/>
      <c r="L755" s="1409"/>
      <c r="M755" s="1409">
        <v>2438</v>
      </c>
      <c r="N755" s="1413">
        <v>45218</v>
      </c>
      <c r="O755" s="1414" t="s">
        <v>1141</v>
      </c>
      <c r="P755" s="1415"/>
      <c r="Q755" s="135"/>
      <c r="R755" s="109"/>
      <c r="S755" s="109"/>
    </row>
    <row r="756" spans="1:19" s="499" customFormat="1" ht="15.75" x14ac:dyDescent="0.25">
      <c r="A756" s="1090"/>
      <c r="B756" s="498"/>
      <c r="C756" s="1421" t="s">
        <v>1661</v>
      </c>
      <c r="D756" s="1409" t="s">
        <v>376</v>
      </c>
      <c r="E756" s="1417" t="s">
        <v>1837</v>
      </c>
      <c r="F756" s="1411"/>
      <c r="G756" s="1412"/>
      <c r="H756" s="1412"/>
      <c r="I756" s="1412"/>
      <c r="J756" s="1409"/>
      <c r="K756" s="1409"/>
      <c r="L756" s="1409"/>
      <c r="M756" s="1409">
        <v>2438</v>
      </c>
      <c r="N756" s="1413">
        <v>45218</v>
      </c>
      <c r="O756" s="1414" t="s">
        <v>1141</v>
      </c>
      <c r="P756" s="1415"/>
      <c r="Q756" s="135"/>
      <c r="R756" s="109"/>
      <c r="S756" s="109"/>
    </row>
    <row r="757" spans="1:19" s="499" customFormat="1" ht="15.75" x14ac:dyDescent="0.25">
      <c r="A757" s="1090"/>
      <c r="B757" s="498"/>
      <c r="C757" s="1421" t="s">
        <v>1661</v>
      </c>
      <c r="D757" s="1409" t="s">
        <v>376</v>
      </c>
      <c r="E757" s="1417" t="s">
        <v>1838</v>
      </c>
      <c r="F757" s="1411"/>
      <c r="G757" s="1412"/>
      <c r="H757" s="1412"/>
      <c r="I757" s="1412"/>
      <c r="J757" s="1409"/>
      <c r="K757" s="1409"/>
      <c r="L757" s="1409"/>
      <c r="M757" s="1409">
        <v>2438</v>
      </c>
      <c r="N757" s="1413">
        <v>45218</v>
      </c>
      <c r="O757" s="1414" t="s">
        <v>1141</v>
      </c>
      <c r="P757" s="1415"/>
      <c r="Q757" s="135"/>
      <c r="R757" s="109"/>
      <c r="S757" s="109"/>
    </row>
    <row r="758" spans="1:19" s="499" customFormat="1" ht="15.75" x14ac:dyDescent="0.25">
      <c r="A758" s="1090"/>
      <c r="B758" s="498"/>
      <c r="C758" s="1421" t="s">
        <v>1661</v>
      </c>
      <c r="D758" s="1409" t="s">
        <v>376</v>
      </c>
      <c r="E758" s="1417" t="s">
        <v>1839</v>
      </c>
      <c r="F758" s="1411"/>
      <c r="G758" s="1412"/>
      <c r="H758" s="1412"/>
      <c r="I758" s="1412"/>
      <c r="J758" s="1409"/>
      <c r="K758" s="1409"/>
      <c r="L758" s="1409"/>
      <c r="M758" s="1409">
        <v>2438</v>
      </c>
      <c r="N758" s="1413">
        <v>45218</v>
      </c>
      <c r="O758" s="1414" t="s">
        <v>1141</v>
      </c>
      <c r="P758" s="1415"/>
      <c r="Q758" s="135"/>
      <c r="R758" s="109"/>
      <c r="S758" s="109"/>
    </row>
    <row r="759" spans="1:19" s="499" customFormat="1" ht="15.75" x14ac:dyDescent="0.25">
      <c r="A759" s="1090"/>
      <c r="B759" s="498"/>
      <c r="C759" s="1421" t="s">
        <v>1661</v>
      </c>
      <c r="D759" s="1409" t="s">
        <v>376</v>
      </c>
      <c r="E759" s="1417" t="s">
        <v>1840</v>
      </c>
      <c r="F759" s="1411"/>
      <c r="G759" s="1412"/>
      <c r="H759" s="1412"/>
      <c r="I759" s="1412"/>
      <c r="J759" s="1409"/>
      <c r="K759" s="1409"/>
      <c r="L759" s="1409"/>
      <c r="M759" s="1409">
        <v>2438</v>
      </c>
      <c r="N759" s="1413">
        <v>45218</v>
      </c>
      <c r="O759" s="1414" t="s">
        <v>1141</v>
      </c>
      <c r="P759" s="1415"/>
      <c r="Q759" s="135"/>
      <c r="R759" s="109"/>
      <c r="S759" s="109"/>
    </row>
    <row r="760" spans="1:19" s="499" customFormat="1" ht="15.75" x14ac:dyDescent="0.25">
      <c r="A760" s="1090"/>
      <c r="B760" s="498"/>
      <c r="C760" s="1421" t="s">
        <v>1661</v>
      </c>
      <c r="D760" s="1409" t="s">
        <v>376</v>
      </c>
      <c r="E760" s="1417" t="s">
        <v>1841</v>
      </c>
      <c r="F760" s="1411"/>
      <c r="G760" s="1412"/>
      <c r="H760" s="1412"/>
      <c r="I760" s="1412"/>
      <c r="J760" s="1409"/>
      <c r="K760" s="1409"/>
      <c r="L760" s="1409"/>
      <c r="M760" s="1409">
        <v>2438</v>
      </c>
      <c r="N760" s="1413">
        <v>45218</v>
      </c>
      <c r="O760" s="1414" t="s">
        <v>1141</v>
      </c>
      <c r="P760" s="1415"/>
      <c r="Q760" s="135"/>
      <c r="R760" s="109"/>
      <c r="S760" s="109"/>
    </row>
    <row r="761" spans="1:19" s="499" customFormat="1" ht="15.75" x14ac:dyDescent="0.25">
      <c r="A761" s="1090"/>
      <c r="B761" s="498"/>
      <c r="C761" s="1421" t="s">
        <v>1661</v>
      </c>
      <c r="D761" s="1409" t="s">
        <v>376</v>
      </c>
      <c r="E761" s="1417" t="s">
        <v>1842</v>
      </c>
      <c r="F761" s="1411"/>
      <c r="G761" s="1412"/>
      <c r="H761" s="1412"/>
      <c r="I761" s="1412"/>
      <c r="J761" s="1409"/>
      <c r="K761" s="1409"/>
      <c r="L761" s="1409"/>
      <c r="M761" s="1409">
        <v>2438</v>
      </c>
      <c r="N761" s="1413">
        <v>45218</v>
      </c>
      <c r="O761" s="1414" t="s">
        <v>1141</v>
      </c>
      <c r="P761" s="1415"/>
      <c r="Q761" s="135"/>
      <c r="R761" s="109"/>
      <c r="S761" s="109"/>
    </row>
    <row r="762" spans="1:19" s="499" customFormat="1" ht="15.75" x14ac:dyDescent="0.25">
      <c r="A762" s="1090"/>
      <c r="B762" s="498"/>
      <c r="C762" s="1421" t="s">
        <v>1661</v>
      </c>
      <c r="D762" s="1409" t="s">
        <v>376</v>
      </c>
      <c r="E762" s="1417" t="s">
        <v>1843</v>
      </c>
      <c r="F762" s="1411"/>
      <c r="G762" s="1412"/>
      <c r="H762" s="1412"/>
      <c r="I762" s="1412"/>
      <c r="J762" s="1409"/>
      <c r="K762" s="1409"/>
      <c r="L762" s="1409"/>
      <c r="M762" s="1409">
        <v>2438</v>
      </c>
      <c r="N762" s="1413">
        <v>45218</v>
      </c>
      <c r="O762" s="1414" t="s">
        <v>1141</v>
      </c>
      <c r="P762" s="1415"/>
      <c r="Q762" s="135"/>
      <c r="R762" s="109"/>
      <c r="S762" s="109"/>
    </row>
    <row r="763" spans="1:19" s="499" customFormat="1" ht="15.75" x14ac:dyDescent="0.25">
      <c r="A763" s="1090"/>
      <c r="B763" s="498"/>
      <c r="C763" s="1421" t="s">
        <v>1661</v>
      </c>
      <c r="D763" s="1409" t="s">
        <v>376</v>
      </c>
      <c r="E763" s="1417" t="s">
        <v>1844</v>
      </c>
      <c r="F763" s="1411"/>
      <c r="G763" s="1412"/>
      <c r="H763" s="1412"/>
      <c r="I763" s="1412"/>
      <c r="J763" s="1409"/>
      <c r="K763" s="1409"/>
      <c r="L763" s="1409"/>
      <c r="M763" s="1409">
        <v>2438</v>
      </c>
      <c r="N763" s="1413">
        <v>45218</v>
      </c>
      <c r="O763" s="1414" t="s">
        <v>1141</v>
      </c>
      <c r="P763" s="1415"/>
      <c r="Q763" s="135"/>
      <c r="R763" s="109"/>
      <c r="S763" s="109"/>
    </row>
    <row r="764" spans="1:19" s="499" customFormat="1" ht="15.75" x14ac:dyDescent="0.25">
      <c r="A764" s="1090"/>
      <c r="B764" s="498"/>
      <c r="C764" s="1421" t="s">
        <v>1661</v>
      </c>
      <c r="D764" s="1409" t="s">
        <v>376</v>
      </c>
      <c r="E764" s="1417" t="s">
        <v>1845</v>
      </c>
      <c r="F764" s="1411"/>
      <c r="G764" s="1412"/>
      <c r="H764" s="1412"/>
      <c r="I764" s="1412"/>
      <c r="J764" s="1409"/>
      <c r="K764" s="1409"/>
      <c r="L764" s="1409"/>
      <c r="M764" s="1409">
        <v>2438</v>
      </c>
      <c r="N764" s="1413">
        <v>45218</v>
      </c>
      <c r="O764" s="1414" t="s">
        <v>1141</v>
      </c>
      <c r="P764" s="1415"/>
      <c r="Q764" s="135"/>
      <c r="R764" s="109"/>
      <c r="S764" s="109"/>
    </row>
    <row r="765" spans="1:19" s="499" customFormat="1" ht="15.75" x14ac:dyDescent="0.25">
      <c r="A765" s="1090"/>
      <c r="B765" s="498"/>
      <c r="C765" s="1421" t="s">
        <v>1661</v>
      </c>
      <c r="D765" s="1409" t="s">
        <v>376</v>
      </c>
      <c r="E765" s="1417" t="s">
        <v>1846</v>
      </c>
      <c r="F765" s="1411"/>
      <c r="G765" s="1412"/>
      <c r="H765" s="1412"/>
      <c r="I765" s="1412"/>
      <c r="J765" s="1409"/>
      <c r="K765" s="1409"/>
      <c r="L765" s="1409"/>
      <c r="M765" s="1409">
        <v>2438</v>
      </c>
      <c r="N765" s="1413">
        <v>45218</v>
      </c>
      <c r="O765" s="1414" t="s">
        <v>1141</v>
      </c>
      <c r="P765" s="1415"/>
      <c r="Q765" s="135"/>
      <c r="R765" s="109"/>
      <c r="S765" s="109"/>
    </row>
    <row r="766" spans="1:19" s="499" customFormat="1" ht="15.75" x14ac:dyDescent="0.25">
      <c r="A766" s="1090"/>
      <c r="B766" s="498"/>
      <c r="C766" s="1421" t="s">
        <v>1661</v>
      </c>
      <c r="D766" s="1409" t="s">
        <v>376</v>
      </c>
      <c r="E766" s="1417" t="s">
        <v>1847</v>
      </c>
      <c r="F766" s="1411"/>
      <c r="G766" s="1412"/>
      <c r="H766" s="1412"/>
      <c r="I766" s="1412"/>
      <c r="J766" s="1409"/>
      <c r="K766" s="1409"/>
      <c r="L766" s="1409"/>
      <c r="M766" s="1409">
        <v>2438</v>
      </c>
      <c r="N766" s="1413">
        <v>45218</v>
      </c>
      <c r="O766" s="1414" t="s">
        <v>1141</v>
      </c>
      <c r="P766" s="1415"/>
      <c r="Q766" s="135"/>
      <c r="R766" s="109"/>
      <c r="S766" s="109"/>
    </row>
    <row r="767" spans="1:19" s="499" customFormat="1" ht="15.75" x14ac:dyDescent="0.25">
      <c r="A767" s="1090"/>
      <c r="B767" s="498"/>
      <c r="C767" s="1421" t="s">
        <v>1661</v>
      </c>
      <c r="D767" s="1409" t="s">
        <v>376</v>
      </c>
      <c r="E767" s="1417" t="s">
        <v>1848</v>
      </c>
      <c r="F767" s="1411"/>
      <c r="G767" s="1412"/>
      <c r="H767" s="1412"/>
      <c r="I767" s="1412"/>
      <c r="J767" s="1409"/>
      <c r="K767" s="1409"/>
      <c r="L767" s="1409"/>
      <c r="M767" s="1409">
        <v>2438</v>
      </c>
      <c r="N767" s="1413">
        <v>45218</v>
      </c>
      <c r="O767" s="1414" t="s">
        <v>1141</v>
      </c>
      <c r="P767" s="1415"/>
      <c r="Q767" s="135"/>
      <c r="R767" s="109"/>
      <c r="S767" s="109"/>
    </row>
    <row r="768" spans="1:19" s="499" customFormat="1" ht="15.75" x14ac:dyDescent="0.25">
      <c r="A768" s="1090"/>
      <c r="B768" s="498"/>
      <c r="C768" s="1421" t="s">
        <v>1661</v>
      </c>
      <c r="D768" s="1409" t="s">
        <v>376</v>
      </c>
      <c r="E768" s="1417" t="s">
        <v>1849</v>
      </c>
      <c r="F768" s="1411"/>
      <c r="G768" s="1412"/>
      <c r="H768" s="1412"/>
      <c r="I768" s="1412"/>
      <c r="J768" s="1409"/>
      <c r="K768" s="1409"/>
      <c r="L768" s="1409"/>
      <c r="M768" s="1409">
        <v>2438</v>
      </c>
      <c r="N768" s="1413">
        <v>45218</v>
      </c>
      <c r="O768" s="1414" t="s">
        <v>1141</v>
      </c>
      <c r="P768" s="1415"/>
      <c r="Q768" s="135"/>
      <c r="R768" s="109"/>
      <c r="S768" s="109"/>
    </row>
    <row r="769" spans="1:19" s="499" customFormat="1" ht="15.75" x14ac:dyDescent="0.25">
      <c r="A769" s="1090"/>
      <c r="B769" s="498"/>
      <c r="C769" s="1421" t="s">
        <v>1661</v>
      </c>
      <c r="D769" s="1409" t="s">
        <v>376</v>
      </c>
      <c r="E769" s="1417" t="s">
        <v>1850</v>
      </c>
      <c r="F769" s="1411"/>
      <c r="G769" s="1412"/>
      <c r="H769" s="1412"/>
      <c r="I769" s="1412"/>
      <c r="J769" s="1409"/>
      <c r="K769" s="1409"/>
      <c r="L769" s="1409"/>
      <c r="M769" s="1409">
        <v>2438</v>
      </c>
      <c r="N769" s="1413">
        <v>45218</v>
      </c>
      <c r="O769" s="1414" t="s">
        <v>1141</v>
      </c>
      <c r="P769" s="1415"/>
      <c r="Q769" s="135"/>
      <c r="R769" s="109"/>
      <c r="S769" s="109"/>
    </row>
    <row r="770" spans="1:19" s="499" customFormat="1" ht="15.75" x14ac:dyDescent="0.25">
      <c r="A770" s="1090"/>
      <c r="B770" s="498"/>
      <c r="C770" s="1421" t="s">
        <v>1661</v>
      </c>
      <c r="D770" s="1409" t="s">
        <v>376</v>
      </c>
      <c r="E770" s="1417" t="s">
        <v>1851</v>
      </c>
      <c r="F770" s="1411"/>
      <c r="G770" s="1412"/>
      <c r="H770" s="1412"/>
      <c r="I770" s="1412"/>
      <c r="J770" s="1409"/>
      <c r="K770" s="1409"/>
      <c r="L770" s="1409"/>
      <c r="M770" s="1409">
        <v>2438</v>
      </c>
      <c r="N770" s="1413">
        <v>45218</v>
      </c>
      <c r="O770" s="1414" t="s">
        <v>1141</v>
      </c>
      <c r="P770" s="1415"/>
      <c r="Q770" s="135"/>
      <c r="R770" s="109"/>
      <c r="S770" s="109"/>
    </row>
    <row r="771" spans="1:19" s="499" customFormat="1" ht="15.75" x14ac:dyDescent="0.25">
      <c r="A771" s="1090"/>
      <c r="B771" s="498"/>
      <c r="C771" s="1421" t="s">
        <v>1661</v>
      </c>
      <c r="D771" s="1409" t="s">
        <v>376</v>
      </c>
      <c r="E771" s="1417" t="s">
        <v>1852</v>
      </c>
      <c r="F771" s="1411"/>
      <c r="G771" s="1412"/>
      <c r="H771" s="1412"/>
      <c r="I771" s="1412"/>
      <c r="J771" s="1409"/>
      <c r="K771" s="1409"/>
      <c r="L771" s="1409"/>
      <c r="M771" s="1409">
        <v>2438</v>
      </c>
      <c r="N771" s="1413">
        <v>45218</v>
      </c>
      <c r="O771" s="1414" t="s">
        <v>1141</v>
      </c>
      <c r="P771" s="1415"/>
      <c r="Q771" s="135"/>
      <c r="R771" s="109"/>
      <c r="S771" s="109"/>
    </row>
    <row r="772" spans="1:19" s="499" customFormat="1" ht="15.75" x14ac:dyDescent="0.25">
      <c r="A772" s="1090"/>
      <c r="B772" s="498"/>
      <c r="C772" s="1421" t="s">
        <v>1661</v>
      </c>
      <c r="D772" s="1409" t="s">
        <v>376</v>
      </c>
      <c r="E772" s="1417" t="s">
        <v>1376</v>
      </c>
      <c r="F772" s="1411"/>
      <c r="G772" s="1412"/>
      <c r="H772" s="1412"/>
      <c r="I772" s="1412"/>
      <c r="J772" s="1409"/>
      <c r="K772" s="1409"/>
      <c r="L772" s="1409"/>
      <c r="M772" s="1409">
        <v>2438</v>
      </c>
      <c r="N772" s="1413">
        <v>45218</v>
      </c>
      <c r="O772" s="1414" t="s">
        <v>1141</v>
      </c>
      <c r="P772" s="1415"/>
      <c r="Q772" s="135"/>
      <c r="R772" s="109"/>
      <c r="S772" s="109"/>
    </row>
    <row r="773" spans="1:19" s="499" customFormat="1" ht="15.75" x14ac:dyDescent="0.25">
      <c r="A773" s="1090"/>
      <c r="B773" s="498"/>
      <c r="C773" s="1421" t="s">
        <v>1661</v>
      </c>
      <c r="D773" s="1409" t="s">
        <v>376</v>
      </c>
      <c r="E773" s="1417" t="s">
        <v>1853</v>
      </c>
      <c r="F773" s="1411"/>
      <c r="G773" s="1412"/>
      <c r="H773" s="1412"/>
      <c r="I773" s="1412"/>
      <c r="J773" s="1409"/>
      <c r="K773" s="1409"/>
      <c r="L773" s="1409"/>
      <c r="M773" s="1409">
        <v>2438</v>
      </c>
      <c r="N773" s="1413">
        <v>45218</v>
      </c>
      <c r="O773" s="1414" t="s">
        <v>1141</v>
      </c>
      <c r="P773" s="1415"/>
      <c r="Q773" s="135"/>
      <c r="R773" s="109"/>
      <c r="S773" s="109"/>
    </row>
    <row r="774" spans="1:19" s="499" customFormat="1" ht="15.75" x14ac:dyDescent="0.25">
      <c r="A774" s="1090"/>
      <c r="B774" s="498"/>
      <c r="C774" s="1421" t="s">
        <v>1661</v>
      </c>
      <c r="D774" s="1409" t="s">
        <v>376</v>
      </c>
      <c r="E774" s="1417" t="s">
        <v>1854</v>
      </c>
      <c r="F774" s="1411"/>
      <c r="G774" s="1412"/>
      <c r="H774" s="1412"/>
      <c r="I774" s="1412"/>
      <c r="J774" s="1409"/>
      <c r="K774" s="1409"/>
      <c r="L774" s="1409"/>
      <c r="M774" s="1409">
        <v>2438</v>
      </c>
      <c r="N774" s="1413">
        <v>45218</v>
      </c>
      <c r="O774" s="1414" t="s">
        <v>1141</v>
      </c>
      <c r="P774" s="1415"/>
      <c r="Q774" s="135"/>
      <c r="R774" s="109"/>
      <c r="S774" s="109"/>
    </row>
    <row r="775" spans="1:19" s="499" customFormat="1" ht="15.75" x14ac:dyDescent="0.25">
      <c r="A775" s="1090"/>
      <c r="B775" s="498"/>
      <c r="C775" s="1421" t="s">
        <v>1661</v>
      </c>
      <c r="D775" s="1409" t="s">
        <v>376</v>
      </c>
      <c r="E775" s="1417" t="s">
        <v>1855</v>
      </c>
      <c r="F775" s="1411"/>
      <c r="G775" s="1412"/>
      <c r="H775" s="1412"/>
      <c r="I775" s="1412"/>
      <c r="J775" s="1409"/>
      <c r="K775" s="1409"/>
      <c r="L775" s="1409"/>
      <c r="M775" s="1409">
        <v>2438</v>
      </c>
      <c r="N775" s="1413">
        <v>45218</v>
      </c>
      <c r="O775" s="1414" t="s">
        <v>1141</v>
      </c>
      <c r="P775" s="1415"/>
      <c r="Q775" s="135"/>
      <c r="R775" s="109"/>
      <c r="S775" s="109"/>
    </row>
    <row r="776" spans="1:19" s="499" customFormat="1" ht="15.75" x14ac:dyDescent="0.25">
      <c r="A776" s="1090"/>
      <c r="B776" s="498"/>
      <c r="C776" s="1421" t="s">
        <v>1661</v>
      </c>
      <c r="D776" s="1409" t="s">
        <v>376</v>
      </c>
      <c r="E776" s="1417" t="s">
        <v>1856</v>
      </c>
      <c r="F776" s="1411"/>
      <c r="G776" s="1412"/>
      <c r="H776" s="1412"/>
      <c r="I776" s="1412"/>
      <c r="J776" s="1409"/>
      <c r="K776" s="1409"/>
      <c r="L776" s="1409"/>
      <c r="M776" s="1409">
        <v>2438</v>
      </c>
      <c r="N776" s="1413">
        <v>45218</v>
      </c>
      <c r="O776" s="1414" t="s">
        <v>1141</v>
      </c>
      <c r="P776" s="1415"/>
      <c r="Q776" s="135"/>
      <c r="R776" s="109"/>
      <c r="S776" s="109"/>
    </row>
    <row r="777" spans="1:19" s="499" customFormat="1" ht="15.75" x14ac:dyDescent="0.25">
      <c r="A777" s="1090"/>
      <c r="B777" s="498"/>
      <c r="C777" s="1421" t="s">
        <v>1661</v>
      </c>
      <c r="D777" s="1409" t="s">
        <v>376</v>
      </c>
      <c r="E777" s="1417" t="s">
        <v>1857</v>
      </c>
      <c r="F777" s="1411"/>
      <c r="G777" s="1412"/>
      <c r="H777" s="1412"/>
      <c r="I777" s="1412"/>
      <c r="J777" s="1409"/>
      <c r="K777" s="1409"/>
      <c r="L777" s="1409"/>
      <c r="M777" s="1409">
        <v>2438</v>
      </c>
      <c r="N777" s="1413">
        <v>45218</v>
      </c>
      <c r="O777" s="1414" t="s">
        <v>1141</v>
      </c>
      <c r="P777" s="1415"/>
      <c r="Q777" s="135"/>
      <c r="R777" s="109"/>
      <c r="S777" s="109"/>
    </row>
    <row r="778" spans="1:19" s="499" customFormat="1" ht="15.75" x14ac:dyDescent="0.25">
      <c r="A778" s="1090"/>
      <c r="B778" s="498"/>
      <c r="C778" s="1421" t="s">
        <v>1661</v>
      </c>
      <c r="D778" s="1409" t="s">
        <v>376</v>
      </c>
      <c r="E778" s="1417" t="s">
        <v>1858</v>
      </c>
      <c r="F778" s="1411"/>
      <c r="G778" s="1412"/>
      <c r="H778" s="1412"/>
      <c r="I778" s="1412"/>
      <c r="J778" s="1409"/>
      <c r="K778" s="1409"/>
      <c r="L778" s="1409"/>
      <c r="M778" s="1409">
        <v>2438</v>
      </c>
      <c r="N778" s="1413">
        <v>45218</v>
      </c>
      <c r="O778" s="1414" t="s">
        <v>1141</v>
      </c>
      <c r="P778" s="1415"/>
      <c r="Q778" s="135"/>
      <c r="R778" s="109"/>
      <c r="S778" s="109"/>
    </row>
    <row r="779" spans="1:19" s="499" customFormat="1" ht="15.75" x14ac:dyDescent="0.25">
      <c r="A779" s="1090"/>
      <c r="B779" s="498"/>
      <c r="C779" s="1421" t="s">
        <v>1661</v>
      </c>
      <c r="D779" s="1409" t="s">
        <v>376</v>
      </c>
      <c r="E779" s="1417" t="s">
        <v>1859</v>
      </c>
      <c r="F779" s="1411"/>
      <c r="G779" s="1412"/>
      <c r="H779" s="1412"/>
      <c r="I779" s="1412"/>
      <c r="J779" s="1409"/>
      <c r="K779" s="1409"/>
      <c r="L779" s="1409"/>
      <c r="M779" s="1409">
        <v>2438</v>
      </c>
      <c r="N779" s="1413">
        <v>45218</v>
      </c>
      <c r="O779" s="1414" t="s">
        <v>1141</v>
      </c>
      <c r="P779" s="1415"/>
      <c r="Q779" s="135"/>
      <c r="R779" s="109"/>
      <c r="S779" s="109"/>
    </row>
    <row r="780" spans="1:19" s="499" customFormat="1" ht="15.75" x14ac:dyDescent="0.25">
      <c r="A780" s="1090"/>
      <c r="B780" s="498"/>
      <c r="C780" s="1421" t="s">
        <v>1661</v>
      </c>
      <c r="D780" s="1409" t="s">
        <v>376</v>
      </c>
      <c r="E780" s="1417" t="s">
        <v>1860</v>
      </c>
      <c r="F780" s="1411"/>
      <c r="G780" s="1412"/>
      <c r="H780" s="1412"/>
      <c r="I780" s="1412"/>
      <c r="J780" s="1409"/>
      <c r="K780" s="1409"/>
      <c r="L780" s="1409"/>
      <c r="M780" s="1409">
        <v>2438</v>
      </c>
      <c r="N780" s="1413">
        <v>45218</v>
      </c>
      <c r="O780" s="1414" t="s">
        <v>1141</v>
      </c>
      <c r="P780" s="1415"/>
      <c r="Q780" s="135"/>
      <c r="R780" s="109"/>
      <c r="S780" s="109"/>
    </row>
    <row r="781" spans="1:19" s="499" customFormat="1" ht="15.75" x14ac:dyDescent="0.25">
      <c r="A781" s="1090"/>
      <c r="B781" s="498"/>
      <c r="C781" s="1421" t="s">
        <v>1661</v>
      </c>
      <c r="D781" s="1409" t="s">
        <v>376</v>
      </c>
      <c r="E781" s="1417" t="s">
        <v>1861</v>
      </c>
      <c r="F781" s="1411"/>
      <c r="G781" s="1412"/>
      <c r="H781" s="1412"/>
      <c r="I781" s="1412"/>
      <c r="J781" s="1409"/>
      <c r="K781" s="1409"/>
      <c r="L781" s="1409"/>
      <c r="M781" s="1409">
        <v>2438</v>
      </c>
      <c r="N781" s="1413">
        <v>45218</v>
      </c>
      <c r="O781" s="1414" t="s">
        <v>1141</v>
      </c>
      <c r="P781" s="1415"/>
      <c r="Q781" s="135"/>
      <c r="R781" s="109"/>
      <c r="S781" s="109"/>
    </row>
    <row r="782" spans="1:19" s="499" customFormat="1" ht="15.75" x14ac:dyDescent="0.25">
      <c r="A782" s="1090"/>
      <c r="B782" s="498"/>
      <c r="C782" s="1421" t="s">
        <v>1661</v>
      </c>
      <c r="D782" s="1409" t="s">
        <v>376</v>
      </c>
      <c r="E782" s="1417" t="s">
        <v>1862</v>
      </c>
      <c r="F782" s="1411"/>
      <c r="G782" s="1412"/>
      <c r="H782" s="1412"/>
      <c r="I782" s="1412"/>
      <c r="J782" s="1409"/>
      <c r="K782" s="1409"/>
      <c r="L782" s="1409"/>
      <c r="M782" s="1409">
        <v>2438</v>
      </c>
      <c r="N782" s="1413">
        <v>45218</v>
      </c>
      <c r="O782" s="1414" t="s">
        <v>1141</v>
      </c>
      <c r="P782" s="1415"/>
      <c r="Q782" s="135"/>
      <c r="R782" s="109"/>
      <c r="S782" s="109"/>
    </row>
    <row r="783" spans="1:19" s="499" customFormat="1" ht="15.75" x14ac:dyDescent="0.25">
      <c r="A783" s="1090"/>
      <c r="B783" s="498"/>
      <c r="C783" s="1421" t="s">
        <v>1661</v>
      </c>
      <c r="D783" s="1409" t="s">
        <v>376</v>
      </c>
      <c r="E783" s="1417" t="s">
        <v>1863</v>
      </c>
      <c r="F783" s="1411"/>
      <c r="G783" s="1412"/>
      <c r="H783" s="1412"/>
      <c r="I783" s="1412"/>
      <c r="J783" s="1409"/>
      <c r="K783" s="1409"/>
      <c r="L783" s="1409"/>
      <c r="M783" s="1409">
        <v>2438</v>
      </c>
      <c r="N783" s="1413">
        <v>45218</v>
      </c>
      <c r="O783" s="1414" t="s">
        <v>1141</v>
      </c>
      <c r="P783" s="1415"/>
      <c r="Q783" s="135"/>
      <c r="R783" s="109"/>
      <c r="S783" s="109"/>
    </row>
    <row r="784" spans="1:19" s="499" customFormat="1" ht="15.75" x14ac:dyDescent="0.25">
      <c r="A784" s="1090"/>
      <c r="B784" s="498"/>
      <c r="C784" s="1421" t="s">
        <v>1661</v>
      </c>
      <c r="D784" s="1409" t="s">
        <v>376</v>
      </c>
      <c r="E784" s="1417" t="s">
        <v>1864</v>
      </c>
      <c r="F784" s="1411"/>
      <c r="G784" s="1412"/>
      <c r="H784" s="1412"/>
      <c r="I784" s="1412"/>
      <c r="J784" s="1409"/>
      <c r="K784" s="1409"/>
      <c r="L784" s="1409"/>
      <c r="M784" s="1409">
        <v>2438</v>
      </c>
      <c r="N784" s="1413">
        <v>45218</v>
      </c>
      <c r="O784" s="1414" t="s">
        <v>1141</v>
      </c>
      <c r="P784" s="1415"/>
      <c r="Q784" s="135"/>
      <c r="R784" s="109"/>
      <c r="S784" s="109"/>
    </row>
    <row r="785" spans="1:19" s="499" customFormat="1" ht="15.75" x14ac:dyDescent="0.25">
      <c r="A785" s="1090"/>
      <c r="B785" s="498"/>
      <c r="C785" s="1421" t="s">
        <v>1661</v>
      </c>
      <c r="D785" s="1409" t="s">
        <v>376</v>
      </c>
      <c r="E785" s="1417" t="s">
        <v>1865</v>
      </c>
      <c r="F785" s="1411"/>
      <c r="G785" s="1412"/>
      <c r="H785" s="1412"/>
      <c r="I785" s="1412"/>
      <c r="J785" s="1409"/>
      <c r="K785" s="1409"/>
      <c r="L785" s="1409"/>
      <c r="M785" s="1409">
        <v>2438</v>
      </c>
      <c r="N785" s="1413">
        <v>45218</v>
      </c>
      <c r="O785" s="1414" t="s">
        <v>1141</v>
      </c>
      <c r="P785" s="1415"/>
      <c r="Q785" s="135"/>
      <c r="R785" s="109"/>
      <c r="S785" s="109"/>
    </row>
    <row r="786" spans="1:19" s="499" customFormat="1" ht="15.75" x14ac:dyDescent="0.25">
      <c r="A786" s="1090"/>
      <c r="B786" s="498"/>
      <c r="C786" s="1421" t="s">
        <v>1661</v>
      </c>
      <c r="D786" s="1409" t="s">
        <v>376</v>
      </c>
      <c r="E786" s="1417" t="s">
        <v>1866</v>
      </c>
      <c r="F786" s="1411"/>
      <c r="G786" s="1412"/>
      <c r="H786" s="1412"/>
      <c r="I786" s="1412"/>
      <c r="J786" s="1409"/>
      <c r="K786" s="1409"/>
      <c r="L786" s="1409"/>
      <c r="M786" s="1409">
        <v>2438</v>
      </c>
      <c r="N786" s="1413">
        <v>45218</v>
      </c>
      <c r="O786" s="1414" t="s">
        <v>1141</v>
      </c>
      <c r="P786" s="1415"/>
      <c r="Q786" s="135"/>
      <c r="R786" s="109"/>
      <c r="S786" s="109"/>
    </row>
    <row r="787" spans="1:19" s="499" customFormat="1" ht="15.75" x14ac:dyDescent="0.25">
      <c r="A787" s="1090"/>
      <c r="B787" s="498"/>
      <c r="C787" s="1421" t="s">
        <v>1661</v>
      </c>
      <c r="D787" s="1409" t="s">
        <v>376</v>
      </c>
      <c r="E787" s="1417" t="s">
        <v>1867</v>
      </c>
      <c r="F787" s="1411"/>
      <c r="G787" s="1412"/>
      <c r="H787" s="1412"/>
      <c r="I787" s="1412"/>
      <c r="J787" s="1409"/>
      <c r="K787" s="1409"/>
      <c r="L787" s="1409"/>
      <c r="M787" s="1409">
        <v>2438</v>
      </c>
      <c r="N787" s="1413">
        <v>45218</v>
      </c>
      <c r="O787" s="1414" t="s">
        <v>1141</v>
      </c>
      <c r="P787" s="1415"/>
      <c r="Q787" s="135"/>
      <c r="R787" s="109"/>
      <c r="S787" s="109"/>
    </row>
    <row r="788" spans="1:19" s="499" customFormat="1" ht="15.75" x14ac:dyDescent="0.25">
      <c r="A788" s="1090"/>
      <c r="B788" s="498"/>
      <c r="C788" s="1421" t="s">
        <v>1661</v>
      </c>
      <c r="D788" s="1409" t="s">
        <v>376</v>
      </c>
      <c r="E788" s="1417" t="s">
        <v>1868</v>
      </c>
      <c r="F788" s="1411"/>
      <c r="G788" s="1412"/>
      <c r="H788" s="1412"/>
      <c r="I788" s="1412"/>
      <c r="J788" s="1409"/>
      <c r="K788" s="1409"/>
      <c r="L788" s="1409"/>
      <c r="M788" s="1409">
        <v>2438</v>
      </c>
      <c r="N788" s="1413">
        <v>45218</v>
      </c>
      <c r="O788" s="1414" t="s">
        <v>1141</v>
      </c>
      <c r="P788" s="1415"/>
      <c r="Q788" s="135"/>
      <c r="R788" s="109"/>
      <c r="S788" s="109"/>
    </row>
    <row r="789" spans="1:19" s="499" customFormat="1" ht="15.75" x14ac:dyDescent="0.25">
      <c r="A789" s="1090"/>
      <c r="B789" s="498"/>
      <c r="C789" s="1421" t="s">
        <v>1661</v>
      </c>
      <c r="D789" s="1409" t="s">
        <v>376</v>
      </c>
      <c r="E789" s="1417" t="s">
        <v>1869</v>
      </c>
      <c r="F789" s="1411"/>
      <c r="G789" s="1412"/>
      <c r="H789" s="1412"/>
      <c r="I789" s="1412"/>
      <c r="J789" s="1409"/>
      <c r="K789" s="1409"/>
      <c r="L789" s="1409"/>
      <c r="M789" s="1409">
        <v>2438</v>
      </c>
      <c r="N789" s="1413">
        <v>45218</v>
      </c>
      <c r="O789" s="1414" t="s">
        <v>1141</v>
      </c>
      <c r="P789" s="1415"/>
      <c r="Q789" s="135"/>
      <c r="R789" s="109"/>
      <c r="S789" s="109"/>
    </row>
    <row r="790" spans="1:19" s="499" customFormat="1" ht="15.75" x14ac:dyDescent="0.25">
      <c r="A790" s="1090"/>
      <c r="B790" s="498"/>
      <c r="C790" s="1421" t="s">
        <v>1661</v>
      </c>
      <c r="D790" s="1409" t="s">
        <v>376</v>
      </c>
      <c r="E790" s="1417" t="s">
        <v>1870</v>
      </c>
      <c r="F790" s="1411"/>
      <c r="G790" s="1412"/>
      <c r="H790" s="1412"/>
      <c r="I790" s="1412"/>
      <c r="J790" s="1409"/>
      <c r="K790" s="1409"/>
      <c r="L790" s="1409"/>
      <c r="M790" s="1409">
        <v>2438</v>
      </c>
      <c r="N790" s="1413">
        <v>45218</v>
      </c>
      <c r="O790" s="1414" t="s">
        <v>1141</v>
      </c>
      <c r="P790" s="1415"/>
      <c r="Q790" s="135"/>
      <c r="R790" s="109"/>
      <c r="S790" s="109"/>
    </row>
    <row r="791" spans="1:19" s="499" customFormat="1" ht="15.75" x14ac:dyDescent="0.25">
      <c r="A791" s="1090"/>
      <c r="B791" s="498"/>
      <c r="C791" s="1421" t="s">
        <v>1661</v>
      </c>
      <c r="D791" s="1409" t="s">
        <v>376</v>
      </c>
      <c r="E791" s="1417" t="s">
        <v>1871</v>
      </c>
      <c r="F791" s="1411"/>
      <c r="G791" s="1412"/>
      <c r="H791" s="1412"/>
      <c r="I791" s="1412"/>
      <c r="J791" s="1409"/>
      <c r="K791" s="1409"/>
      <c r="L791" s="1409"/>
      <c r="M791" s="1409">
        <v>2438</v>
      </c>
      <c r="N791" s="1413">
        <v>45218</v>
      </c>
      <c r="O791" s="1414" t="s">
        <v>1141</v>
      </c>
      <c r="P791" s="1415"/>
      <c r="Q791" s="135"/>
      <c r="R791" s="109"/>
      <c r="S791" s="109"/>
    </row>
    <row r="792" spans="1:19" s="499" customFormat="1" ht="15.75" x14ac:dyDescent="0.25">
      <c r="A792" s="1090"/>
      <c r="B792" s="498"/>
      <c r="C792" s="1421" t="s">
        <v>1661</v>
      </c>
      <c r="D792" s="1409" t="s">
        <v>376</v>
      </c>
      <c r="E792" s="1417" t="s">
        <v>1872</v>
      </c>
      <c r="F792" s="1411"/>
      <c r="G792" s="1412"/>
      <c r="H792" s="1412"/>
      <c r="I792" s="1412"/>
      <c r="J792" s="1409"/>
      <c r="K792" s="1409"/>
      <c r="L792" s="1409"/>
      <c r="M792" s="1409">
        <v>2438</v>
      </c>
      <c r="N792" s="1413">
        <v>45218</v>
      </c>
      <c r="O792" s="1414" t="s">
        <v>1141</v>
      </c>
      <c r="P792" s="1415"/>
      <c r="Q792" s="135"/>
      <c r="R792" s="109"/>
      <c r="S792" s="109"/>
    </row>
    <row r="793" spans="1:19" s="499" customFormat="1" ht="15.75" x14ac:dyDescent="0.25">
      <c r="A793" s="1090"/>
      <c r="B793" s="498"/>
      <c r="C793" s="1421" t="s">
        <v>1661</v>
      </c>
      <c r="D793" s="1409" t="s">
        <v>376</v>
      </c>
      <c r="E793" s="1417" t="s">
        <v>1873</v>
      </c>
      <c r="F793" s="1411"/>
      <c r="G793" s="1412"/>
      <c r="H793" s="1412"/>
      <c r="I793" s="1412"/>
      <c r="J793" s="1409"/>
      <c r="K793" s="1409"/>
      <c r="L793" s="1409"/>
      <c r="M793" s="1409">
        <v>2438</v>
      </c>
      <c r="N793" s="1413">
        <v>45218</v>
      </c>
      <c r="O793" s="1414" t="s">
        <v>1141</v>
      </c>
      <c r="P793" s="1415"/>
      <c r="Q793" s="135"/>
      <c r="R793" s="109"/>
      <c r="S793" s="109"/>
    </row>
    <row r="794" spans="1:19" s="499" customFormat="1" ht="15.75" x14ac:dyDescent="0.25">
      <c r="A794" s="1090"/>
      <c r="B794" s="498"/>
      <c r="C794" s="1421" t="s">
        <v>1661</v>
      </c>
      <c r="D794" s="1409" t="s">
        <v>376</v>
      </c>
      <c r="E794" s="1417" t="s">
        <v>1874</v>
      </c>
      <c r="F794" s="1411"/>
      <c r="G794" s="1412"/>
      <c r="H794" s="1412"/>
      <c r="I794" s="1412"/>
      <c r="J794" s="1409"/>
      <c r="K794" s="1409"/>
      <c r="L794" s="1409"/>
      <c r="M794" s="1409">
        <v>2438</v>
      </c>
      <c r="N794" s="1413">
        <v>45218</v>
      </c>
      <c r="O794" s="1414" t="s">
        <v>1141</v>
      </c>
      <c r="P794" s="1415"/>
      <c r="Q794" s="135"/>
      <c r="R794" s="109"/>
      <c r="S794" s="109"/>
    </row>
    <row r="795" spans="1:19" s="499" customFormat="1" ht="15.75" x14ac:dyDescent="0.25">
      <c r="A795" s="1090"/>
      <c r="B795" s="498"/>
      <c r="C795" s="1421" t="s">
        <v>1661</v>
      </c>
      <c r="D795" s="1409" t="s">
        <v>376</v>
      </c>
      <c r="E795" s="1417" t="s">
        <v>1875</v>
      </c>
      <c r="F795" s="1411"/>
      <c r="G795" s="1412"/>
      <c r="H795" s="1412"/>
      <c r="I795" s="1412"/>
      <c r="J795" s="1409"/>
      <c r="K795" s="1409"/>
      <c r="L795" s="1409"/>
      <c r="M795" s="1409">
        <v>2438</v>
      </c>
      <c r="N795" s="1413">
        <v>45218</v>
      </c>
      <c r="O795" s="1414" t="s">
        <v>1141</v>
      </c>
      <c r="P795" s="1415"/>
      <c r="Q795" s="135"/>
      <c r="R795" s="109"/>
      <c r="S795" s="109"/>
    </row>
    <row r="796" spans="1:19" s="499" customFormat="1" ht="15.75" x14ac:dyDescent="0.25">
      <c r="A796" s="1090"/>
      <c r="B796" s="498"/>
      <c r="C796" s="1421" t="s">
        <v>1661</v>
      </c>
      <c r="D796" s="1409" t="s">
        <v>376</v>
      </c>
      <c r="E796" s="1417" t="s">
        <v>1876</v>
      </c>
      <c r="F796" s="1411"/>
      <c r="G796" s="1412"/>
      <c r="H796" s="1412"/>
      <c r="I796" s="1412"/>
      <c r="J796" s="1409"/>
      <c r="K796" s="1409"/>
      <c r="L796" s="1409"/>
      <c r="M796" s="1409">
        <v>2438</v>
      </c>
      <c r="N796" s="1413">
        <v>45218</v>
      </c>
      <c r="O796" s="1414" t="s">
        <v>1141</v>
      </c>
      <c r="P796" s="1415"/>
      <c r="Q796" s="135"/>
      <c r="R796" s="109"/>
      <c r="S796" s="109"/>
    </row>
    <row r="797" spans="1:19" s="499" customFormat="1" ht="15.75" x14ac:dyDescent="0.25">
      <c r="A797" s="1090"/>
      <c r="B797" s="498"/>
      <c r="C797" s="1421" t="s">
        <v>1661</v>
      </c>
      <c r="D797" s="1409" t="s">
        <v>376</v>
      </c>
      <c r="E797" s="1417" t="s">
        <v>1877</v>
      </c>
      <c r="F797" s="1411"/>
      <c r="G797" s="1412"/>
      <c r="H797" s="1412"/>
      <c r="I797" s="1412"/>
      <c r="J797" s="1409"/>
      <c r="K797" s="1409"/>
      <c r="L797" s="1409"/>
      <c r="M797" s="1409">
        <v>2438</v>
      </c>
      <c r="N797" s="1413">
        <v>45218</v>
      </c>
      <c r="O797" s="1414" t="s">
        <v>1141</v>
      </c>
      <c r="P797" s="1415"/>
      <c r="Q797" s="135"/>
      <c r="R797" s="109"/>
      <c r="S797" s="109"/>
    </row>
    <row r="798" spans="1:19" s="499" customFormat="1" ht="15.75" x14ac:dyDescent="0.25">
      <c r="A798" s="1090"/>
      <c r="B798" s="498"/>
      <c r="C798" s="1421" t="s">
        <v>1661</v>
      </c>
      <c r="D798" s="1409" t="s">
        <v>376</v>
      </c>
      <c r="E798" s="1417" t="s">
        <v>1878</v>
      </c>
      <c r="F798" s="1411"/>
      <c r="G798" s="1412"/>
      <c r="H798" s="1412"/>
      <c r="I798" s="1412"/>
      <c r="J798" s="1409"/>
      <c r="K798" s="1409"/>
      <c r="L798" s="1409"/>
      <c r="M798" s="1409">
        <v>2438</v>
      </c>
      <c r="N798" s="1413">
        <v>45218</v>
      </c>
      <c r="O798" s="1414" t="s">
        <v>1141</v>
      </c>
      <c r="P798" s="1415"/>
      <c r="Q798" s="135"/>
      <c r="R798" s="109"/>
      <c r="S798" s="109"/>
    </row>
    <row r="799" spans="1:19" s="499" customFormat="1" ht="15.75" x14ac:dyDescent="0.25">
      <c r="A799" s="1090"/>
      <c r="B799" s="498"/>
      <c r="C799" s="1421" t="s">
        <v>1661</v>
      </c>
      <c r="D799" s="1409" t="s">
        <v>376</v>
      </c>
      <c r="E799" s="1417" t="s">
        <v>1879</v>
      </c>
      <c r="F799" s="1411"/>
      <c r="G799" s="1412"/>
      <c r="H799" s="1412"/>
      <c r="I799" s="1412"/>
      <c r="J799" s="1409"/>
      <c r="K799" s="1409"/>
      <c r="L799" s="1409"/>
      <c r="M799" s="1409">
        <v>2438</v>
      </c>
      <c r="N799" s="1413">
        <v>45218</v>
      </c>
      <c r="O799" s="1414" t="s">
        <v>1141</v>
      </c>
      <c r="P799" s="1415"/>
      <c r="Q799" s="135"/>
      <c r="R799" s="109"/>
      <c r="S799" s="109"/>
    </row>
    <row r="800" spans="1:19" s="499" customFormat="1" ht="15.75" x14ac:dyDescent="0.25">
      <c r="A800" s="1090"/>
      <c r="B800" s="498"/>
      <c r="C800" s="1421" t="s">
        <v>1661</v>
      </c>
      <c r="D800" s="1409" t="s">
        <v>376</v>
      </c>
      <c r="E800" s="1417" t="s">
        <v>1880</v>
      </c>
      <c r="F800" s="1411"/>
      <c r="G800" s="1412"/>
      <c r="H800" s="1412"/>
      <c r="I800" s="1412"/>
      <c r="J800" s="1409"/>
      <c r="K800" s="1409"/>
      <c r="L800" s="1409"/>
      <c r="M800" s="1409">
        <v>2438</v>
      </c>
      <c r="N800" s="1413">
        <v>45218</v>
      </c>
      <c r="O800" s="1414" t="s">
        <v>1141</v>
      </c>
      <c r="P800" s="1415"/>
      <c r="Q800" s="135"/>
      <c r="R800" s="109"/>
      <c r="S800" s="109"/>
    </row>
    <row r="801" spans="1:19" s="499" customFormat="1" ht="15.75" x14ac:dyDescent="0.25">
      <c r="A801" s="1090"/>
      <c r="B801" s="498"/>
      <c r="C801" s="1421" t="s">
        <v>1661</v>
      </c>
      <c r="D801" s="1409" t="s">
        <v>376</v>
      </c>
      <c r="E801" s="1417" t="s">
        <v>1881</v>
      </c>
      <c r="F801" s="1411"/>
      <c r="G801" s="1412"/>
      <c r="H801" s="1412"/>
      <c r="I801" s="1412"/>
      <c r="J801" s="1409"/>
      <c r="K801" s="1409"/>
      <c r="L801" s="1409"/>
      <c r="M801" s="1409">
        <v>2438</v>
      </c>
      <c r="N801" s="1413">
        <v>45218</v>
      </c>
      <c r="O801" s="1414" t="s">
        <v>1141</v>
      </c>
      <c r="P801" s="1415"/>
      <c r="Q801" s="135"/>
      <c r="R801" s="109"/>
      <c r="S801" s="109"/>
    </row>
    <row r="802" spans="1:19" s="499" customFormat="1" ht="15.75" x14ac:dyDescent="0.25">
      <c r="A802" s="1090"/>
      <c r="B802" s="498"/>
      <c r="C802" s="1421" t="s">
        <v>1661</v>
      </c>
      <c r="D802" s="1409" t="s">
        <v>376</v>
      </c>
      <c r="E802" s="1417" t="s">
        <v>1882</v>
      </c>
      <c r="F802" s="1411"/>
      <c r="G802" s="1412"/>
      <c r="H802" s="1412"/>
      <c r="I802" s="1412"/>
      <c r="J802" s="1409"/>
      <c r="K802" s="1409"/>
      <c r="L802" s="1409"/>
      <c r="M802" s="1409">
        <v>2438</v>
      </c>
      <c r="N802" s="1413">
        <v>45218</v>
      </c>
      <c r="O802" s="1414" t="s">
        <v>1141</v>
      </c>
      <c r="P802" s="1415"/>
      <c r="Q802" s="135"/>
      <c r="R802" s="109"/>
      <c r="S802" s="109"/>
    </row>
    <row r="803" spans="1:19" s="499" customFormat="1" ht="15.75" x14ac:dyDescent="0.25">
      <c r="A803" s="1090"/>
      <c r="B803" s="498"/>
      <c r="C803" s="1421" t="s">
        <v>1661</v>
      </c>
      <c r="D803" s="1409" t="s">
        <v>376</v>
      </c>
      <c r="E803" s="1417" t="s">
        <v>1883</v>
      </c>
      <c r="F803" s="1411"/>
      <c r="G803" s="1412"/>
      <c r="H803" s="1412"/>
      <c r="I803" s="1412"/>
      <c r="J803" s="1409"/>
      <c r="K803" s="1409"/>
      <c r="L803" s="1409"/>
      <c r="M803" s="1409">
        <v>2438</v>
      </c>
      <c r="N803" s="1413">
        <v>45218</v>
      </c>
      <c r="O803" s="1414" t="s">
        <v>1141</v>
      </c>
      <c r="P803" s="1415"/>
      <c r="Q803" s="135"/>
      <c r="R803" s="109"/>
      <c r="S803" s="109"/>
    </row>
    <row r="804" spans="1:19" s="499" customFormat="1" ht="15.75" x14ac:dyDescent="0.25">
      <c r="A804" s="1090"/>
      <c r="B804" s="498"/>
      <c r="C804" s="1421" t="s">
        <v>1661</v>
      </c>
      <c r="D804" s="1409" t="s">
        <v>376</v>
      </c>
      <c r="E804" s="1417" t="s">
        <v>1884</v>
      </c>
      <c r="F804" s="1411"/>
      <c r="G804" s="1412"/>
      <c r="H804" s="1412"/>
      <c r="I804" s="1412"/>
      <c r="J804" s="1409"/>
      <c r="K804" s="1409"/>
      <c r="L804" s="1409"/>
      <c r="M804" s="1409">
        <v>2438</v>
      </c>
      <c r="N804" s="1413">
        <v>45218</v>
      </c>
      <c r="O804" s="1414" t="s">
        <v>1141</v>
      </c>
      <c r="P804" s="1415"/>
      <c r="Q804" s="135"/>
      <c r="R804" s="109"/>
      <c r="S804" s="109"/>
    </row>
    <row r="805" spans="1:19" s="499" customFormat="1" ht="15.75" x14ac:dyDescent="0.25">
      <c r="A805" s="1090"/>
      <c r="B805" s="498"/>
      <c r="C805" s="1421" t="s">
        <v>1661</v>
      </c>
      <c r="D805" s="1409" t="s">
        <v>376</v>
      </c>
      <c r="E805" s="1417" t="s">
        <v>1885</v>
      </c>
      <c r="F805" s="1411"/>
      <c r="G805" s="1412"/>
      <c r="H805" s="1412"/>
      <c r="I805" s="1412"/>
      <c r="J805" s="1409"/>
      <c r="K805" s="1409"/>
      <c r="L805" s="1409"/>
      <c r="M805" s="1409">
        <v>2438</v>
      </c>
      <c r="N805" s="1413">
        <v>45218</v>
      </c>
      <c r="O805" s="1414" t="s">
        <v>1141</v>
      </c>
      <c r="P805" s="1415"/>
      <c r="Q805" s="135"/>
      <c r="R805" s="109"/>
      <c r="S805" s="109"/>
    </row>
    <row r="806" spans="1:19" s="499" customFormat="1" ht="15.75" x14ac:dyDescent="0.25">
      <c r="A806" s="1090"/>
      <c r="B806" s="498"/>
      <c r="C806" s="1421" t="s">
        <v>1661</v>
      </c>
      <c r="D806" s="1409" t="s">
        <v>376</v>
      </c>
      <c r="E806" s="1417" t="s">
        <v>1886</v>
      </c>
      <c r="F806" s="1411"/>
      <c r="G806" s="1412"/>
      <c r="H806" s="1412"/>
      <c r="I806" s="1412"/>
      <c r="J806" s="1409"/>
      <c r="K806" s="1409"/>
      <c r="L806" s="1409"/>
      <c r="M806" s="1409">
        <v>2438</v>
      </c>
      <c r="N806" s="1413">
        <v>45218</v>
      </c>
      <c r="O806" s="1414" t="s">
        <v>1141</v>
      </c>
      <c r="P806" s="1415"/>
      <c r="Q806" s="135"/>
      <c r="R806" s="109"/>
      <c r="S806" s="109"/>
    </row>
    <row r="807" spans="1:19" s="499" customFormat="1" ht="15.75" x14ac:dyDescent="0.25">
      <c r="A807" s="1090"/>
      <c r="B807" s="498"/>
      <c r="C807" s="1421" t="s">
        <v>1661</v>
      </c>
      <c r="D807" s="1409" t="s">
        <v>376</v>
      </c>
      <c r="E807" s="1417" t="s">
        <v>1887</v>
      </c>
      <c r="F807" s="1411"/>
      <c r="G807" s="1412"/>
      <c r="H807" s="1412"/>
      <c r="I807" s="1412"/>
      <c r="J807" s="1409"/>
      <c r="K807" s="1409"/>
      <c r="L807" s="1409"/>
      <c r="M807" s="1409">
        <v>2438</v>
      </c>
      <c r="N807" s="1413">
        <v>45218</v>
      </c>
      <c r="O807" s="1414" t="s">
        <v>1141</v>
      </c>
      <c r="P807" s="1415"/>
      <c r="Q807" s="135"/>
      <c r="R807" s="109"/>
      <c r="S807" s="109"/>
    </row>
    <row r="808" spans="1:19" s="499" customFormat="1" ht="15.75" x14ac:dyDescent="0.25">
      <c r="A808" s="1090"/>
      <c r="B808" s="498"/>
      <c r="C808" s="1421" t="s">
        <v>1661</v>
      </c>
      <c r="D808" s="1409" t="s">
        <v>376</v>
      </c>
      <c r="E808" s="1417" t="s">
        <v>1888</v>
      </c>
      <c r="F808" s="1411"/>
      <c r="G808" s="1412"/>
      <c r="H808" s="1412"/>
      <c r="I808" s="1412"/>
      <c r="J808" s="1409"/>
      <c r="K808" s="1409"/>
      <c r="L808" s="1409"/>
      <c r="M808" s="1409">
        <v>2438</v>
      </c>
      <c r="N808" s="1413">
        <v>45218</v>
      </c>
      <c r="O808" s="1414" t="s">
        <v>1141</v>
      </c>
      <c r="P808" s="1415"/>
      <c r="Q808" s="135"/>
      <c r="R808" s="109"/>
      <c r="S808" s="109"/>
    </row>
    <row r="809" spans="1:19" s="499" customFormat="1" ht="15.75" x14ac:dyDescent="0.25">
      <c r="A809" s="1090"/>
      <c r="B809" s="498"/>
      <c r="C809" s="1421" t="s">
        <v>1661</v>
      </c>
      <c r="D809" s="1409" t="s">
        <v>376</v>
      </c>
      <c r="E809" s="1417" t="s">
        <v>1889</v>
      </c>
      <c r="F809" s="1411"/>
      <c r="G809" s="1412"/>
      <c r="H809" s="1412"/>
      <c r="I809" s="1412"/>
      <c r="J809" s="1409"/>
      <c r="K809" s="1409"/>
      <c r="L809" s="1409"/>
      <c r="M809" s="1409">
        <v>2438</v>
      </c>
      <c r="N809" s="1413">
        <v>45218</v>
      </c>
      <c r="O809" s="1414" t="s">
        <v>1141</v>
      </c>
      <c r="P809" s="1415"/>
      <c r="Q809" s="135"/>
      <c r="R809" s="109"/>
      <c r="S809" s="109"/>
    </row>
    <row r="810" spans="1:19" s="499" customFormat="1" ht="15.75" x14ac:dyDescent="0.25">
      <c r="A810" s="1090"/>
      <c r="B810" s="498"/>
      <c r="C810" s="1421" t="s">
        <v>1661</v>
      </c>
      <c r="D810" s="1409" t="s">
        <v>376</v>
      </c>
      <c r="E810" s="1417" t="s">
        <v>1890</v>
      </c>
      <c r="F810" s="1411"/>
      <c r="G810" s="1412"/>
      <c r="H810" s="1412"/>
      <c r="I810" s="1412"/>
      <c r="J810" s="1409"/>
      <c r="K810" s="1409"/>
      <c r="L810" s="1409"/>
      <c r="M810" s="1409">
        <v>2438</v>
      </c>
      <c r="N810" s="1413">
        <v>45218</v>
      </c>
      <c r="O810" s="1414" t="s">
        <v>1141</v>
      </c>
      <c r="P810" s="1415"/>
      <c r="Q810" s="135"/>
      <c r="R810" s="109"/>
      <c r="S810" s="109"/>
    </row>
    <row r="811" spans="1:19" s="499" customFormat="1" ht="15.75" x14ac:dyDescent="0.25">
      <c r="A811" s="1090"/>
      <c r="B811" s="498"/>
      <c r="C811" s="1421" t="s">
        <v>1661</v>
      </c>
      <c r="D811" s="1409" t="s">
        <v>376</v>
      </c>
      <c r="E811" s="1417" t="s">
        <v>1891</v>
      </c>
      <c r="F811" s="1411"/>
      <c r="G811" s="1412"/>
      <c r="H811" s="1412"/>
      <c r="I811" s="1412"/>
      <c r="J811" s="1409"/>
      <c r="K811" s="1409"/>
      <c r="L811" s="1409"/>
      <c r="M811" s="1409">
        <v>2438</v>
      </c>
      <c r="N811" s="1413">
        <v>45218</v>
      </c>
      <c r="O811" s="1414" t="s">
        <v>1141</v>
      </c>
      <c r="P811" s="1415"/>
      <c r="Q811" s="135"/>
      <c r="R811" s="109"/>
      <c r="S811" s="109"/>
    </row>
    <row r="812" spans="1:19" s="499" customFormat="1" ht="15.75" x14ac:dyDescent="0.25">
      <c r="A812" s="1090"/>
      <c r="B812" s="498"/>
      <c r="C812" s="1421" t="s">
        <v>1661</v>
      </c>
      <c r="D812" s="1409" t="s">
        <v>376</v>
      </c>
      <c r="E812" s="1417" t="s">
        <v>1892</v>
      </c>
      <c r="F812" s="1411"/>
      <c r="G812" s="1412"/>
      <c r="H812" s="1412"/>
      <c r="I812" s="1412"/>
      <c r="J812" s="1409"/>
      <c r="K812" s="1409"/>
      <c r="L812" s="1409"/>
      <c r="M812" s="1409">
        <v>2438</v>
      </c>
      <c r="N812" s="1413">
        <v>45218</v>
      </c>
      <c r="O812" s="1414" t="s">
        <v>1141</v>
      </c>
      <c r="P812" s="1415"/>
      <c r="Q812" s="135"/>
      <c r="R812" s="109"/>
      <c r="S812" s="109"/>
    </row>
    <row r="813" spans="1:19" s="499" customFormat="1" ht="15.75" x14ac:dyDescent="0.25">
      <c r="A813" s="1090"/>
      <c r="B813" s="498"/>
      <c r="C813" s="1421" t="s">
        <v>1661</v>
      </c>
      <c r="D813" s="1409" t="s">
        <v>376</v>
      </c>
      <c r="E813" s="1417" t="s">
        <v>1893</v>
      </c>
      <c r="F813" s="1411"/>
      <c r="G813" s="1412"/>
      <c r="H813" s="1412"/>
      <c r="I813" s="1412"/>
      <c r="J813" s="1409"/>
      <c r="K813" s="1409"/>
      <c r="L813" s="1409"/>
      <c r="M813" s="1409">
        <v>2438</v>
      </c>
      <c r="N813" s="1413">
        <v>45218</v>
      </c>
      <c r="O813" s="1414" t="s">
        <v>1141</v>
      </c>
      <c r="P813" s="1415"/>
      <c r="Q813" s="135"/>
      <c r="R813" s="109"/>
      <c r="S813" s="109"/>
    </row>
    <row r="814" spans="1:19" s="499" customFormat="1" ht="15.75" x14ac:dyDescent="0.25">
      <c r="A814" s="1090"/>
      <c r="B814" s="498"/>
      <c r="C814" s="1421" t="s">
        <v>1661</v>
      </c>
      <c r="D814" s="1409" t="s">
        <v>376</v>
      </c>
      <c r="E814" s="1417" t="s">
        <v>1894</v>
      </c>
      <c r="F814" s="1411"/>
      <c r="G814" s="1412"/>
      <c r="H814" s="1412"/>
      <c r="I814" s="1412"/>
      <c r="J814" s="1409"/>
      <c r="K814" s="1409"/>
      <c r="L814" s="1409"/>
      <c r="M814" s="1409">
        <v>2438</v>
      </c>
      <c r="N814" s="1413">
        <v>45218</v>
      </c>
      <c r="O814" s="1414" t="s">
        <v>1141</v>
      </c>
      <c r="P814" s="1415"/>
      <c r="Q814" s="135"/>
      <c r="R814" s="109"/>
      <c r="S814" s="109"/>
    </row>
    <row r="815" spans="1:19" s="499" customFormat="1" ht="15.75" x14ac:dyDescent="0.25">
      <c r="A815" s="1090"/>
      <c r="B815" s="498"/>
      <c r="C815" s="1421" t="s">
        <v>1661</v>
      </c>
      <c r="D815" s="1409" t="s">
        <v>376</v>
      </c>
      <c r="E815" s="1417" t="s">
        <v>1895</v>
      </c>
      <c r="F815" s="1411"/>
      <c r="G815" s="1412"/>
      <c r="H815" s="1412"/>
      <c r="I815" s="1412"/>
      <c r="J815" s="1409"/>
      <c r="K815" s="1409"/>
      <c r="L815" s="1409"/>
      <c r="M815" s="1409">
        <v>2438</v>
      </c>
      <c r="N815" s="1413">
        <v>45218</v>
      </c>
      <c r="O815" s="1414" t="s">
        <v>1141</v>
      </c>
      <c r="P815" s="1415"/>
      <c r="Q815" s="135"/>
      <c r="R815" s="109"/>
      <c r="S815" s="109"/>
    </row>
    <row r="816" spans="1:19" s="499" customFormat="1" ht="15.75" x14ac:dyDescent="0.25">
      <c r="A816" s="1090"/>
      <c r="B816" s="498"/>
      <c r="C816" s="1421" t="s">
        <v>1661</v>
      </c>
      <c r="D816" s="1409" t="s">
        <v>376</v>
      </c>
      <c r="E816" s="1417" t="s">
        <v>1896</v>
      </c>
      <c r="F816" s="1411"/>
      <c r="G816" s="1412"/>
      <c r="H816" s="1412"/>
      <c r="I816" s="1412"/>
      <c r="J816" s="1409"/>
      <c r="K816" s="1409"/>
      <c r="L816" s="1409"/>
      <c r="M816" s="1409">
        <v>2438</v>
      </c>
      <c r="N816" s="1413">
        <v>45218</v>
      </c>
      <c r="O816" s="1414" t="s">
        <v>1141</v>
      </c>
      <c r="P816" s="1415"/>
      <c r="Q816" s="135"/>
      <c r="R816" s="109"/>
      <c r="S816" s="109"/>
    </row>
    <row r="817" spans="1:19" s="499" customFormat="1" ht="15.75" x14ac:dyDescent="0.25">
      <c r="A817" s="1090"/>
      <c r="B817" s="498"/>
      <c r="C817" s="1421" t="s">
        <v>1661</v>
      </c>
      <c r="D817" s="1409" t="s">
        <v>376</v>
      </c>
      <c r="E817" s="1417" t="s">
        <v>1897</v>
      </c>
      <c r="F817" s="1411"/>
      <c r="G817" s="1412"/>
      <c r="H817" s="1412"/>
      <c r="I817" s="1412"/>
      <c r="J817" s="1409"/>
      <c r="K817" s="1409"/>
      <c r="L817" s="1409"/>
      <c r="M817" s="1409">
        <v>2438</v>
      </c>
      <c r="N817" s="1413">
        <v>45218</v>
      </c>
      <c r="O817" s="1414" t="s">
        <v>1141</v>
      </c>
      <c r="P817" s="1415"/>
      <c r="Q817" s="135"/>
      <c r="R817" s="109"/>
      <c r="S817" s="109"/>
    </row>
    <row r="818" spans="1:19" s="499" customFormat="1" ht="15.75" x14ac:dyDescent="0.25">
      <c r="A818" s="1090"/>
      <c r="B818" s="498"/>
      <c r="C818" s="1421" t="s">
        <v>1661</v>
      </c>
      <c r="D818" s="1409" t="s">
        <v>376</v>
      </c>
      <c r="E818" s="1417" t="s">
        <v>1898</v>
      </c>
      <c r="F818" s="1411"/>
      <c r="G818" s="1412"/>
      <c r="H818" s="1412"/>
      <c r="I818" s="1412"/>
      <c r="J818" s="1409"/>
      <c r="K818" s="1409"/>
      <c r="L818" s="1409"/>
      <c r="M818" s="1409">
        <v>2438</v>
      </c>
      <c r="N818" s="1413">
        <v>45218</v>
      </c>
      <c r="O818" s="1414" t="s">
        <v>1141</v>
      </c>
      <c r="P818" s="1415"/>
      <c r="Q818" s="135"/>
      <c r="R818" s="109"/>
      <c r="S818" s="109"/>
    </row>
    <row r="819" spans="1:19" s="499" customFormat="1" ht="15.75" x14ac:dyDescent="0.25">
      <c r="A819" s="1090"/>
      <c r="B819" s="498"/>
      <c r="C819" s="1421" t="s">
        <v>1661</v>
      </c>
      <c r="D819" s="1409" t="s">
        <v>376</v>
      </c>
      <c r="E819" s="1417" t="s">
        <v>1899</v>
      </c>
      <c r="F819" s="1411"/>
      <c r="G819" s="1412"/>
      <c r="H819" s="1412"/>
      <c r="I819" s="1412"/>
      <c r="J819" s="1409"/>
      <c r="K819" s="1409"/>
      <c r="L819" s="1409"/>
      <c r="M819" s="1409">
        <v>2438</v>
      </c>
      <c r="N819" s="1413">
        <v>45218</v>
      </c>
      <c r="O819" s="1414" t="s">
        <v>1141</v>
      </c>
      <c r="P819" s="1415"/>
      <c r="Q819" s="135"/>
      <c r="R819" s="109"/>
      <c r="S819" s="109"/>
    </row>
    <row r="820" spans="1:19" s="499" customFormat="1" ht="15.75" x14ac:dyDescent="0.25">
      <c r="A820" s="1090"/>
      <c r="B820" s="498"/>
      <c r="C820" s="1421" t="s">
        <v>1661</v>
      </c>
      <c r="D820" s="1409" t="s">
        <v>376</v>
      </c>
      <c r="E820" s="1417" t="s">
        <v>1900</v>
      </c>
      <c r="F820" s="1411"/>
      <c r="G820" s="1412"/>
      <c r="H820" s="1412"/>
      <c r="I820" s="1412"/>
      <c r="J820" s="1409"/>
      <c r="K820" s="1409"/>
      <c r="L820" s="1409"/>
      <c r="M820" s="1409">
        <v>2438</v>
      </c>
      <c r="N820" s="1413">
        <v>45218</v>
      </c>
      <c r="O820" s="1414" t="s">
        <v>1141</v>
      </c>
      <c r="P820" s="1415"/>
      <c r="Q820" s="135"/>
      <c r="R820" s="109"/>
      <c r="S820" s="109"/>
    </row>
    <row r="821" spans="1:19" s="499" customFormat="1" ht="15.75" x14ac:dyDescent="0.25">
      <c r="A821" s="1090"/>
      <c r="B821" s="498"/>
      <c r="C821" s="1421" t="s">
        <v>1661</v>
      </c>
      <c r="D821" s="1409" t="s">
        <v>376</v>
      </c>
      <c r="E821" s="1417" t="s">
        <v>1901</v>
      </c>
      <c r="F821" s="1411"/>
      <c r="G821" s="1412"/>
      <c r="H821" s="1412"/>
      <c r="I821" s="1412"/>
      <c r="J821" s="1409"/>
      <c r="K821" s="1409"/>
      <c r="L821" s="1409"/>
      <c r="M821" s="1409">
        <v>2438</v>
      </c>
      <c r="N821" s="1413">
        <v>45218</v>
      </c>
      <c r="O821" s="1414" t="s">
        <v>1141</v>
      </c>
      <c r="P821" s="1415"/>
      <c r="Q821" s="135"/>
      <c r="R821" s="109"/>
      <c r="S821" s="109"/>
    </row>
    <row r="822" spans="1:19" s="499" customFormat="1" ht="15.75" x14ac:dyDescent="0.25">
      <c r="A822" s="1090"/>
      <c r="B822" s="498"/>
      <c r="C822" s="1421" t="s">
        <v>1661</v>
      </c>
      <c r="D822" s="1409" t="s">
        <v>376</v>
      </c>
      <c r="E822" s="1417" t="s">
        <v>1902</v>
      </c>
      <c r="F822" s="1411"/>
      <c r="G822" s="1412"/>
      <c r="H822" s="1412"/>
      <c r="I822" s="1412"/>
      <c r="J822" s="1409"/>
      <c r="K822" s="1409"/>
      <c r="L822" s="1409"/>
      <c r="M822" s="1409">
        <v>2438</v>
      </c>
      <c r="N822" s="1413">
        <v>45218</v>
      </c>
      <c r="O822" s="1414" t="s">
        <v>1141</v>
      </c>
      <c r="P822" s="1415"/>
      <c r="Q822" s="135"/>
      <c r="R822" s="109"/>
      <c r="S822" s="109"/>
    </row>
    <row r="823" spans="1:19" s="499" customFormat="1" ht="15.75" x14ac:dyDescent="0.25">
      <c r="A823" s="1090"/>
      <c r="B823" s="498"/>
      <c r="C823" s="1421" t="s">
        <v>1661</v>
      </c>
      <c r="D823" s="1409" t="s">
        <v>376</v>
      </c>
      <c r="E823" s="1417" t="s">
        <v>1903</v>
      </c>
      <c r="F823" s="1411"/>
      <c r="G823" s="1412"/>
      <c r="H823" s="1412"/>
      <c r="I823" s="1412"/>
      <c r="J823" s="1409"/>
      <c r="K823" s="1409"/>
      <c r="L823" s="1409"/>
      <c r="M823" s="1409">
        <v>2438</v>
      </c>
      <c r="N823" s="1413">
        <v>45218</v>
      </c>
      <c r="O823" s="1414" t="s">
        <v>1141</v>
      </c>
      <c r="P823" s="1415"/>
      <c r="Q823" s="135"/>
      <c r="R823" s="109"/>
      <c r="S823" s="109"/>
    </row>
    <row r="824" spans="1:19" s="499" customFormat="1" ht="15.75" x14ac:dyDescent="0.25">
      <c r="A824" s="1090"/>
      <c r="B824" s="498"/>
      <c r="C824" s="1421" t="s">
        <v>1661</v>
      </c>
      <c r="D824" s="1409" t="s">
        <v>376</v>
      </c>
      <c r="E824" s="1417" t="s">
        <v>1904</v>
      </c>
      <c r="F824" s="1411"/>
      <c r="G824" s="1412"/>
      <c r="H824" s="1412"/>
      <c r="I824" s="1412"/>
      <c r="J824" s="1409"/>
      <c r="K824" s="1409"/>
      <c r="L824" s="1409"/>
      <c r="M824" s="1409">
        <v>2438</v>
      </c>
      <c r="N824" s="1413">
        <v>45218</v>
      </c>
      <c r="O824" s="1414" t="s">
        <v>1141</v>
      </c>
      <c r="P824" s="1415"/>
      <c r="Q824" s="135"/>
      <c r="R824" s="109"/>
      <c r="S824" s="109"/>
    </row>
    <row r="825" spans="1:19" s="499" customFormat="1" ht="15.75" x14ac:dyDescent="0.25">
      <c r="A825" s="1090"/>
      <c r="B825" s="498"/>
      <c r="C825" s="1421" t="s">
        <v>1661</v>
      </c>
      <c r="D825" s="1409" t="s">
        <v>376</v>
      </c>
      <c r="E825" s="1417" t="s">
        <v>1905</v>
      </c>
      <c r="F825" s="1411"/>
      <c r="G825" s="1412"/>
      <c r="H825" s="1412"/>
      <c r="I825" s="1412"/>
      <c r="J825" s="1409"/>
      <c r="K825" s="1409"/>
      <c r="L825" s="1409"/>
      <c r="M825" s="1409">
        <v>2438</v>
      </c>
      <c r="N825" s="1413">
        <v>45218</v>
      </c>
      <c r="O825" s="1414" t="s">
        <v>1141</v>
      </c>
      <c r="P825" s="1415"/>
      <c r="Q825" s="135"/>
      <c r="R825" s="109"/>
      <c r="S825" s="109"/>
    </row>
    <row r="826" spans="1:19" s="499" customFormat="1" ht="15.75" x14ac:dyDescent="0.25">
      <c r="A826" s="1090"/>
      <c r="B826" s="498"/>
      <c r="C826" s="1421" t="s">
        <v>1661</v>
      </c>
      <c r="D826" s="1409" t="s">
        <v>376</v>
      </c>
      <c r="E826" s="1417" t="s">
        <v>1906</v>
      </c>
      <c r="F826" s="1411"/>
      <c r="G826" s="1412"/>
      <c r="H826" s="1412"/>
      <c r="I826" s="1412"/>
      <c r="J826" s="1409"/>
      <c r="K826" s="1409"/>
      <c r="L826" s="1409"/>
      <c r="M826" s="1409">
        <v>2438</v>
      </c>
      <c r="N826" s="1413">
        <v>45218</v>
      </c>
      <c r="O826" s="1414" t="s">
        <v>1141</v>
      </c>
      <c r="P826" s="1415"/>
      <c r="Q826" s="135"/>
      <c r="R826" s="109"/>
      <c r="S826" s="109"/>
    </row>
    <row r="827" spans="1:19" s="499" customFormat="1" ht="15.75" x14ac:dyDescent="0.25">
      <c r="A827" s="1090"/>
      <c r="B827" s="498"/>
      <c r="C827" s="1421" t="s">
        <v>1661</v>
      </c>
      <c r="D827" s="1409" t="s">
        <v>376</v>
      </c>
      <c r="E827" s="1423" t="s">
        <v>1165</v>
      </c>
      <c r="F827" s="1411"/>
      <c r="G827" s="1412"/>
      <c r="H827" s="1412"/>
      <c r="I827" s="1412"/>
      <c r="J827" s="1409"/>
      <c r="K827" s="1409"/>
      <c r="L827" s="1409"/>
      <c r="M827" s="1409">
        <v>2438</v>
      </c>
      <c r="N827" s="1413">
        <v>45218</v>
      </c>
      <c r="O827" s="1414" t="s">
        <v>1141</v>
      </c>
      <c r="P827" s="1415"/>
      <c r="Q827" s="135"/>
      <c r="R827" s="109"/>
      <c r="S827" s="109"/>
    </row>
    <row r="828" spans="1:19" s="499" customFormat="1" ht="15.75" x14ac:dyDescent="0.25">
      <c r="A828" s="1090"/>
      <c r="B828" s="498"/>
      <c r="C828" s="1421" t="s">
        <v>1661</v>
      </c>
      <c r="D828" s="1409" t="s">
        <v>376</v>
      </c>
      <c r="E828" s="1423" t="s">
        <v>1165</v>
      </c>
      <c r="F828" s="1411"/>
      <c r="G828" s="1412"/>
      <c r="H828" s="1412"/>
      <c r="I828" s="1412"/>
      <c r="J828" s="1409"/>
      <c r="K828" s="1409"/>
      <c r="L828" s="1409"/>
      <c r="M828" s="1409">
        <v>2438</v>
      </c>
      <c r="N828" s="1413">
        <v>45218</v>
      </c>
      <c r="O828" s="1414" t="s">
        <v>1141</v>
      </c>
      <c r="P828" s="1415"/>
      <c r="Q828" s="135"/>
      <c r="R828" s="109"/>
      <c r="S828" s="109"/>
    </row>
    <row r="829" spans="1:19" s="499" customFormat="1" ht="15.75" x14ac:dyDescent="0.25">
      <c r="A829" s="1090"/>
      <c r="B829" s="498"/>
      <c r="C829" s="1421" t="s">
        <v>1661</v>
      </c>
      <c r="D829" s="1409" t="s">
        <v>376</v>
      </c>
      <c r="E829" s="1423" t="s">
        <v>1165</v>
      </c>
      <c r="F829" s="1411"/>
      <c r="G829" s="1412"/>
      <c r="H829" s="1412"/>
      <c r="I829" s="1412"/>
      <c r="J829" s="1409"/>
      <c r="K829" s="1409"/>
      <c r="L829" s="1409"/>
      <c r="M829" s="1409">
        <v>2438</v>
      </c>
      <c r="N829" s="1413">
        <v>45218</v>
      </c>
      <c r="O829" s="1414" t="s">
        <v>1141</v>
      </c>
      <c r="P829" s="1415"/>
      <c r="Q829" s="135"/>
      <c r="R829" s="109"/>
      <c r="S829" s="109"/>
    </row>
    <row r="830" spans="1:19" s="499" customFormat="1" ht="15.75" x14ac:dyDescent="0.25">
      <c r="A830" s="1090"/>
      <c r="B830" s="498"/>
      <c r="C830" s="1421" t="s">
        <v>1661</v>
      </c>
      <c r="D830" s="1409" t="s">
        <v>376</v>
      </c>
      <c r="E830" s="1423" t="s">
        <v>1165</v>
      </c>
      <c r="F830" s="1411"/>
      <c r="G830" s="1412"/>
      <c r="H830" s="1412"/>
      <c r="I830" s="1412"/>
      <c r="J830" s="1409"/>
      <c r="K830" s="1409"/>
      <c r="L830" s="1409"/>
      <c r="M830" s="1409">
        <v>2438</v>
      </c>
      <c r="N830" s="1413">
        <v>45218</v>
      </c>
      <c r="O830" s="1414" t="s">
        <v>1141</v>
      </c>
      <c r="P830" s="1415"/>
      <c r="Q830" s="135"/>
      <c r="R830" s="109"/>
      <c r="S830" s="109"/>
    </row>
    <row r="831" spans="1:19" s="499" customFormat="1" ht="15.75" x14ac:dyDescent="0.25">
      <c r="A831" s="1090"/>
      <c r="B831" s="498"/>
      <c r="C831" s="1421" t="s">
        <v>1661</v>
      </c>
      <c r="D831" s="1409" t="s">
        <v>376</v>
      </c>
      <c r="E831" s="1423" t="s">
        <v>1165</v>
      </c>
      <c r="F831" s="1411"/>
      <c r="G831" s="1412"/>
      <c r="H831" s="1412"/>
      <c r="I831" s="1412"/>
      <c r="J831" s="1409"/>
      <c r="K831" s="1409"/>
      <c r="L831" s="1409"/>
      <c r="M831" s="1409">
        <v>2438</v>
      </c>
      <c r="N831" s="1413">
        <v>45218</v>
      </c>
      <c r="O831" s="1414" t="s">
        <v>1141</v>
      </c>
      <c r="P831" s="1415"/>
      <c r="Q831" s="135"/>
      <c r="R831" s="109"/>
      <c r="S831" s="109"/>
    </row>
    <row r="832" spans="1:19" s="499" customFormat="1" ht="15.75" x14ac:dyDescent="0.25">
      <c r="A832" s="1090"/>
      <c r="B832" s="498"/>
      <c r="C832" s="1421" t="s">
        <v>1661</v>
      </c>
      <c r="D832" s="1409" t="s">
        <v>376</v>
      </c>
      <c r="E832" s="1423" t="s">
        <v>1165</v>
      </c>
      <c r="F832" s="1411"/>
      <c r="G832" s="1412"/>
      <c r="H832" s="1412"/>
      <c r="I832" s="1412"/>
      <c r="J832" s="1409"/>
      <c r="K832" s="1409"/>
      <c r="L832" s="1409"/>
      <c r="M832" s="1409">
        <v>2438</v>
      </c>
      <c r="N832" s="1413">
        <v>45218</v>
      </c>
      <c r="O832" s="1414" t="s">
        <v>1141</v>
      </c>
      <c r="P832" s="1415"/>
      <c r="Q832" s="135"/>
      <c r="R832" s="109"/>
      <c r="S832" s="109"/>
    </row>
    <row r="833" spans="1:19" s="499" customFormat="1" ht="15.75" x14ac:dyDescent="0.25">
      <c r="A833" s="1090"/>
      <c r="B833" s="498"/>
      <c r="C833" s="1421" t="s">
        <v>1661</v>
      </c>
      <c r="D833" s="1409" t="s">
        <v>376</v>
      </c>
      <c r="E833" s="1423" t="s">
        <v>1165</v>
      </c>
      <c r="F833" s="1411"/>
      <c r="G833" s="1412"/>
      <c r="H833" s="1412"/>
      <c r="I833" s="1412"/>
      <c r="J833" s="1409"/>
      <c r="K833" s="1409"/>
      <c r="L833" s="1409"/>
      <c r="M833" s="1409">
        <v>2438</v>
      </c>
      <c r="N833" s="1413">
        <v>45218</v>
      </c>
      <c r="O833" s="1414" t="s">
        <v>1141</v>
      </c>
      <c r="P833" s="1415"/>
      <c r="Q833" s="135"/>
      <c r="R833" s="109"/>
      <c r="S833" s="109"/>
    </row>
    <row r="834" spans="1:19" s="499" customFormat="1" ht="15.75" x14ac:dyDescent="0.25">
      <c r="A834" s="1090"/>
      <c r="B834" s="498"/>
      <c r="C834" s="1421" t="s">
        <v>1661</v>
      </c>
      <c r="D834" s="1409" t="s">
        <v>376</v>
      </c>
      <c r="E834" s="1423" t="s">
        <v>1165</v>
      </c>
      <c r="F834" s="1411"/>
      <c r="G834" s="1412"/>
      <c r="H834" s="1412"/>
      <c r="I834" s="1412"/>
      <c r="J834" s="1409"/>
      <c r="K834" s="1409"/>
      <c r="L834" s="1409"/>
      <c r="M834" s="1409">
        <v>2438</v>
      </c>
      <c r="N834" s="1413">
        <v>45218</v>
      </c>
      <c r="O834" s="1414" t="s">
        <v>1141</v>
      </c>
      <c r="P834" s="1415"/>
      <c r="Q834" s="135"/>
      <c r="R834" s="109"/>
      <c r="S834" s="109"/>
    </row>
    <row r="835" spans="1:19" s="499" customFormat="1" ht="15.75" x14ac:dyDescent="0.25">
      <c r="A835" s="1090"/>
      <c r="B835" s="498"/>
      <c r="C835" s="1421" t="s">
        <v>1661</v>
      </c>
      <c r="D835" s="1409" t="s">
        <v>376</v>
      </c>
      <c r="E835" s="1423" t="s">
        <v>1165</v>
      </c>
      <c r="F835" s="1411"/>
      <c r="G835" s="1412"/>
      <c r="H835" s="1412"/>
      <c r="I835" s="1412"/>
      <c r="J835" s="1409"/>
      <c r="K835" s="1409"/>
      <c r="L835" s="1409"/>
      <c r="M835" s="1409">
        <v>2438</v>
      </c>
      <c r="N835" s="1413">
        <v>45218</v>
      </c>
      <c r="O835" s="1414" t="s">
        <v>1141</v>
      </c>
      <c r="P835" s="1415"/>
      <c r="Q835" s="135"/>
      <c r="R835" s="109"/>
      <c r="S835" s="109"/>
    </row>
    <row r="836" spans="1:19" s="499" customFormat="1" ht="15.75" x14ac:dyDescent="0.25">
      <c r="A836" s="1090"/>
      <c r="B836" s="498"/>
      <c r="C836" s="1421" t="s">
        <v>1661</v>
      </c>
      <c r="D836" s="1409" t="s">
        <v>376</v>
      </c>
      <c r="E836" s="1423" t="s">
        <v>1165</v>
      </c>
      <c r="F836" s="1411"/>
      <c r="G836" s="1412"/>
      <c r="H836" s="1412"/>
      <c r="I836" s="1412"/>
      <c r="J836" s="1409"/>
      <c r="K836" s="1409"/>
      <c r="L836" s="1409"/>
      <c r="M836" s="1409">
        <v>2438</v>
      </c>
      <c r="N836" s="1413">
        <v>45218</v>
      </c>
      <c r="O836" s="1414" t="s">
        <v>1141</v>
      </c>
      <c r="P836" s="1415"/>
      <c r="Q836" s="135"/>
      <c r="R836" s="109"/>
      <c r="S836" s="109"/>
    </row>
    <row r="837" spans="1:19" s="499" customFormat="1" ht="15.75" x14ac:dyDescent="0.25">
      <c r="A837" s="1090"/>
      <c r="B837" s="498"/>
      <c r="C837" s="1421" t="s">
        <v>1661</v>
      </c>
      <c r="D837" s="1409" t="s">
        <v>376</v>
      </c>
      <c r="E837" s="1423" t="s">
        <v>1165</v>
      </c>
      <c r="F837" s="1411"/>
      <c r="G837" s="1412"/>
      <c r="H837" s="1412"/>
      <c r="I837" s="1412"/>
      <c r="J837" s="1409"/>
      <c r="K837" s="1409"/>
      <c r="L837" s="1409"/>
      <c r="M837" s="1409">
        <v>2438</v>
      </c>
      <c r="N837" s="1413">
        <v>45218</v>
      </c>
      <c r="O837" s="1414" t="s">
        <v>1141</v>
      </c>
      <c r="P837" s="1415"/>
      <c r="Q837" s="135"/>
      <c r="R837" s="109"/>
      <c r="S837" s="109"/>
    </row>
    <row r="838" spans="1:19" s="499" customFormat="1" ht="15.75" x14ac:dyDescent="0.25">
      <c r="A838" s="1090"/>
      <c r="B838" s="498"/>
      <c r="C838" s="1421" t="s">
        <v>1661</v>
      </c>
      <c r="D838" s="1409" t="s">
        <v>376</v>
      </c>
      <c r="E838" s="1423" t="s">
        <v>1165</v>
      </c>
      <c r="F838" s="1411"/>
      <c r="G838" s="1412"/>
      <c r="H838" s="1412"/>
      <c r="I838" s="1412"/>
      <c r="J838" s="1409"/>
      <c r="K838" s="1409"/>
      <c r="L838" s="1409"/>
      <c r="M838" s="1409">
        <v>2438</v>
      </c>
      <c r="N838" s="1413">
        <v>45218</v>
      </c>
      <c r="O838" s="1414" t="s">
        <v>1141</v>
      </c>
      <c r="P838" s="1415"/>
      <c r="Q838" s="135"/>
      <c r="R838" s="109"/>
      <c r="S838" s="109"/>
    </row>
    <row r="839" spans="1:19" s="499" customFormat="1" ht="15.75" x14ac:dyDescent="0.25">
      <c r="A839" s="1090"/>
      <c r="B839" s="498"/>
      <c r="C839" s="1421" t="s">
        <v>1661</v>
      </c>
      <c r="D839" s="1409" t="s">
        <v>376</v>
      </c>
      <c r="E839" s="1423" t="s">
        <v>1165</v>
      </c>
      <c r="F839" s="1411"/>
      <c r="G839" s="1412"/>
      <c r="H839" s="1412"/>
      <c r="I839" s="1412"/>
      <c r="J839" s="1409"/>
      <c r="K839" s="1409"/>
      <c r="L839" s="1409"/>
      <c r="M839" s="1409">
        <v>2438</v>
      </c>
      <c r="N839" s="1413">
        <v>45218</v>
      </c>
      <c r="O839" s="1414" t="s">
        <v>1141</v>
      </c>
      <c r="P839" s="1415"/>
      <c r="Q839" s="135"/>
      <c r="R839" s="109"/>
      <c r="S839" s="109"/>
    </row>
    <row r="840" spans="1:19" s="499" customFormat="1" ht="15.75" x14ac:dyDescent="0.25">
      <c r="A840" s="1090"/>
      <c r="B840" s="498"/>
      <c r="C840" s="1421" t="s">
        <v>1661</v>
      </c>
      <c r="D840" s="1409" t="s">
        <v>376</v>
      </c>
      <c r="E840" s="1423" t="s">
        <v>1165</v>
      </c>
      <c r="F840" s="1411"/>
      <c r="G840" s="1412"/>
      <c r="H840" s="1412"/>
      <c r="I840" s="1412"/>
      <c r="J840" s="1409"/>
      <c r="K840" s="1409"/>
      <c r="L840" s="1409"/>
      <c r="M840" s="1409">
        <v>2438</v>
      </c>
      <c r="N840" s="1413">
        <v>45218</v>
      </c>
      <c r="O840" s="1414" t="s">
        <v>1141</v>
      </c>
      <c r="P840" s="1415"/>
      <c r="Q840" s="135"/>
      <c r="R840" s="109"/>
      <c r="S840" s="109"/>
    </row>
    <row r="841" spans="1:19" s="499" customFormat="1" ht="15.75" x14ac:dyDescent="0.25">
      <c r="A841" s="1090"/>
      <c r="B841" s="498"/>
      <c r="C841" s="1421" t="s">
        <v>1661</v>
      </c>
      <c r="D841" s="1409" t="s">
        <v>376</v>
      </c>
      <c r="E841" s="1423" t="s">
        <v>1165</v>
      </c>
      <c r="F841" s="1411"/>
      <c r="G841" s="1412"/>
      <c r="H841" s="1412"/>
      <c r="I841" s="1412"/>
      <c r="J841" s="1409"/>
      <c r="K841" s="1409"/>
      <c r="L841" s="1409"/>
      <c r="M841" s="1409">
        <v>2438</v>
      </c>
      <c r="N841" s="1413">
        <v>45218</v>
      </c>
      <c r="O841" s="1414" t="s">
        <v>1141</v>
      </c>
      <c r="P841" s="1415"/>
      <c r="Q841" s="135"/>
      <c r="R841" s="109"/>
      <c r="S841" s="109"/>
    </row>
    <row r="842" spans="1:19" s="499" customFormat="1" ht="15.75" x14ac:dyDescent="0.25">
      <c r="A842" s="1090"/>
      <c r="B842" s="498"/>
      <c r="C842" s="1421" t="s">
        <v>1661</v>
      </c>
      <c r="D842" s="1409" t="s">
        <v>376</v>
      </c>
      <c r="E842" s="1423" t="s">
        <v>1165</v>
      </c>
      <c r="F842" s="1411"/>
      <c r="G842" s="1412"/>
      <c r="H842" s="1412"/>
      <c r="I842" s="1412"/>
      <c r="J842" s="1409"/>
      <c r="K842" s="1409"/>
      <c r="L842" s="1409"/>
      <c r="M842" s="1409">
        <v>2438</v>
      </c>
      <c r="N842" s="1413">
        <v>45218</v>
      </c>
      <c r="O842" s="1414" t="s">
        <v>1141</v>
      </c>
      <c r="P842" s="1415"/>
      <c r="Q842" s="135"/>
      <c r="R842" s="109"/>
      <c r="S842" s="109"/>
    </row>
    <row r="843" spans="1:19" s="499" customFormat="1" ht="15.75" x14ac:dyDescent="0.25">
      <c r="A843" s="1090"/>
      <c r="B843" s="498"/>
      <c r="C843" s="1421" t="s">
        <v>1661</v>
      </c>
      <c r="D843" s="1409" t="s">
        <v>376</v>
      </c>
      <c r="E843" s="1423" t="s">
        <v>1165</v>
      </c>
      <c r="F843" s="1411"/>
      <c r="G843" s="1412"/>
      <c r="H843" s="1412"/>
      <c r="I843" s="1412"/>
      <c r="J843" s="1409"/>
      <c r="K843" s="1409"/>
      <c r="L843" s="1409"/>
      <c r="M843" s="1409">
        <v>2438</v>
      </c>
      <c r="N843" s="1413">
        <v>45218</v>
      </c>
      <c r="O843" s="1414" t="s">
        <v>1141</v>
      </c>
      <c r="P843" s="1415"/>
      <c r="Q843" s="135"/>
      <c r="R843" s="109"/>
      <c r="S843" s="109"/>
    </row>
    <row r="844" spans="1:19" s="499" customFormat="1" ht="15.75" x14ac:dyDescent="0.25">
      <c r="A844" s="1090"/>
      <c r="B844" s="498"/>
      <c r="C844" s="1421" t="s">
        <v>1661</v>
      </c>
      <c r="D844" s="1409" t="s">
        <v>376</v>
      </c>
      <c r="E844" s="1423" t="s">
        <v>1165</v>
      </c>
      <c r="F844" s="1411"/>
      <c r="G844" s="1412"/>
      <c r="H844" s="1412"/>
      <c r="I844" s="1412"/>
      <c r="J844" s="1409"/>
      <c r="K844" s="1409"/>
      <c r="L844" s="1409"/>
      <c r="M844" s="1409">
        <v>2438</v>
      </c>
      <c r="N844" s="1413">
        <v>45218</v>
      </c>
      <c r="O844" s="1414" t="s">
        <v>1141</v>
      </c>
      <c r="P844" s="1415"/>
      <c r="Q844" s="135"/>
      <c r="R844" s="109"/>
      <c r="S844" s="109"/>
    </row>
    <row r="845" spans="1:19" s="499" customFormat="1" ht="15.75" x14ac:dyDescent="0.25">
      <c r="A845" s="1090"/>
      <c r="B845" s="498"/>
      <c r="C845" s="1421" t="s">
        <v>1661</v>
      </c>
      <c r="D845" s="1409" t="s">
        <v>376</v>
      </c>
      <c r="E845" s="1423" t="s">
        <v>1165</v>
      </c>
      <c r="F845" s="1411"/>
      <c r="G845" s="1412"/>
      <c r="H845" s="1412"/>
      <c r="I845" s="1412"/>
      <c r="J845" s="1409"/>
      <c r="K845" s="1409"/>
      <c r="L845" s="1409"/>
      <c r="M845" s="1409">
        <v>2438</v>
      </c>
      <c r="N845" s="1413">
        <v>45218</v>
      </c>
      <c r="O845" s="1414" t="s">
        <v>1141</v>
      </c>
      <c r="P845" s="1415"/>
      <c r="Q845" s="135"/>
      <c r="R845" s="109"/>
      <c r="S845" s="109"/>
    </row>
    <row r="846" spans="1:19" s="499" customFormat="1" ht="15.75" x14ac:dyDescent="0.25">
      <c r="A846" s="1090"/>
      <c r="B846" s="498"/>
      <c r="C846" s="1421" t="s">
        <v>1661</v>
      </c>
      <c r="D846" s="1409" t="s">
        <v>376</v>
      </c>
      <c r="E846" s="1423" t="s">
        <v>1165</v>
      </c>
      <c r="F846" s="1411"/>
      <c r="G846" s="1412"/>
      <c r="H846" s="1412"/>
      <c r="I846" s="1412"/>
      <c r="J846" s="1409"/>
      <c r="K846" s="1409"/>
      <c r="L846" s="1409"/>
      <c r="M846" s="1409">
        <v>2438</v>
      </c>
      <c r="N846" s="1413">
        <v>45218</v>
      </c>
      <c r="O846" s="1414" t="s">
        <v>1141</v>
      </c>
      <c r="P846" s="1415"/>
      <c r="Q846" s="135"/>
      <c r="R846" s="109"/>
      <c r="S846" s="109"/>
    </row>
    <row r="847" spans="1:19" s="499" customFormat="1" ht="15.75" x14ac:dyDescent="0.25">
      <c r="A847" s="1090"/>
      <c r="B847" s="498"/>
      <c r="C847" s="1421" t="s">
        <v>1661</v>
      </c>
      <c r="D847" s="1409" t="s">
        <v>376</v>
      </c>
      <c r="E847" s="1423" t="s">
        <v>1165</v>
      </c>
      <c r="F847" s="1411"/>
      <c r="G847" s="1412"/>
      <c r="H847" s="1412"/>
      <c r="I847" s="1412"/>
      <c r="J847" s="1409"/>
      <c r="K847" s="1409"/>
      <c r="L847" s="1409"/>
      <c r="M847" s="1409">
        <v>2438</v>
      </c>
      <c r="N847" s="1413">
        <v>45218</v>
      </c>
      <c r="O847" s="1414" t="s">
        <v>1141</v>
      </c>
      <c r="P847" s="1415"/>
      <c r="Q847" s="135"/>
      <c r="R847" s="109"/>
      <c r="S847" s="109"/>
    </row>
    <row r="848" spans="1:19" s="499" customFormat="1" ht="15.75" x14ac:dyDescent="0.25">
      <c r="A848" s="1090"/>
      <c r="B848" s="498"/>
      <c r="C848" s="1421" t="s">
        <v>1661</v>
      </c>
      <c r="D848" s="1409" t="s">
        <v>376</v>
      </c>
      <c r="E848" s="1423" t="s">
        <v>1165</v>
      </c>
      <c r="F848" s="1411"/>
      <c r="G848" s="1412"/>
      <c r="H848" s="1412"/>
      <c r="I848" s="1412"/>
      <c r="J848" s="1409"/>
      <c r="K848" s="1409"/>
      <c r="L848" s="1409"/>
      <c r="M848" s="1409">
        <v>2438</v>
      </c>
      <c r="N848" s="1413">
        <v>45218</v>
      </c>
      <c r="O848" s="1414" t="s">
        <v>1141</v>
      </c>
      <c r="P848" s="1415"/>
      <c r="Q848" s="135"/>
      <c r="R848" s="109"/>
      <c r="S848" s="109"/>
    </row>
    <row r="849" spans="1:19" s="499" customFormat="1" ht="15.75" x14ac:dyDescent="0.25">
      <c r="A849" s="1090"/>
      <c r="B849" s="498"/>
      <c r="C849" s="1421" t="s">
        <v>1661</v>
      </c>
      <c r="D849" s="1409" t="s">
        <v>376</v>
      </c>
      <c r="E849" s="1423" t="s">
        <v>1165</v>
      </c>
      <c r="F849" s="1411"/>
      <c r="G849" s="1412"/>
      <c r="H849" s="1412"/>
      <c r="I849" s="1412"/>
      <c r="J849" s="1409"/>
      <c r="K849" s="1409"/>
      <c r="L849" s="1409"/>
      <c r="M849" s="1409">
        <v>2438</v>
      </c>
      <c r="N849" s="1413">
        <v>45218</v>
      </c>
      <c r="O849" s="1414" t="s">
        <v>1141</v>
      </c>
      <c r="P849" s="1415"/>
      <c r="Q849" s="135"/>
      <c r="R849" s="109"/>
      <c r="S849" s="109"/>
    </row>
    <row r="850" spans="1:19" s="499" customFormat="1" ht="15.75" x14ac:dyDescent="0.25">
      <c r="A850" s="1090"/>
      <c r="B850" s="498"/>
      <c r="C850" s="1421" t="s">
        <v>1661</v>
      </c>
      <c r="D850" s="1409" t="s">
        <v>376</v>
      </c>
      <c r="E850" s="1423" t="s">
        <v>1165</v>
      </c>
      <c r="F850" s="1411"/>
      <c r="G850" s="1412"/>
      <c r="H850" s="1412"/>
      <c r="I850" s="1412"/>
      <c r="J850" s="1409"/>
      <c r="K850" s="1409"/>
      <c r="L850" s="1409"/>
      <c r="M850" s="1409">
        <v>2438</v>
      </c>
      <c r="N850" s="1413">
        <v>45218</v>
      </c>
      <c r="O850" s="1414" t="s">
        <v>1141</v>
      </c>
      <c r="P850" s="1415"/>
      <c r="Q850" s="135"/>
      <c r="R850" s="109"/>
      <c r="S850" s="109"/>
    </row>
    <row r="851" spans="1:19" s="499" customFormat="1" ht="15.75" x14ac:dyDescent="0.25">
      <c r="A851" s="1090"/>
      <c r="B851" s="498"/>
      <c r="C851" s="1421" t="s">
        <v>1661</v>
      </c>
      <c r="D851" s="1409" t="s">
        <v>376</v>
      </c>
      <c r="E851" s="1423" t="s">
        <v>1165</v>
      </c>
      <c r="F851" s="1411"/>
      <c r="G851" s="1412"/>
      <c r="H851" s="1412"/>
      <c r="I851" s="1412"/>
      <c r="J851" s="1409"/>
      <c r="K851" s="1409"/>
      <c r="L851" s="1409"/>
      <c r="M851" s="1409">
        <v>2438</v>
      </c>
      <c r="N851" s="1413">
        <v>45218</v>
      </c>
      <c r="O851" s="1414" t="s">
        <v>1141</v>
      </c>
      <c r="P851" s="1415"/>
      <c r="Q851" s="135"/>
      <c r="R851" s="109"/>
      <c r="S851" s="109"/>
    </row>
    <row r="852" spans="1:19" s="499" customFormat="1" ht="15.75" x14ac:dyDescent="0.25">
      <c r="A852" s="1090"/>
      <c r="B852" s="498"/>
      <c r="C852" s="1424" t="s">
        <v>1907</v>
      </c>
      <c r="D852" s="1409" t="s">
        <v>376</v>
      </c>
      <c r="E852" s="1423" t="s">
        <v>1165</v>
      </c>
      <c r="F852" s="1411"/>
      <c r="G852" s="1412"/>
      <c r="H852" s="1412"/>
      <c r="I852" s="1412"/>
      <c r="J852" s="1409"/>
      <c r="K852" s="1409"/>
      <c r="L852" s="1409"/>
      <c r="M852" s="1409">
        <v>2438</v>
      </c>
      <c r="N852" s="1413">
        <v>45218</v>
      </c>
      <c r="O852" s="1414" t="s">
        <v>1141</v>
      </c>
      <c r="P852" s="1415"/>
      <c r="Q852" s="135"/>
      <c r="R852" s="109"/>
      <c r="S852" s="109"/>
    </row>
    <row r="853" spans="1:19" s="499" customFormat="1" ht="15.75" x14ac:dyDescent="0.25">
      <c r="A853" s="1090"/>
      <c r="B853" s="498"/>
      <c r="C853" s="1424" t="s">
        <v>1907</v>
      </c>
      <c r="D853" s="1409" t="s">
        <v>376</v>
      </c>
      <c r="E853" s="1423" t="s">
        <v>1165</v>
      </c>
      <c r="F853" s="1411"/>
      <c r="G853" s="1412"/>
      <c r="H853" s="1412"/>
      <c r="I853" s="1412"/>
      <c r="J853" s="1409"/>
      <c r="K853" s="1409"/>
      <c r="L853" s="1409"/>
      <c r="M853" s="1409">
        <v>2438</v>
      </c>
      <c r="N853" s="1413">
        <v>45218</v>
      </c>
      <c r="O853" s="1414" t="s">
        <v>1141</v>
      </c>
      <c r="P853" s="1415"/>
      <c r="Q853" s="135"/>
      <c r="R853" s="109"/>
      <c r="S853" s="109"/>
    </row>
    <row r="854" spans="1:19" s="499" customFormat="1" ht="15.75" x14ac:dyDescent="0.25">
      <c r="A854" s="1090"/>
      <c r="B854" s="498"/>
      <c r="C854" s="1424" t="s">
        <v>1907</v>
      </c>
      <c r="D854" s="1409" t="s">
        <v>376</v>
      </c>
      <c r="E854" s="1423" t="s">
        <v>1165</v>
      </c>
      <c r="F854" s="1411"/>
      <c r="G854" s="1412"/>
      <c r="H854" s="1412"/>
      <c r="I854" s="1412"/>
      <c r="J854" s="1409"/>
      <c r="K854" s="1409"/>
      <c r="L854" s="1409"/>
      <c r="M854" s="1409">
        <v>2438</v>
      </c>
      <c r="N854" s="1413">
        <v>45218</v>
      </c>
      <c r="O854" s="1414" t="s">
        <v>1141</v>
      </c>
      <c r="P854" s="1415"/>
      <c r="Q854" s="135"/>
      <c r="R854" s="109"/>
      <c r="S854" s="109"/>
    </row>
    <row r="855" spans="1:19" s="499" customFormat="1" ht="15.75" x14ac:dyDescent="0.25">
      <c r="A855" s="1090"/>
      <c r="B855" s="498"/>
      <c r="C855" s="1424" t="s">
        <v>1907</v>
      </c>
      <c r="D855" s="1409" t="s">
        <v>376</v>
      </c>
      <c r="E855" s="1423" t="s">
        <v>1165</v>
      </c>
      <c r="F855" s="1411"/>
      <c r="G855" s="1412"/>
      <c r="H855" s="1412"/>
      <c r="I855" s="1412"/>
      <c r="J855" s="1409"/>
      <c r="K855" s="1409"/>
      <c r="L855" s="1409"/>
      <c r="M855" s="1409">
        <v>2438</v>
      </c>
      <c r="N855" s="1413">
        <v>45218</v>
      </c>
      <c r="O855" s="1414" t="s">
        <v>1141</v>
      </c>
      <c r="P855" s="1415"/>
      <c r="Q855" s="135"/>
      <c r="R855" s="109"/>
      <c r="S855" s="109"/>
    </row>
    <row r="856" spans="1:19" s="499" customFormat="1" ht="15.75" x14ac:dyDescent="0.25">
      <c r="A856" s="1090"/>
      <c r="B856" s="498"/>
      <c r="C856" s="1424" t="s">
        <v>1907</v>
      </c>
      <c r="D856" s="1409" t="s">
        <v>376</v>
      </c>
      <c r="E856" s="1423" t="s">
        <v>1165</v>
      </c>
      <c r="F856" s="1411"/>
      <c r="G856" s="1412"/>
      <c r="H856" s="1412"/>
      <c r="I856" s="1412"/>
      <c r="J856" s="1409"/>
      <c r="K856" s="1409"/>
      <c r="L856" s="1409"/>
      <c r="M856" s="1409">
        <v>2438</v>
      </c>
      <c r="N856" s="1413">
        <v>45218</v>
      </c>
      <c r="O856" s="1414" t="s">
        <v>1141</v>
      </c>
      <c r="P856" s="1415"/>
      <c r="Q856" s="135"/>
      <c r="R856" s="109"/>
      <c r="S856" s="109"/>
    </row>
    <row r="857" spans="1:19" s="499" customFormat="1" ht="15.75" x14ac:dyDescent="0.25">
      <c r="A857" s="1090"/>
      <c r="B857" s="498"/>
      <c r="C857" s="1424" t="s">
        <v>1907</v>
      </c>
      <c r="D857" s="1409" t="s">
        <v>376</v>
      </c>
      <c r="E857" s="1423" t="s">
        <v>1165</v>
      </c>
      <c r="F857" s="1411"/>
      <c r="G857" s="1412"/>
      <c r="H857" s="1412"/>
      <c r="I857" s="1412"/>
      <c r="J857" s="1409"/>
      <c r="K857" s="1409"/>
      <c r="L857" s="1409"/>
      <c r="M857" s="1409">
        <v>2438</v>
      </c>
      <c r="N857" s="1413">
        <v>45218</v>
      </c>
      <c r="O857" s="1414" t="s">
        <v>1141</v>
      </c>
      <c r="P857" s="1415"/>
      <c r="Q857" s="135"/>
      <c r="R857" s="109"/>
      <c r="S857" s="109"/>
    </row>
    <row r="858" spans="1:19" s="499" customFormat="1" ht="15.75" x14ac:dyDescent="0.25">
      <c r="A858" s="1090"/>
      <c r="B858" s="498"/>
      <c r="C858" s="1424" t="s">
        <v>1907</v>
      </c>
      <c r="D858" s="1409" t="s">
        <v>376</v>
      </c>
      <c r="E858" s="1423" t="s">
        <v>1165</v>
      </c>
      <c r="F858" s="1411"/>
      <c r="G858" s="1412"/>
      <c r="H858" s="1412"/>
      <c r="I858" s="1412"/>
      <c r="J858" s="1409"/>
      <c r="K858" s="1409"/>
      <c r="L858" s="1409"/>
      <c r="M858" s="1409">
        <v>2438</v>
      </c>
      <c r="N858" s="1413">
        <v>45218</v>
      </c>
      <c r="O858" s="1414" t="s">
        <v>1141</v>
      </c>
      <c r="P858" s="1415"/>
      <c r="Q858" s="135"/>
      <c r="R858" s="109"/>
      <c r="S858" s="109"/>
    </row>
    <row r="859" spans="1:19" s="499" customFormat="1" ht="15.75" x14ac:dyDescent="0.25">
      <c r="A859" s="1090"/>
      <c r="B859" s="498"/>
      <c r="C859" s="1424" t="s">
        <v>1907</v>
      </c>
      <c r="D859" s="1409" t="s">
        <v>376</v>
      </c>
      <c r="E859" s="1423" t="s">
        <v>1165</v>
      </c>
      <c r="F859" s="1411"/>
      <c r="G859" s="1412"/>
      <c r="H859" s="1412"/>
      <c r="I859" s="1412"/>
      <c r="J859" s="1409"/>
      <c r="K859" s="1409"/>
      <c r="L859" s="1409"/>
      <c r="M859" s="1409">
        <v>2438</v>
      </c>
      <c r="N859" s="1413">
        <v>45218</v>
      </c>
      <c r="O859" s="1414" t="s">
        <v>1141</v>
      </c>
      <c r="P859" s="1415"/>
      <c r="Q859" s="135"/>
      <c r="R859" s="109"/>
      <c r="S859" s="109"/>
    </row>
    <row r="860" spans="1:19" s="499" customFormat="1" ht="15.75" x14ac:dyDescent="0.25">
      <c r="A860" s="1090"/>
      <c r="B860" s="498"/>
      <c r="C860" s="1424" t="s">
        <v>1907</v>
      </c>
      <c r="D860" s="1409" t="s">
        <v>376</v>
      </c>
      <c r="E860" s="1423" t="s">
        <v>1165</v>
      </c>
      <c r="F860" s="1411"/>
      <c r="G860" s="1412"/>
      <c r="H860" s="1412"/>
      <c r="I860" s="1412"/>
      <c r="J860" s="1409"/>
      <c r="K860" s="1409"/>
      <c r="L860" s="1409"/>
      <c r="M860" s="1409">
        <v>2438</v>
      </c>
      <c r="N860" s="1413">
        <v>45218</v>
      </c>
      <c r="O860" s="1414" t="s">
        <v>1141</v>
      </c>
      <c r="P860" s="1415"/>
      <c r="Q860" s="135"/>
      <c r="R860" s="109"/>
      <c r="S860" s="109"/>
    </row>
    <row r="861" spans="1:19" s="499" customFormat="1" ht="15.75" x14ac:dyDescent="0.25">
      <c r="A861" s="1090"/>
      <c r="B861" s="498"/>
      <c r="C861" s="1424" t="s">
        <v>1907</v>
      </c>
      <c r="D861" s="1409" t="s">
        <v>376</v>
      </c>
      <c r="E861" s="1423" t="s">
        <v>1165</v>
      </c>
      <c r="F861" s="1411"/>
      <c r="G861" s="1412"/>
      <c r="H861" s="1412"/>
      <c r="I861" s="1412"/>
      <c r="J861" s="1409"/>
      <c r="K861" s="1409"/>
      <c r="L861" s="1409"/>
      <c r="M861" s="1409">
        <v>2438</v>
      </c>
      <c r="N861" s="1413">
        <v>45218</v>
      </c>
      <c r="O861" s="1414" t="s">
        <v>1141</v>
      </c>
      <c r="P861" s="1415"/>
      <c r="Q861" s="135"/>
      <c r="R861" s="109"/>
      <c r="S861" s="109"/>
    </row>
    <row r="862" spans="1:19" s="499" customFormat="1" ht="15.75" x14ac:dyDescent="0.25">
      <c r="A862" s="1090"/>
      <c r="B862" s="498"/>
      <c r="C862" s="1424" t="s">
        <v>1907</v>
      </c>
      <c r="D862" s="1409" t="s">
        <v>376</v>
      </c>
      <c r="E862" s="1423" t="s">
        <v>1165</v>
      </c>
      <c r="F862" s="1411"/>
      <c r="G862" s="1412"/>
      <c r="H862" s="1412"/>
      <c r="I862" s="1412"/>
      <c r="J862" s="1409"/>
      <c r="K862" s="1409"/>
      <c r="L862" s="1409"/>
      <c r="M862" s="1409">
        <v>2438</v>
      </c>
      <c r="N862" s="1413">
        <v>45218</v>
      </c>
      <c r="O862" s="1414" t="s">
        <v>1141</v>
      </c>
      <c r="P862" s="1415"/>
      <c r="Q862" s="135"/>
      <c r="R862" s="109"/>
      <c r="S862" s="109"/>
    </row>
    <row r="863" spans="1:19" s="499" customFormat="1" ht="15.75" x14ac:dyDescent="0.25">
      <c r="A863" s="1090"/>
      <c r="B863" s="498"/>
      <c r="C863" s="1424" t="s">
        <v>1907</v>
      </c>
      <c r="D863" s="1409" t="s">
        <v>376</v>
      </c>
      <c r="E863" s="1423" t="s">
        <v>1165</v>
      </c>
      <c r="F863" s="1411"/>
      <c r="G863" s="1412"/>
      <c r="H863" s="1412"/>
      <c r="I863" s="1412"/>
      <c r="J863" s="1409"/>
      <c r="K863" s="1409"/>
      <c r="L863" s="1409"/>
      <c r="M863" s="1409">
        <v>2438</v>
      </c>
      <c r="N863" s="1413">
        <v>45218</v>
      </c>
      <c r="O863" s="1414" t="s">
        <v>1141</v>
      </c>
      <c r="P863" s="1415"/>
      <c r="Q863" s="135"/>
      <c r="R863" s="109"/>
      <c r="S863" s="109"/>
    </row>
    <row r="864" spans="1:19" s="499" customFormat="1" ht="15.75" x14ac:dyDescent="0.25">
      <c r="A864" s="1090"/>
      <c r="B864" s="498"/>
      <c r="C864" s="1424" t="s">
        <v>1907</v>
      </c>
      <c r="D864" s="1409" t="s">
        <v>376</v>
      </c>
      <c r="E864" s="1423" t="s">
        <v>1165</v>
      </c>
      <c r="F864" s="1411"/>
      <c r="G864" s="1412"/>
      <c r="H864" s="1412"/>
      <c r="I864" s="1412"/>
      <c r="J864" s="1409"/>
      <c r="K864" s="1409"/>
      <c r="L864" s="1409"/>
      <c r="M864" s="1409">
        <v>2438</v>
      </c>
      <c r="N864" s="1413">
        <v>45218</v>
      </c>
      <c r="O864" s="1414" t="s">
        <v>1141</v>
      </c>
      <c r="P864" s="1415"/>
      <c r="Q864" s="135"/>
      <c r="R864" s="109"/>
      <c r="S864" s="109"/>
    </row>
    <row r="865" spans="1:19" s="499" customFormat="1" ht="15.75" x14ac:dyDescent="0.25">
      <c r="A865" s="1090"/>
      <c r="B865" s="498"/>
      <c r="C865" s="1424" t="s">
        <v>1907</v>
      </c>
      <c r="D865" s="1409" t="s">
        <v>376</v>
      </c>
      <c r="E865" s="1423" t="s">
        <v>1165</v>
      </c>
      <c r="F865" s="1411"/>
      <c r="G865" s="1412"/>
      <c r="H865" s="1412"/>
      <c r="I865" s="1412"/>
      <c r="J865" s="1409"/>
      <c r="K865" s="1409"/>
      <c r="L865" s="1409"/>
      <c r="M865" s="1409">
        <v>2438</v>
      </c>
      <c r="N865" s="1413">
        <v>45218</v>
      </c>
      <c r="O865" s="1414" t="s">
        <v>1141</v>
      </c>
      <c r="P865" s="1415"/>
      <c r="Q865" s="135"/>
      <c r="R865" s="109"/>
      <c r="S865" s="109"/>
    </row>
    <row r="866" spans="1:19" s="499" customFormat="1" ht="15.75" x14ac:dyDescent="0.25">
      <c r="A866" s="1090"/>
      <c r="B866" s="498"/>
      <c r="C866" s="1424" t="s">
        <v>1907</v>
      </c>
      <c r="D866" s="1409" t="s">
        <v>376</v>
      </c>
      <c r="E866" s="1423" t="s">
        <v>1165</v>
      </c>
      <c r="F866" s="1411"/>
      <c r="G866" s="1412"/>
      <c r="H866" s="1412"/>
      <c r="I866" s="1412"/>
      <c r="J866" s="1409"/>
      <c r="K866" s="1409"/>
      <c r="L866" s="1409"/>
      <c r="M866" s="1409">
        <v>2438</v>
      </c>
      <c r="N866" s="1413">
        <v>45218</v>
      </c>
      <c r="O866" s="1414" t="s">
        <v>1141</v>
      </c>
      <c r="P866" s="1415"/>
      <c r="Q866" s="135"/>
      <c r="R866" s="109"/>
      <c r="S866" s="109"/>
    </row>
    <row r="867" spans="1:19" s="499" customFormat="1" ht="15.75" x14ac:dyDescent="0.25">
      <c r="A867" s="1090"/>
      <c r="B867" s="498"/>
      <c r="C867" s="1424" t="s">
        <v>1907</v>
      </c>
      <c r="D867" s="1409" t="s">
        <v>376</v>
      </c>
      <c r="E867" s="1423" t="s">
        <v>1165</v>
      </c>
      <c r="F867" s="1411"/>
      <c r="G867" s="1412"/>
      <c r="H867" s="1412"/>
      <c r="I867" s="1412"/>
      <c r="J867" s="1409"/>
      <c r="K867" s="1409"/>
      <c r="L867" s="1409"/>
      <c r="M867" s="1409">
        <v>2438</v>
      </c>
      <c r="N867" s="1413">
        <v>45218</v>
      </c>
      <c r="O867" s="1414" t="s">
        <v>1141</v>
      </c>
      <c r="P867" s="1415"/>
      <c r="Q867" s="135"/>
      <c r="R867" s="109"/>
      <c r="S867" s="109"/>
    </row>
    <row r="868" spans="1:19" s="499" customFormat="1" ht="15.75" x14ac:dyDescent="0.25">
      <c r="A868" s="1090"/>
      <c r="B868" s="498"/>
      <c r="C868" s="1424" t="s">
        <v>1907</v>
      </c>
      <c r="D868" s="1409" t="s">
        <v>376</v>
      </c>
      <c r="E868" s="1423" t="s">
        <v>1165</v>
      </c>
      <c r="F868" s="1411"/>
      <c r="G868" s="1412"/>
      <c r="H868" s="1412"/>
      <c r="I868" s="1412"/>
      <c r="J868" s="1409"/>
      <c r="K868" s="1409"/>
      <c r="L868" s="1409"/>
      <c r="M868" s="1409">
        <v>2438</v>
      </c>
      <c r="N868" s="1413">
        <v>45218</v>
      </c>
      <c r="O868" s="1414" t="s">
        <v>1141</v>
      </c>
      <c r="P868" s="1415"/>
      <c r="Q868" s="135"/>
      <c r="R868" s="109"/>
      <c r="S868" s="109"/>
    </row>
    <row r="869" spans="1:19" s="499" customFormat="1" ht="15.75" x14ac:dyDescent="0.25">
      <c r="A869" s="1090"/>
      <c r="B869" s="498"/>
      <c r="C869" s="1424" t="s">
        <v>1907</v>
      </c>
      <c r="D869" s="1409" t="s">
        <v>376</v>
      </c>
      <c r="E869" s="1423" t="s">
        <v>1165</v>
      </c>
      <c r="F869" s="1411"/>
      <c r="G869" s="1412"/>
      <c r="H869" s="1412"/>
      <c r="I869" s="1412"/>
      <c r="J869" s="1409"/>
      <c r="K869" s="1409"/>
      <c r="L869" s="1409"/>
      <c r="M869" s="1409">
        <v>2438</v>
      </c>
      <c r="N869" s="1413">
        <v>45218</v>
      </c>
      <c r="O869" s="1414" t="s">
        <v>1141</v>
      </c>
      <c r="P869" s="1415"/>
      <c r="Q869" s="135"/>
      <c r="R869" s="109"/>
      <c r="S869" s="109"/>
    </row>
    <row r="870" spans="1:19" s="499" customFormat="1" ht="15.75" x14ac:dyDescent="0.25">
      <c r="A870" s="1090"/>
      <c r="B870" s="498"/>
      <c r="C870" s="1424" t="s">
        <v>1907</v>
      </c>
      <c r="D870" s="1409" t="s">
        <v>376</v>
      </c>
      <c r="E870" s="1423" t="s">
        <v>1165</v>
      </c>
      <c r="F870" s="1411"/>
      <c r="G870" s="1412"/>
      <c r="H870" s="1412"/>
      <c r="I870" s="1412"/>
      <c r="J870" s="1409"/>
      <c r="K870" s="1409"/>
      <c r="L870" s="1409"/>
      <c r="M870" s="1409">
        <v>2438</v>
      </c>
      <c r="N870" s="1413">
        <v>45218</v>
      </c>
      <c r="O870" s="1414" t="s">
        <v>1141</v>
      </c>
      <c r="P870" s="1415"/>
      <c r="Q870" s="135"/>
      <c r="R870" s="109"/>
      <c r="S870" s="109"/>
    </row>
    <row r="871" spans="1:19" s="499" customFormat="1" ht="15.75" x14ac:dyDescent="0.25">
      <c r="A871" s="1090"/>
      <c r="B871" s="498"/>
      <c r="C871" s="1424" t="s">
        <v>1907</v>
      </c>
      <c r="D871" s="1409" t="s">
        <v>376</v>
      </c>
      <c r="E871" s="1423" t="s">
        <v>1165</v>
      </c>
      <c r="F871" s="1411"/>
      <c r="G871" s="1412"/>
      <c r="H871" s="1412"/>
      <c r="I871" s="1412"/>
      <c r="J871" s="1409"/>
      <c r="K871" s="1409"/>
      <c r="L871" s="1409"/>
      <c r="M871" s="1409">
        <v>2438</v>
      </c>
      <c r="N871" s="1413">
        <v>45218</v>
      </c>
      <c r="O871" s="1414" t="s">
        <v>1141</v>
      </c>
      <c r="P871" s="1415"/>
      <c r="Q871" s="135"/>
      <c r="R871" s="109"/>
      <c r="S871" s="109"/>
    </row>
    <row r="872" spans="1:19" s="499" customFormat="1" ht="15.75" x14ac:dyDescent="0.25">
      <c r="A872" s="1090"/>
      <c r="B872" s="498"/>
      <c r="C872" s="1424" t="s">
        <v>1907</v>
      </c>
      <c r="D872" s="1409" t="s">
        <v>376</v>
      </c>
      <c r="E872" s="1423" t="s">
        <v>1165</v>
      </c>
      <c r="F872" s="1411"/>
      <c r="G872" s="1412"/>
      <c r="H872" s="1412"/>
      <c r="I872" s="1412"/>
      <c r="J872" s="1409"/>
      <c r="K872" s="1409"/>
      <c r="L872" s="1409"/>
      <c r="M872" s="1409">
        <v>2438</v>
      </c>
      <c r="N872" s="1413">
        <v>45218</v>
      </c>
      <c r="O872" s="1414" t="s">
        <v>1141</v>
      </c>
      <c r="P872" s="1415"/>
      <c r="Q872" s="135"/>
      <c r="R872" s="109"/>
      <c r="S872" s="109"/>
    </row>
    <row r="873" spans="1:19" s="499" customFormat="1" ht="15.75" x14ac:dyDescent="0.25">
      <c r="A873" s="1090"/>
      <c r="B873" s="498"/>
      <c r="C873" s="1424" t="s">
        <v>1908</v>
      </c>
      <c r="D873" s="1409" t="s">
        <v>376</v>
      </c>
      <c r="E873" s="1417" t="s">
        <v>1909</v>
      </c>
      <c r="F873" s="1411"/>
      <c r="G873" s="1412"/>
      <c r="H873" s="1412"/>
      <c r="I873" s="1412"/>
      <c r="J873" s="1409"/>
      <c r="K873" s="1409"/>
      <c r="L873" s="1409"/>
      <c r="M873" s="1409">
        <v>2438</v>
      </c>
      <c r="N873" s="1413">
        <v>45218</v>
      </c>
      <c r="O873" s="1414" t="s">
        <v>1141</v>
      </c>
      <c r="P873" s="1415"/>
      <c r="Q873" s="135"/>
      <c r="R873" s="109"/>
      <c r="S873" s="109"/>
    </row>
    <row r="874" spans="1:19" s="499" customFormat="1" ht="15.75" x14ac:dyDescent="0.25">
      <c r="A874" s="1090"/>
      <c r="B874" s="498"/>
      <c r="C874" s="1421" t="s">
        <v>1910</v>
      </c>
      <c r="D874" s="1409" t="s">
        <v>376</v>
      </c>
      <c r="E874" s="1417" t="s">
        <v>1911</v>
      </c>
      <c r="F874" s="1411"/>
      <c r="G874" s="1412"/>
      <c r="H874" s="1412"/>
      <c r="I874" s="1412"/>
      <c r="J874" s="1409"/>
      <c r="K874" s="1409"/>
      <c r="L874" s="1409"/>
      <c r="M874" s="1409">
        <v>2438</v>
      </c>
      <c r="N874" s="1413">
        <v>45218</v>
      </c>
      <c r="O874" s="1414" t="s">
        <v>1141</v>
      </c>
      <c r="P874" s="1415"/>
      <c r="Q874" s="135"/>
      <c r="R874" s="109"/>
      <c r="S874" s="109"/>
    </row>
    <row r="875" spans="1:19" s="499" customFormat="1" ht="15.75" x14ac:dyDescent="0.25">
      <c r="A875" s="1090"/>
      <c r="B875" s="498"/>
      <c r="C875" s="1408" t="s">
        <v>1912</v>
      </c>
      <c r="D875" s="1409" t="s">
        <v>376</v>
      </c>
      <c r="E875" s="1419" t="s">
        <v>1913</v>
      </c>
      <c r="F875" s="1411">
        <v>43621</v>
      </c>
      <c r="G875" s="1412">
        <v>2183</v>
      </c>
      <c r="H875" s="1412">
        <v>1000.08</v>
      </c>
      <c r="I875" s="1412">
        <v>1182.92</v>
      </c>
      <c r="J875" s="1409">
        <v>10</v>
      </c>
      <c r="K875" s="1409">
        <v>2611</v>
      </c>
      <c r="L875" s="1409">
        <v>1206010007</v>
      </c>
      <c r="M875" s="1409">
        <v>2438</v>
      </c>
      <c r="N875" s="1413">
        <v>45218</v>
      </c>
      <c r="O875" s="1414" t="s">
        <v>1141</v>
      </c>
      <c r="P875" s="1415"/>
      <c r="Q875" s="135"/>
      <c r="R875" s="109"/>
      <c r="S875" s="109"/>
    </row>
    <row r="876" spans="1:19" s="499" customFormat="1" ht="15.75" x14ac:dyDescent="0.25">
      <c r="A876" s="1090"/>
      <c r="B876" s="498"/>
      <c r="C876" s="1408" t="s">
        <v>1914</v>
      </c>
      <c r="D876" s="1409" t="s">
        <v>376</v>
      </c>
      <c r="E876" s="1419" t="s">
        <v>1915</v>
      </c>
      <c r="F876" s="1411">
        <v>44546</v>
      </c>
      <c r="G876" s="1412">
        <v>6962</v>
      </c>
      <c r="H876" s="1412">
        <v>1392.2</v>
      </c>
      <c r="I876" s="1412">
        <v>5569.8</v>
      </c>
      <c r="J876" s="1409">
        <v>10</v>
      </c>
      <c r="K876" s="1409">
        <v>2611</v>
      </c>
      <c r="L876" s="1409">
        <v>1206010007</v>
      </c>
      <c r="M876" s="1409">
        <v>2438</v>
      </c>
      <c r="N876" s="1413">
        <v>45218</v>
      </c>
      <c r="O876" s="1414" t="s">
        <v>1141</v>
      </c>
      <c r="P876" s="1415"/>
      <c r="Q876" s="135"/>
      <c r="R876" s="109"/>
      <c r="S876" s="109"/>
    </row>
    <row r="877" spans="1:19" s="499" customFormat="1" ht="15.75" x14ac:dyDescent="0.25">
      <c r="A877" s="1090"/>
      <c r="B877" s="498"/>
      <c r="C877" s="1408" t="s">
        <v>1912</v>
      </c>
      <c r="D877" s="1409" t="s">
        <v>376</v>
      </c>
      <c r="E877" s="1419" t="s">
        <v>1916</v>
      </c>
      <c r="F877" s="1411">
        <v>43825</v>
      </c>
      <c r="G877" s="1412">
        <v>1534</v>
      </c>
      <c r="H877" s="1412">
        <v>613.20000000000005</v>
      </c>
      <c r="I877" s="1412">
        <v>920.8</v>
      </c>
      <c r="J877" s="1409">
        <v>10</v>
      </c>
      <c r="K877" s="1409">
        <v>2611</v>
      </c>
      <c r="L877" s="1409">
        <v>1206010007</v>
      </c>
      <c r="M877" s="1409">
        <v>2438</v>
      </c>
      <c r="N877" s="1413">
        <v>45218</v>
      </c>
      <c r="O877" s="1414" t="s">
        <v>1141</v>
      </c>
      <c r="P877" s="1415"/>
      <c r="Q877" s="135"/>
      <c r="R877" s="109"/>
      <c r="S877" s="109"/>
    </row>
    <row r="878" spans="1:19" s="499" customFormat="1" ht="15.75" x14ac:dyDescent="0.25">
      <c r="A878" s="1090"/>
      <c r="B878" s="498"/>
      <c r="C878" s="1408" t="s">
        <v>1912</v>
      </c>
      <c r="D878" s="1409" t="s">
        <v>376</v>
      </c>
      <c r="E878" s="1419" t="s">
        <v>1917</v>
      </c>
      <c r="F878" s="1411">
        <v>43825</v>
      </c>
      <c r="G878" s="1412">
        <v>1534</v>
      </c>
      <c r="H878" s="1412">
        <v>613.20000000000005</v>
      </c>
      <c r="I878" s="1412">
        <v>920.8</v>
      </c>
      <c r="J878" s="1409">
        <v>10</v>
      </c>
      <c r="K878" s="1409">
        <v>2611</v>
      </c>
      <c r="L878" s="1409">
        <v>1206010007</v>
      </c>
      <c r="M878" s="1409">
        <v>2438</v>
      </c>
      <c r="N878" s="1413">
        <v>45218</v>
      </c>
      <c r="O878" s="1414" t="s">
        <v>1141</v>
      </c>
      <c r="P878" s="1415"/>
      <c r="Q878" s="135"/>
      <c r="R878" s="109"/>
      <c r="S878" s="109"/>
    </row>
    <row r="879" spans="1:19" s="499" customFormat="1" ht="15.75" x14ac:dyDescent="0.25">
      <c r="A879" s="1090"/>
      <c r="B879" s="498"/>
      <c r="C879" s="1408" t="s">
        <v>1912</v>
      </c>
      <c r="D879" s="1409" t="s">
        <v>376</v>
      </c>
      <c r="E879" s="1419" t="s">
        <v>1918</v>
      </c>
      <c r="F879" s="1411">
        <v>43825</v>
      </c>
      <c r="G879" s="1412">
        <v>1534</v>
      </c>
      <c r="H879" s="1412">
        <v>613.20000000000005</v>
      </c>
      <c r="I879" s="1412">
        <v>920.8</v>
      </c>
      <c r="J879" s="1409">
        <v>10</v>
      </c>
      <c r="K879" s="1409">
        <v>2611</v>
      </c>
      <c r="L879" s="1409">
        <v>1206010007</v>
      </c>
      <c r="M879" s="1409">
        <v>2438</v>
      </c>
      <c r="N879" s="1413">
        <v>45218</v>
      </c>
      <c r="O879" s="1414" t="s">
        <v>1141</v>
      </c>
      <c r="P879" s="1415"/>
      <c r="Q879" s="135"/>
      <c r="R879" s="109"/>
      <c r="S879" s="109"/>
    </row>
    <row r="880" spans="1:19" s="499" customFormat="1" ht="15.75" x14ac:dyDescent="0.25">
      <c r="A880" s="1090"/>
      <c r="B880" s="498"/>
      <c r="C880" s="1408" t="s">
        <v>1912</v>
      </c>
      <c r="D880" s="1409" t="s">
        <v>376</v>
      </c>
      <c r="E880" s="1419" t="s">
        <v>1919</v>
      </c>
      <c r="F880" s="1411">
        <v>43825</v>
      </c>
      <c r="G880" s="1412">
        <v>1534</v>
      </c>
      <c r="H880" s="1412">
        <v>613.20000000000005</v>
      </c>
      <c r="I880" s="1412">
        <v>920.8</v>
      </c>
      <c r="J880" s="1409">
        <v>10</v>
      </c>
      <c r="K880" s="1409">
        <v>2611</v>
      </c>
      <c r="L880" s="1409">
        <v>1206010007</v>
      </c>
      <c r="M880" s="1409">
        <v>2438</v>
      </c>
      <c r="N880" s="1413">
        <v>45218</v>
      </c>
      <c r="O880" s="1414" t="s">
        <v>1141</v>
      </c>
      <c r="P880" s="1415"/>
      <c r="Q880" s="135"/>
      <c r="R880" s="109"/>
      <c r="S880" s="109"/>
    </row>
    <row r="881" spans="1:19" s="499" customFormat="1" ht="15.75" x14ac:dyDescent="0.25">
      <c r="A881" s="1090"/>
      <c r="B881" s="498"/>
      <c r="C881" s="1408" t="s">
        <v>1912</v>
      </c>
      <c r="D881" s="1409" t="s">
        <v>376</v>
      </c>
      <c r="E881" s="1419" t="s">
        <v>1920</v>
      </c>
      <c r="F881" s="1411">
        <v>43825</v>
      </c>
      <c r="G881" s="1412">
        <v>1534</v>
      </c>
      <c r="H881" s="1412">
        <v>613.20000000000005</v>
      </c>
      <c r="I881" s="1412">
        <v>920.8</v>
      </c>
      <c r="J881" s="1409">
        <v>10</v>
      </c>
      <c r="K881" s="1409">
        <v>2611</v>
      </c>
      <c r="L881" s="1409">
        <v>1206010007</v>
      </c>
      <c r="M881" s="1409">
        <v>2438</v>
      </c>
      <c r="N881" s="1413">
        <v>45218</v>
      </c>
      <c r="O881" s="1414" t="s">
        <v>1141</v>
      </c>
      <c r="P881" s="1415"/>
      <c r="Q881" s="135"/>
      <c r="R881" s="109"/>
      <c r="S881" s="109"/>
    </row>
    <row r="882" spans="1:19" s="499" customFormat="1" ht="15.75" x14ac:dyDescent="0.25">
      <c r="A882" s="1090"/>
      <c r="B882" s="498"/>
      <c r="C882" s="1408" t="s">
        <v>1912</v>
      </c>
      <c r="D882" s="1409" t="s">
        <v>376</v>
      </c>
      <c r="E882" s="1419" t="s">
        <v>1921</v>
      </c>
      <c r="F882" s="1411">
        <v>43825</v>
      </c>
      <c r="G882" s="1412">
        <v>1534</v>
      </c>
      <c r="H882" s="1412">
        <v>613.20000000000005</v>
      </c>
      <c r="I882" s="1412">
        <v>920.8</v>
      </c>
      <c r="J882" s="1409">
        <v>10</v>
      </c>
      <c r="K882" s="1409">
        <v>2611</v>
      </c>
      <c r="L882" s="1409">
        <v>1206010007</v>
      </c>
      <c r="M882" s="1409">
        <v>2438</v>
      </c>
      <c r="N882" s="1413">
        <v>45218</v>
      </c>
      <c r="O882" s="1414" t="s">
        <v>1141</v>
      </c>
      <c r="P882" s="1415"/>
      <c r="Q882" s="135"/>
      <c r="R882" s="109"/>
      <c r="S882" s="109"/>
    </row>
    <row r="883" spans="1:19" s="499" customFormat="1" ht="15.75" x14ac:dyDescent="0.25">
      <c r="A883" s="1090"/>
      <c r="B883" s="498"/>
      <c r="C883" s="1408" t="s">
        <v>1912</v>
      </c>
      <c r="D883" s="1409" t="s">
        <v>376</v>
      </c>
      <c r="E883" s="1419" t="s">
        <v>1922</v>
      </c>
      <c r="F883" s="1411">
        <v>43825</v>
      </c>
      <c r="G883" s="1412">
        <v>1534</v>
      </c>
      <c r="H883" s="1412">
        <v>613.20000000000005</v>
      </c>
      <c r="I883" s="1412">
        <v>920.8</v>
      </c>
      <c r="J883" s="1409">
        <v>10</v>
      </c>
      <c r="K883" s="1409">
        <v>2611</v>
      </c>
      <c r="L883" s="1409">
        <v>1206010007</v>
      </c>
      <c r="M883" s="1409">
        <v>2438</v>
      </c>
      <c r="N883" s="1413">
        <v>45218</v>
      </c>
      <c r="O883" s="1414" t="s">
        <v>1141</v>
      </c>
      <c r="P883" s="1415"/>
      <c r="Q883" s="135"/>
      <c r="R883" s="109"/>
      <c r="S883" s="109"/>
    </row>
    <row r="884" spans="1:19" s="499" customFormat="1" ht="15.75" x14ac:dyDescent="0.25">
      <c r="A884" s="1090"/>
      <c r="B884" s="498"/>
      <c r="C884" s="1408" t="s">
        <v>1912</v>
      </c>
      <c r="D884" s="1409" t="s">
        <v>376</v>
      </c>
      <c r="E884" s="1419" t="s">
        <v>1923</v>
      </c>
      <c r="F884" s="1411">
        <v>43825</v>
      </c>
      <c r="G884" s="1412">
        <v>1534</v>
      </c>
      <c r="H884" s="1412">
        <v>613.20000000000005</v>
      </c>
      <c r="I884" s="1412">
        <v>920.8</v>
      </c>
      <c r="J884" s="1409">
        <v>10</v>
      </c>
      <c r="K884" s="1409">
        <v>2611</v>
      </c>
      <c r="L884" s="1409">
        <v>1206010007</v>
      </c>
      <c r="M884" s="1409">
        <v>2438</v>
      </c>
      <c r="N884" s="1413">
        <v>45218</v>
      </c>
      <c r="O884" s="1414" t="s">
        <v>1141</v>
      </c>
      <c r="P884" s="1415"/>
      <c r="Q884" s="135"/>
      <c r="R884" s="109"/>
      <c r="S884" s="109"/>
    </row>
    <row r="885" spans="1:19" s="499" customFormat="1" ht="15.75" x14ac:dyDescent="0.25">
      <c r="A885" s="1090"/>
      <c r="B885" s="498"/>
      <c r="C885" s="1408" t="s">
        <v>1912</v>
      </c>
      <c r="D885" s="1409" t="s">
        <v>376</v>
      </c>
      <c r="E885" s="1419" t="s">
        <v>1924</v>
      </c>
      <c r="F885" s="1411">
        <v>43825</v>
      </c>
      <c r="G885" s="1412">
        <v>1534</v>
      </c>
      <c r="H885" s="1412">
        <v>613.20000000000005</v>
      </c>
      <c r="I885" s="1412">
        <v>920.8</v>
      </c>
      <c r="J885" s="1409">
        <v>10</v>
      </c>
      <c r="K885" s="1409">
        <v>2611</v>
      </c>
      <c r="L885" s="1409">
        <v>1206010007</v>
      </c>
      <c r="M885" s="1409">
        <v>2438</v>
      </c>
      <c r="N885" s="1413">
        <v>45218</v>
      </c>
      <c r="O885" s="1414" t="s">
        <v>1141</v>
      </c>
      <c r="P885" s="1415"/>
      <c r="Q885" s="135"/>
      <c r="R885" s="109"/>
      <c r="S885" s="109"/>
    </row>
    <row r="886" spans="1:19" s="499" customFormat="1" ht="15.75" x14ac:dyDescent="0.25">
      <c r="A886" s="1090"/>
      <c r="B886" s="498"/>
      <c r="C886" s="1408" t="s">
        <v>1912</v>
      </c>
      <c r="D886" s="1409" t="s">
        <v>376</v>
      </c>
      <c r="E886" s="1419" t="s">
        <v>1925</v>
      </c>
      <c r="F886" s="1411">
        <v>43621</v>
      </c>
      <c r="G886" s="1412">
        <v>2183</v>
      </c>
      <c r="H886" s="1412">
        <v>1000.08</v>
      </c>
      <c r="I886" s="1412">
        <v>1182.92</v>
      </c>
      <c r="J886" s="1409">
        <v>10</v>
      </c>
      <c r="K886" s="1409">
        <v>2611</v>
      </c>
      <c r="L886" s="1409">
        <v>1206010007</v>
      </c>
      <c r="M886" s="1409">
        <v>2438</v>
      </c>
      <c r="N886" s="1413">
        <v>45218</v>
      </c>
      <c r="O886" s="1414" t="s">
        <v>1141</v>
      </c>
      <c r="P886" s="1415"/>
      <c r="Q886" s="135"/>
      <c r="R886" s="109"/>
      <c r="S886" s="109"/>
    </row>
    <row r="887" spans="1:19" s="499" customFormat="1" ht="15.75" x14ac:dyDescent="0.25">
      <c r="A887" s="1090"/>
      <c r="B887" s="498"/>
      <c r="C887" s="1408" t="s">
        <v>1912</v>
      </c>
      <c r="D887" s="1409" t="s">
        <v>376</v>
      </c>
      <c r="E887" s="1419" t="s">
        <v>1926</v>
      </c>
      <c r="F887" s="1411">
        <v>44544</v>
      </c>
      <c r="G887" s="1412">
        <v>3304</v>
      </c>
      <c r="H887" s="1412">
        <v>660.6</v>
      </c>
      <c r="I887" s="1412">
        <v>2643.4</v>
      </c>
      <c r="J887" s="1409">
        <v>10</v>
      </c>
      <c r="K887" s="1409">
        <v>2611</v>
      </c>
      <c r="L887" s="1409">
        <v>1206010007</v>
      </c>
      <c r="M887" s="1409">
        <v>2438</v>
      </c>
      <c r="N887" s="1413">
        <v>45218</v>
      </c>
      <c r="O887" s="1414" t="s">
        <v>1141</v>
      </c>
      <c r="P887" s="1415"/>
      <c r="Q887" s="135"/>
      <c r="R887" s="109"/>
      <c r="S887" s="109"/>
    </row>
    <row r="888" spans="1:19" s="499" customFormat="1" ht="15.75" x14ac:dyDescent="0.25">
      <c r="A888" s="1090"/>
      <c r="B888" s="498"/>
      <c r="C888" s="1408" t="s">
        <v>1912</v>
      </c>
      <c r="D888" s="1409" t="s">
        <v>376</v>
      </c>
      <c r="E888" s="1419" t="s">
        <v>1927</v>
      </c>
      <c r="F888" s="1411">
        <v>43825</v>
      </c>
      <c r="G888" s="1412">
        <v>1534</v>
      </c>
      <c r="H888" s="1412">
        <v>613.20000000000005</v>
      </c>
      <c r="I888" s="1412">
        <v>920.8</v>
      </c>
      <c r="J888" s="1409">
        <v>10</v>
      </c>
      <c r="K888" s="1409">
        <v>2611</v>
      </c>
      <c r="L888" s="1409">
        <v>1206010007</v>
      </c>
      <c r="M888" s="1409">
        <v>2438</v>
      </c>
      <c r="N888" s="1413">
        <v>45218</v>
      </c>
      <c r="O888" s="1414" t="s">
        <v>1141</v>
      </c>
      <c r="P888" s="1415"/>
      <c r="Q888" s="135"/>
      <c r="R888" s="109"/>
      <c r="S888" s="109"/>
    </row>
    <row r="889" spans="1:19" s="499" customFormat="1" ht="15.75" x14ac:dyDescent="0.25">
      <c r="A889" s="1090"/>
      <c r="B889" s="498"/>
      <c r="C889" s="1408" t="s">
        <v>1912</v>
      </c>
      <c r="D889" s="1409" t="s">
        <v>376</v>
      </c>
      <c r="E889" s="1419" t="s">
        <v>1928</v>
      </c>
      <c r="F889" s="1411">
        <v>43825</v>
      </c>
      <c r="G889" s="1412">
        <v>1534</v>
      </c>
      <c r="H889" s="1412">
        <v>613.20000000000005</v>
      </c>
      <c r="I889" s="1412">
        <v>920.8</v>
      </c>
      <c r="J889" s="1409">
        <v>10</v>
      </c>
      <c r="K889" s="1409">
        <v>2611</v>
      </c>
      <c r="L889" s="1409">
        <v>1206010007</v>
      </c>
      <c r="M889" s="1409">
        <v>2438</v>
      </c>
      <c r="N889" s="1413">
        <v>45218</v>
      </c>
      <c r="O889" s="1414" t="s">
        <v>1141</v>
      </c>
      <c r="P889" s="1415"/>
      <c r="Q889" s="135"/>
      <c r="R889" s="109"/>
      <c r="S889" s="109"/>
    </row>
    <row r="890" spans="1:19" s="499" customFormat="1" ht="15.75" x14ac:dyDescent="0.25">
      <c r="A890" s="1090"/>
      <c r="B890" s="498"/>
      <c r="C890" s="1408" t="s">
        <v>1912</v>
      </c>
      <c r="D890" s="1409" t="s">
        <v>376</v>
      </c>
      <c r="E890" s="1419" t="s">
        <v>1929</v>
      </c>
      <c r="F890" s="1411">
        <v>43825</v>
      </c>
      <c r="G890" s="1412">
        <v>1534</v>
      </c>
      <c r="H890" s="1412">
        <v>613.20000000000005</v>
      </c>
      <c r="I890" s="1412">
        <v>920.8</v>
      </c>
      <c r="J890" s="1409">
        <v>10</v>
      </c>
      <c r="K890" s="1409">
        <v>2611</v>
      </c>
      <c r="L890" s="1409">
        <v>1206010007</v>
      </c>
      <c r="M890" s="1409">
        <v>2438</v>
      </c>
      <c r="N890" s="1413">
        <v>45218</v>
      </c>
      <c r="O890" s="1414" t="s">
        <v>1141</v>
      </c>
      <c r="P890" s="1415"/>
      <c r="Q890" s="135"/>
      <c r="R890" s="109"/>
      <c r="S890" s="109"/>
    </row>
    <row r="891" spans="1:19" s="499" customFormat="1" ht="15.75" x14ac:dyDescent="0.25">
      <c r="A891" s="1090"/>
      <c r="B891" s="498"/>
      <c r="C891" s="1408" t="s">
        <v>1930</v>
      </c>
      <c r="D891" s="1409" t="s">
        <v>376</v>
      </c>
      <c r="E891" s="1419" t="s">
        <v>1931</v>
      </c>
      <c r="F891" s="1411">
        <v>43426</v>
      </c>
      <c r="G891" s="1412">
        <v>4838</v>
      </c>
      <c r="H891" s="1412">
        <v>2458.81</v>
      </c>
      <c r="I891" s="1412">
        <v>2379.19</v>
      </c>
      <c r="J891" s="1409">
        <v>10</v>
      </c>
      <c r="K891" s="1409">
        <v>2611</v>
      </c>
      <c r="L891" s="1409">
        <v>1206010007</v>
      </c>
      <c r="M891" s="1409">
        <v>2438</v>
      </c>
      <c r="N891" s="1413">
        <v>45218</v>
      </c>
      <c r="O891" s="1414" t="s">
        <v>1141</v>
      </c>
      <c r="P891" s="1415"/>
      <c r="Q891" s="135"/>
      <c r="R891" s="109"/>
      <c r="S891" s="109"/>
    </row>
    <row r="892" spans="1:19" s="499" customFormat="1" ht="15.75" x14ac:dyDescent="0.25">
      <c r="A892" s="1090"/>
      <c r="B892" s="498"/>
      <c r="C892" s="1408" t="s">
        <v>1914</v>
      </c>
      <c r="D892" s="1409" t="s">
        <v>376</v>
      </c>
      <c r="E892" s="1419" t="s">
        <v>1932</v>
      </c>
      <c r="F892" s="1411">
        <v>43621</v>
      </c>
      <c r="G892" s="1412">
        <v>11168.7</v>
      </c>
      <c r="H892" s="1412">
        <v>5118.53</v>
      </c>
      <c r="I892" s="1412">
        <v>6050.17</v>
      </c>
      <c r="J892" s="1409">
        <v>10</v>
      </c>
      <c r="K892" s="1409">
        <v>2611</v>
      </c>
      <c r="L892" s="1409">
        <v>1206010007</v>
      </c>
      <c r="M892" s="1409">
        <v>2438</v>
      </c>
      <c r="N892" s="1413">
        <v>45218</v>
      </c>
      <c r="O892" s="1414" t="s">
        <v>1141</v>
      </c>
      <c r="P892" s="1415"/>
      <c r="Q892" s="135"/>
      <c r="R892" s="109"/>
      <c r="S892" s="109"/>
    </row>
    <row r="893" spans="1:19" s="499" customFormat="1" ht="15.75" x14ac:dyDescent="0.25">
      <c r="A893" s="1090"/>
      <c r="B893" s="498"/>
      <c r="C893" s="1408" t="s">
        <v>1914</v>
      </c>
      <c r="D893" s="1409" t="s">
        <v>376</v>
      </c>
      <c r="E893" s="1419" t="s">
        <v>1933</v>
      </c>
      <c r="F893" s="1411">
        <v>44812</v>
      </c>
      <c r="G893" s="1412">
        <v>9434.1</v>
      </c>
      <c r="H893" s="1412">
        <v>1257.75</v>
      </c>
      <c r="I893" s="1412">
        <v>8176.35</v>
      </c>
      <c r="J893" s="1409">
        <v>10</v>
      </c>
      <c r="K893" s="1409">
        <v>2611</v>
      </c>
      <c r="L893" s="1409">
        <v>1206010007</v>
      </c>
      <c r="M893" s="1409">
        <v>2438</v>
      </c>
      <c r="N893" s="1413">
        <v>45218</v>
      </c>
      <c r="O893" s="1414" t="s">
        <v>1141</v>
      </c>
      <c r="P893" s="1415"/>
      <c r="Q893" s="135"/>
      <c r="R893" s="109"/>
      <c r="S893" s="109"/>
    </row>
    <row r="894" spans="1:19" s="499" customFormat="1" ht="15.75" x14ac:dyDescent="0.25">
      <c r="A894" s="1090"/>
      <c r="B894" s="498"/>
      <c r="C894" s="1408" t="s">
        <v>1914</v>
      </c>
      <c r="D894" s="1409" t="s">
        <v>376</v>
      </c>
      <c r="E894" s="1419" t="s">
        <v>1934</v>
      </c>
      <c r="F894" s="1411">
        <v>43795</v>
      </c>
      <c r="G894" s="1412">
        <v>6844</v>
      </c>
      <c r="H894" s="1412">
        <v>2737.2</v>
      </c>
      <c r="I894" s="1412">
        <v>4160.8</v>
      </c>
      <c r="J894" s="1409">
        <v>10</v>
      </c>
      <c r="K894" s="1409">
        <v>2611</v>
      </c>
      <c r="L894" s="1409">
        <v>1206010007</v>
      </c>
      <c r="M894" s="1409">
        <v>2438</v>
      </c>
      <c r="N894" s="1413">
        <v>45218</v>
      </c>
      <c r="O894" s="1414" t="s">
        <v>1141</v>
      </c>
      <c r="P894" s="1415"/>
      <c r="Q894" s="135"/>
      <c r="R894" s="109"/>
      <c r="S894" s="109"/>
    </row>
    <row r="895" spans="1:19" s="499" customFormat="1" ht="15.75" x14ac:dyDescent="0.25">
      <c r="A895" s="1090"/>
      <c r="B895" s="498"/>
      <c r="C895" s="1408" t="s">
        <v>1914</v>
      </c>
      <c r="D895" s="1409" t="s">
        <v>376</v>
      </c>
      <c r="E895" s="1419" t="s">
        <v>1935</v>
      </c>
      <c r="F895" s="1411">
        <v>43825</v>
      </c>
      <c r="G895" s="1412">
        <v>6844</v>
      </c>
      <c r="H895" s="1412">
        <v>2737.2</v>
      </c>
      <c r="I895" s="1412">
        <v>4160.8</v>
      </c>
      <c r="J895" s="1409">
        <v>10</v>
      </c>
      <c r="K895" s="1409">
        <v>2611</v>
      </c>
      <c r="L895" s="1409">
        <v>1206010007</v>
      </c>
      <c r="M895" s="1409">
        <v>2438</v>
      </c>
      <c r="N895" s="1413">
        <v>45218</v>
      </c>
      <c r="O895" s="1414" t="s">
        <v>1141</v>
      </c>
      <c r="P895" s="1415"/>
      <c r="Q895" s="135"/>
      <c r="R895" s="109"/>
      <c r="S895" s="109"/>
    </row>
    <row r="896" spans="1:19" s="499" customFormat="1" ht="15.75" x14ac:dyDescent="0.25">
      <c r="A896" s="1090"/>
      <c r="B896" s="498"/>
      <c r="C896" s="1408" t="s">
        <v>1914</v>
      </c>
      <c r="D896" s="1409" t="s">
        <v>376</v>
      </c>
      <c r="E896" s="1419" t="s">
        <v>1936</v>
      </c>
      <c r="F896" s="1411">
        <v>43825</v>
      </c>
      <c r="G896" s="1412">
        <v>6844</v>
      </c>
      <c r="H896" s="1412">
        <v>2737.2</v>
      </c>
      <c r="I896" s="1412">
        <v>4160.8</v>
      </c>
      <c r="J896" s="1409">
        <v>10</v>
      </c>
      <c r="K896" s="1409">
        <v>2611</v>
      </c>
      <c r="L896" s="1409">
        <v>1206010007</v>
      </c>
      <c r="M896" s="1409">
        <v>2438</v>
      </c>
      <c r="N896" s="1413">
        <v>45218</v>
      </c>
      <c r="O896" s="1414" t="s">
        <v>1141</v>
      </c>
      <c r="P896" s="1415"/>
      <c r="Q896" s="135"/>
      <c r="R896" s="109"/>
      <c r="S896" s="109"/>
    </row>
    <row r="897" spans="1:19" s="499" customFormat="1" ht="15.75" x14ac:dyDescent="0.25">
      <c r="A897" s="1090"/>
      <c r="B897" s="498"/>
      <c r="C897" s="1408" t="s">
        <v>1914</v>
      </c>
      <c r="D897" s="1409" t="s">
        <v>376</v>
      </c>
      <c r="E897" s="1419" t="s">
        <v>1937</v>
      </c>
      <c r="F897" s="1411">
        <v>43825</v>
      </c>
      <c r="G897" s="1412">
        <v>6844</v>
      </c>
      <c r="H897" s="1412">
        <v>2737.2</v>
      </c>
      <c r="I897" s="1412">
        <v>4160.8</v>
      </c>
      <c r="J897" s="1409">
        <v>10</v>
      </c>
      <c r="K897" s="1409">
        <v>2611</v>
      </c>
      <c r="L897" s="1409">
        <v>1206010007</v>
      </c>
      <c r="M897" s="1409">
        <v>2438</v>
      </c>
      <c r="N897" s="1413">
        <v>45218</v>
      </c>
      <c r="O897" s="1414" t="s">
        <v>1141</v>
      </c>
      <c r="P897" s="1415"/>
      <c r="Q897" s="135"/>
      <c r="R897" s="109"/>
      <c r="S897" s="109"/>
    </row>
    <row r="898" spans="1:19" s="499" customFormat="1" ht="15.75" x14ac:dyDescent="0.25">
      <c r="A898" s="1090"/>
      <c r="B898" s="498"/>
      <c r="C898" s="1408" t="s">
        <v>1914</v>
      </c>
      <c r="D898" s="1409" t="s">
        <v>376</v>
      </c>
      <c r="E898" s="1419" t="s">
        <v>1938</v>
      </c>
      <c r="F898" s="1411">
        <v>43825</v>
      </c>
      <c r="G898" s="1412"/>
      <c r="H898" s="1412">
        <v>2737.2</v>
      </c>
      <c r="I898" s="1412">
        <v>4160.8</v>
      </c>
      <c r="J898" s="1409">
        <v>10</v>
      </c>
      <c r="K898" s="1409">
        <v>2611</v>
      </c>
      <c r="L898" s="1409">
        <v>1206010007</v>
      </c>
      <c r="M898" s="1409">
        <v>2438</v>
      </c>
      <c r="N898" s="1413">
        <v>45218</v>
      </c>
      <c r="O898" s="1414" t="s">
        <v>1141</v>
      </c>
      <c r="P898" s="1415"/>
      <c r="Q898" s="135"/>
      <c r="R898" s="109"/>
      <c r="S898" s="109"/>
    </row>
    <row r="899" spans="1:19" s="499" customFormat="1" ht="15.75" x14ac:dyDescent="0.25">
      <c r="A899" s="1090"/>
      <c r="B899" s="498"/>
      <c r="C899" s="1408" t="s">
        <v>1914</v>
      </c>
      <c r="D899" s="1409" t="s">
        <v>376</v>
      </c>
      <c r="E899" s="1419" t="s">
        <v>1939</v>
      </c>
      <c r="F899" s="1411">
        <v>43825</v>
      </c>
      <c r="G899" s="1412">
        <v>6844</v>
      </c>
      <c r="H899" s="1412">
        <v>2737.2</v>
      </c>
      <c r="I899" s="1412">
        <v>4160.8</v>
      </c>
      <c r="J899" s="1409">
        <v>10</v>
      </c>
      <c r="K899" s="1409">
        <v>2611</v>
      </c>
      <c r="L899" s="1409">
        <v>1206010007</v>
      </c>
      <c r="M899" s="1409">
        <v>2438</v>
      </c>
      <c r="N899" s="1413">
        <v>45218</v>
      </c>
      <c r="O899" s="1414" t="s">
        <v>1141</v>
      </c>
      <c r="P899" s="1415"/>
      <c r="Q899" s="135"/>
      <c r="R899" s="109"/>
      <c r="S899" s="109"/>
    </row>
    <row r="900" spans="1:19" s="499" customFormat="1" ht="15.75" x14ac:dyDescent="0.25">
      <c r="A900" s="1090"/>
      <c r="B900" s="498"/>
      <c r="C900" s="1408" t="s">
        <v>1914</v>
      </c>
      <c r="D900" s="1409" t="s">
        <v>376</v>
      </c>
      <c r="E900" s="1419" t="s">
        <v>1940</v>
      </c>
      <c r="F900" s="1411">
        <v>43825</v>
      </c>
      <c r="G900" s="1412">
        <v>6844</v>
      </c>
      <c r="H900" s="1412">
        <v>2737.2</v>
      </c>
      <c r="I900" s="1412">
        <v>4160.8</v>
      </c>
      <c r="J900" s="1409">
        <v>10</v>
      </c>
      <c r="K900" s="1409">
        <v>2611</v>
      </c>
      <c r="L900" s="1409">
        <v>1206010007</v>
      </c>
      <c r="M900" s="1409">
        <v>2438</v>
      </c>
      <c r="N900" s="1413">
        <v>45218</v>
      </c>
      <c r="O900" s="1414" t="s">
        <v>1141</v>
      </c>
      <c r="P900" s="1415"/>
      <c r="Q900" s="135"/>
      <c r="R900" s="109"/>
      <c r="S900" s="109"/>
    </row>
    <row r="901" spans="1:19" s="499" customFormat="1" ht="15.75" x14ac:dyDescent="0.25">
      <c r="A901" s="1090"/>
      <c r="B901" s="498"/>
      <c r="C901" s="1408" t="s">
        <v>1914</v>
      </c>
      <c r="D901" s="1409" t="s">
        <v>376</v>
      </c>
      <c r="E901" s="1419" t="s">
        <v>1941</v>
      </c>
      <c r="F901" s="1411">
        <v>43825</v>
      </c>
      <c r="G901" s="1412">
        <v>6844</v>
      </c>
      <c r="H901" s="1412">
        <v>2737.2</v>
      </c>
      <c r="I901" s="1412">
        <v>4160.8</v>
      </c>
      <c r="J901" s="1409">
        <v>10</v>
      </c>
      <c r="K901" s="1409">
        <v>2611</v>
      </c>
      <c r="L901" s="1409">
        <v>1206010007</v>
      </c>
      <c r="M901" s="1409">
        <v>2438</v>
      </c>
      <c r="N901" s="1413">
        <v>45218</v>
      </c>
      <c r="O901" s="1414" t="s">
        <v>1141</v>
      </c>
      <c r="P901" s="1415"/>
      <c r="Q901" s="135"/>
      <c r="R901" s="109"/>
      <c r="S901" s="109"/>
    </row>
    <row r="902" spans="1:19" s="499" customFormat="1" ht="15.75" x14ac:dyDescent="0.25">
      <c r="A902" s="1090"/>
      <c r="B902" s="498"/>
      <c r="C902" s="1408" t="s">
        <v>1914</v>
      </c>
      <c r="D902" s="1409" t="s">
        <v>376</v>
      </c>
      <c r="E902" s="1419" t="s">
        <v>1942</v>
      </c>
      <c r="F902" s="1411">
        <v>43825</v>
      </c>
      <c r="G902" s="1412">
        <v>6844</v>
      </c>
      <c r="H902" s="1412">
        <v>2737.2</v>
      </c>
      <c r="I902" s="1412">
        <v>4160.8</v>
      </c>
      <c r="J902" s="1409">
        <v>10</v>
      </c>
      <c r="K902" s="1409">
        <v>2611</v>
      </c>
      <c r="L902" s="1409">
        <v>1206010007</v>
      </c>
      <c r="M902" s="1409">
        <v>2438</v>
      </c>
      <c r="N902" s="1413">
        <v>45218</v>
      </c>
      <c r="O902" s="1414" t="s">
        <v>1141</v>
      </c>
      <c r="P902" s="1415"/>
      <c r="Q902" s="135"/>
      <c r="R902" s="109"/>
      <c r="S902" s="109"/>
    </row>
    <row r="903" spans="1:19" s="499" customFormat="1" ht="15.75" x14ac:dyDescent="0.25">
      <c r="A903" s="1090"/>
      <c r="B903" s="498"/>
      <c r="C903" s="1408" t="s">
        <v>1914</v>
      </c>
      <c r="D903" s="1409" t="s">
        <v>376</v>
      </c>
      <c r="E903" s="1419" t="s">
        <v>1943</v>
      </c>
      <c r="F903" s="1411">
        <v>43825</v>
      </c>
      <c r="G903" s="1412">
        <v>6844</v>
      </c>
      <c r="H903" s="1412">
        <v>2737.2</v>
      </c>
      <c r="I903" s="1412">
        <v>4160.8</v>
      </c>
      <c r="J903" s="1409">
        <v>10</v>
      </c>
      <c r="K903" s="1409">
        <v>2611</v>
      </c>
      <c r="L903" s="1409">
        <v>1206010007</v>
      </c>
      <c r="M903" s="1409">
        <v>2438</v>
      </c>
      <c r="N903" s="1413">
        <v>45218</v>
      </c>
      <c r="O903" s="1414" t="s">
        <v>1141</v>
      </c>
      <c r="P903" s="1415"/>
      <c r="Q903" s="135"/>
      <c r="R903" s="109"/>
      <c r="S903" s="109"/>
    </row>
    <row r="904" spans="1:19" s="499" customFormat="1" ht="15.75" x14ac:dyDescent="0.25">
      <c r="A904" s="1090"/>
      <c r="B904" s="498"/>
      <c r="C904" s="1408" t="s">
        <v>1914</v>
      </c>
      <c r="D904" s="1409" t="s">
        <v>376</v>
      </c>
      <c r="E904" s="1419" t="s">
        <v>1944</v>
      </c>
      <c r="F904" s="1411">
        <v>43825</v>
      </c>
      <c r="G904" s="1412">
        <v>6844</v>
      </c>
      <c r="H904" s="1412">
        <v>2737.2</v>
      </c>
      <c r="I904" s="1412">
        <v>4160.8</v>
      </c>
      <c r="J904" s="1409">
        <v>10</v>
      </c>
      <c r="K904" s="1409">
        <v>2611</v>
      </c>
      <c r="L904" s="1409">
        <v>1206010007</v>
      </c>
      <c r="M904" s="1409">
        <v>2438</v>
      </c>
      <c r="N904" s="1413">
        <v>45218</v>
      </c>
      <c r="O904" s="1414" t="s">
        <v>1141</v>
      </c>
      <c r="P904" s="1415"/>
      <c r="Q904" s="135"/>
      <c r="R904" s="109"/>
      <c r="S904" s="109"/>
    </row>
    <row r="905" spans="1:19" s="499" customFormat="1" ht="15.75" x14ac:dyDescent="0.25">
      <c r="A905" s="1090"/>
      <c r="B905" s="498"/>
      <c r="C905" s="1408" t="s">
        <v>1914</v>
      </c>
      <c r="D905" s="1409" t="s">
        <v>376</v>
      </c>
      <c r="E905" s="1419" t="s">
        <v>1945</v>
      </c>
      <c r="F905" s="1411">
        <v>43825</v>
      </c>
      <c r="G905" s="1412">
        <v>6844</v>
      </c>
      <c r="H905" s="1412">
        <v>2737.2</v>
      </c>
      <c r="I905" s="1412">
        <v>4160.8</v>
      </c>
      <c r="J905" s="1409">
        <v>10</v>
      </c>
      <c r="K905" s="1409">
        <v>2611</v>
      </c>
      <c r="L905" s="1409">
        <v>1206010007</v>
      </c>
      <c r="M905" s="1409">
        <v>2438</v>
      </c>
      <c r="N905" s="1413">
        <v>45218</v>
      </c>
      <c r="O905" s="1414" t="s">
        <v>1141</v>
      </c>
      <c r="P905" s="1415"/>
      <c r="Q905" s="135"/>
      <c r="R905" s="109"/>
      <c r="S905" s="109"/>
    </row>
    <row r="906" spans="1:19" s="499" customFormat="1" ht="15.75" x14ac:dyDescent="0.25">
      <c r="A906" s="1090"/>
      <c r="B906" s="498"/>
      <c r="C906" s="1408" t="s">
        <v>1914</v>
      </c>
      <c r="D906" s="1409" t="s">
        <v>376</v>
      </c>
      <c r="E906" s="1419" t="s">
        <v>1946</v>
      </c>
      <c r="F906" s="1411">
        <v>43825</v>
      </c>
      <c r="G906" s="1412">
        <v>6844</v>
      </c>
      <c r="H906" s="1412">
        <v>2737.2</v>
      </c>
      <c r="I906" s="1412">
        <v>4160.8</v>
      </c>
      <c r="J906" s="1409">
        <v>10</v>
      </c>
      <c r="K906" s="1409">
        <v>2611</v>
      </c>
      <c r="L906" s="1409">
        <v>1206010007</v>
      </c>
      <c r="M906" s="1409">
        <v>2438</v>
      </c>
      <c r="N906" s="1413">
        <v>45218</v>
      </c>
      <c r="O906" s="1414" t="s">
        <v>1141</v>
      </c>
      <c r="P906" s="1415"/>
      <c r="Q906" s="135"/>
      <c r="R906" s="109"/>
      <c r="S906" s="109"/>
    </row>
    <row r="907" spans="1:19" s="499" customFormat="1" ht="15.75" x14ac:dyDescent="0.25">
      <c r="A907" s="1090"/>
      <c r="B907" s="498"/>
      <c r="C907" s="1408" t="s">
        <v>1914</v>
      </c>
      <c r="D907" s="1409" t="s">
        <v>376</v>
      </c>
      <c r="E907" s="1419" t="s">
        <v>1947</v>
      </c>
      <c r="F907" s="1411">
        <v>43825</v>
      </c>
      <c r="G907" s="1412">
        <v>6844</v>
      </c>
      <c r="H907" s="1412">
        <v>2737.2</v>
      </c>
      <c r="I907" s="1412">
        <v>4160.8</v>
      </c>
      <c r="J907" s="1409">
        <v>10</v>
      </c>
      <c r="K907" s="1409">
        <v>2611</v>
      </c>
      <c r="L907" s="1409">
        <v>1206010007</v>
      </c>
      <c r="M907" s="1409">
        <v>2438</v>
      </c>
      <c r="N907" s="1413">
        <v>45218</v>
      </c>
      <c r="O907" s="1414" t="s">
        <v>1141</v>
      </c>
      <c r="P907" s="1415"/>
      <c r="Q907" s="135"/>
      <c r="R907" s="109"/>
      <c r="S907" s="109"/>
    </row>
    <row r="908" spans="1:19" s="499" customFormat="1" ht="15.75" x14ac:dyDescent="0.25">
      <c r="A908" s="1090"/>
      <c r="B908" s="498"/>
      <c r="C908" s="1408" t="s">
        <v>1914</v>
      </c>
      <c r="D908" s="1409" t="s">
        <v>376</v>
      </c>
      <c r="E908" s="1419" t="s">
        <v>1948</v>
      </c>
      <c r="F908" s="1411">
        <v>43825</v>
      </c>
      <c r="G908" s="1412">
        <v>6844</v>
      </c>
      <c r="H908" s="1412">
        <v>2737.2</v>
      </c>
      <c r="I908" s="1412">
        <v>4160.8</v>
      </c>
      <c r="J908" s="1409">
        <v>10</v>
      </c>
      <c r="K908" s="1409">
        <v>2611</v>
      </c>
      <c r="L908" s="1409">
        <v>1206010007</v>
      </c>
      <c r="M908" s="1409">
        <v>2438</v>
      </c>
      <c r="N908" s="1413">
        <v>45218</v>
      </c>
      <c r="O908" s="1414" t="s">
        <v>1141</v>
      </c>
      <c r="P908" s="1415"/>
      <c r="Q908" s="135"/>
      <c r="R908" s="109"/>
      <c r="S908" s="109"/>
    </row>
    <row r="909" spans="1:19" s="499" customFormat="1" ht="15.75" x14ac:dyDescent="0.25">
      <c r="A909" s="1090"/>
      <c r="B909" s="498"/>
      <c r="C909" s="1408" t="s">
        <v>1914</v>
      </c>
      <c r="D909" s="1409" t="s">
        <v>376</v>
      </c>
      <c r="E909" s="1419" t="s">
        <v>1949</v>
      </c>
      <c r="F909" s="1411">
        <v>43825</v>
      </c>
      <c r="G909" s="1412">
        <v>6844</v>
      </c>
      <c r="H909" s="1412">
        <v>2737.2</v>
      </c>
      <c r="I909" s="1412">
        <v>4160.8</v>
      </c>
      <c r="J909" s="1409">
        <v>10</v>
      </c>
      <c r="K909" s="1409">
        <v>2611</v>
      </c>
      <c r="L909" s="1409">
        <v>1206010007</v>
      </c>
      <c r="M909" s="1409">
        <v>2438</v>
      </c>
      <c r="N909" s="1413">
        <v>45218</v>
      </c>
      <c r="O909" s="1414" t="s">
        <v>1141</v>
      </c>
      <c r="P909" s="1415"/>
      <c r="Q909" s="135"/>
      <c r="R909" s="109"/>
      <c r="S909" s="109"/>
    </row>
    <row r="910" spans="1:19" s="499" customFormat="1" ht="15.75" x14ac:dyDescent="0.25">
      <c r="A910" s="1090"/>
      <c r="B910" s="498"/>
      <c r="C910" s="1408" t="s">
        <v>1914</v>
      </c>
      <c r="D910" s="1409" t="s">
        <v>376</v>
      </c>
      <c r="E910" s="1419" t="s">
        <v>1950</v>
      </c>
      <c r="F910" s="1411">
        <v>43825</v>
      </c>
      <c r="G910" s="1412">
        <v>6844</v>
      </c>
      <c r="H910" s="1412">
        <v>2737.2</v>
      </c>
      <c r="I910" s="1412">
        <v>4160.8</v>
      </c>
      <c r="J910" s="1409">
        <v>10</v>
      </c>
      <c r="K910" s="1409">
        <v>2611</v>
      </c>
      <c r="L910" s="1409">
        <v>1206010007</v>
      </c>
      <c r="M910" s="1409">
        <v>2438</v>
      </c>
      <c r="N910" s="1413">
        <v>45218</v>
      </c>
      <c r="O910" s="1414" t="s">
        <v>1141</v>
      </c>
      <c r="P910" s="1415"/>
      <c r="Q910" s="135"/>
      <c r="R910" s="109"/>
      <c r="S910" s="109"/>
    </row>
    <row r="911" spans="1:19" s="499" customFormat="1" ht="15.75" x14ac:dyDescent="0.25">
      <c r="A911" s="1090"/>
      <c r="B911" s="498"/>
      <c r="C911" s="1408" t="s">
        <v>1914</v>
      </c>
      <c r="D911" s="1409" t="s">
        <v>376</v>
      </c>
      <c r="E911" s="1419" t="s">
        <v>1951</v>
      </c>
      <c r="F911" s="1411">
        <v>43825</v>
      </c>
      <c r="G911" s="1412">
        <v>6844</v>
      </c>
      <c r="H911" s="1412">
        <v>2737.2</v>
      </c>
      <c r="I911" s="1412">
        <v>4160.8</v>
      </c>
      <c r="J911" s="1409">
        <v>10</v>
      </c>
      <c r="K911" s="1409">
        <v>2611</v>
      </c>
      <c r="L911" s="1409">
        <v>1206010007</v>
      </c>
      <c r="M911" s="1409">
        <v>2438</v>
      </c>
      <c r="N911" s="1413">
        <v>45218</v>
      </c>
      <c r="O911" s="1414" t="s">
        <v>1141</v>
      </c>
      <c r="P911" s="1415"/>
      <c r="Q911" s="135"/>
      <c r="R911" s="109"/>
      <c r="S911" s="109"/>
    </row>
    <row r="912" spans="1:19" s="499" customFormat="1" ht="15.75" x14ac:dyDescent="0.25">
      <c r="A912" s="1090"/>
      <c r="B912" s="498"/>
      <c r="C912" s="1408" t="s">
        <v>1914</v>
      </c>
      <c r="D912" s="1409" t="s">
        <v>376</v>
      </c>
      <c r="E912" s="1419" t="s">
        <v>1952</v>
      </c>
      <c r="F912" s="1411">
        <v>43825</v>
      </c>
      <c r="G912" s="1412">
        <v>6844</v>
      </c>
      <c r="H912" s="1412">
        <v>2737.2</v>
      </c>
      <c r="I912" s="1412">
        <v>4160.8</v>
      </c>
      <c r="J912" s="1409">
        <v>10</v>
      </c>
      <c r="K912" s="1409">
        <v>2611</v>
      </c>
      <c r="L912" s="1409">
        <v>1206010007</v>
      </c>
      <c r="M912" s="1409">
        <v>2438</v>
      </c>
      <c r="N912" s="1413">
        <v>45218</v>
      </c>
      <c r="O912" s="1414" t="s">
        <v>1141</v>
      </c>
      <c r="P912" s="1415"/>
      <c r="Q912" s="135"/>
      <c r="R912" s="109"/>
      <c r="S912" s="109"/>
    </row>
    <row r="913" spans="1:19" s="499" customFormat="1" ht="15.75" x14ac:dyDescent="0.25">
      <c r="A913" s="1090"/>
      <c r="B913" s="498"/>
      <c r="C913" s="1408" t="s">
        <v>1914</v>
      </c>
      <c r="D913" s="1409" t="s">
        <v>376</v>
      </c>
      <c r="E913" s="1419" t="s">
        <v>1165</v>
      </c>
      <c r="F913" s="1411"/>
      <c r="G913" s="1412"/>
      <c r="H913" s="1412"/>
      <c r="I913" s="1412"/>
      <c r="J913" s="1409"/>
      <c r="K913" s="1409"/>
      <c r="L913" s="1409"/>
      <c r="M913" s="1409">
        <v>2438</v>
      </c>
      <c r="N913" s="1413">
        <v>45218</v>
      </c>
      <c r="O913" s="1414" t="s">
        <v>1141</v>
      </c>
      <c r="P913" s="1415"/>
      <c r="Q913" s="135"/>
      <c r="R913" s="109"/>
      <c r="S913" s="109"/>
    </row>
    <row r="914" spans="1:19" s="499" customFormat="1" ht="15.75" x14ac:dyDescent="0.25">
      <c r="A914" s="1090"/>
      <c r="B914" s="498"/>
      <c r="C914" s="1408" t="s">
        <v>1914</v>
      </c>
      <c r="D914" s="1409" t="s">
        <v>376</v>
      </c>
      <c r="E914" s="1419" t="s">
        <v>1165</v>
      </c>
      <c r="F914" s="1411"/>
      <c r="G914" s="1412"/>
      <c r="H914" s="1412"/>
      <c r="I914" s="1412"/>
      <c r="J914" s="1409"/>
      <c r="K914" s="1409"/>
      <c r="L914" s="1409"/>
      <c r="M914" s="1409">
        <v>2438</v>
      </c>
      <c r="N914" s="1413">
        <v>45218</v>
      </c>
      <c r="O914" s="1414" t="s">
        <v>1141</v>
      </c>
      <c r="P914" s="1415"/>
      <c r="Q914" s="135"/>
      <c r="R914" s="109"/>
      <c r="S914" s="109"/>
    </row>
    <row r="915" spans="1:19" s="499" customFormat="1" ht="15.75" x14ac:dyDescent="0.25">
      <c r="A915" s="1090"/>
      <c r="B915" s="498"/>
      <c r="C915" s="1408" t="s">
        <v>1914</v>
      </c>
      <c r="D915" s="1409" t="s">
        <v>376</v>
      </c>
      <c r="E915" s="1419" t="s">
        <v>1165</v>
      </c>
      <c r="F915" s="1411"/>
      <c r="G915" s="1412"/>
      <c r="H915" s="1412"/>
      <c r="I915" s="1412"/>
      <c r="J915" s="1409"/>
      <c r="K915" s="1409"/>
      <c r="L915" s="1409"/>
      <c r="M915" s="1409">
        <v>2438</v>
      </c>
      <c r="N915" s="1413">
        <v>45218</v>
      </c>
      <c r="O915" s="1414" t="s">
        <v>1141</v>
      </c>
      <c r="P915" s="1415"/>
      <c r="Q915" s="135"/>
      <c r="R915" s="109"/>
      <c r="S915" s="109"/>
    </row>
    <row r="916" spans="1:19" s="499" customFormat="1" ht="15.75" x14ac:dyDescent="0.25">
      <c r="A916" s="1090"/>
      <c r="B916" s="498"/>
      <c r="C916" s="1408" t="s">
        <v>1914</v>
      </c>
      <c r="D916" s="1409" t="s">
        <v>376</v>
      </c>
      <c r="E916" s="1419" t="s">
        <v>1953</v>
      </c>
      <c r="F916" s="1411">
        <v>43825</v>
      </c>
      <c r="G916" s="1412">
        <v>6844</v>
      </c>
      <c r="H916" s="1412">
        <v>2737.2</v>
      </c>
      <c r="I916" s="1412">
        <v>4160.8</v>
      </c>
      <c r="J916" s="1409">
        <v>10</v>
      </c>
      <c r="K916" s="1409">
        <v>2611</v>
      </c>
      <c r="L916" s="1409">
        <v>1206010007</v>
      </c>
      <c r="M916" s="1409">
        <v>2438</v>
      </c>
      <c r="N916" s="1413">
        <v>45218</v>
      </c>
      <c r="O916" s="1414" t="s">
        <v>1141</v>
      </c>
      <c r="P916" s="1415"/>
      <c r="Q916" s="135"/>
      <c r="R916" s="109"/>
      <c r="S916" s="109"/>
    </row>
    <row r="917" spans="1:19" s="499" customFormat="1" ht="15.75" x14ac:dyDescent="0.25">
      <c r="A917" s="1090"/>
      <c r="B917" s="498"/>
      <c r="C917" s="1408" t="s">
        <v>1914</v>
      </c>
      <c r="D917" s="1409" t="s">
        <v>376</v>
      </c>
      <c r="E917" s="1419" t="s">
        <v>1954</v>
      </c>
      <c r="F917" s="1411">
        <v>43621</v>
      </c>
      <c r="G917" s="1412">
        <v>7965</v>
      </c>
      <c r="H917" s="1412">
        <v>3650.16</v>
      </c>
      <c r="I917" s="1412">
        <v>4314.84</v>
      </c>
      <c r="J917" s="1409">
        <v>10</v>
      </c>
      <c r="K917" s="1409">
        <v>2611</v>
      </c>
      <c r="L917" s="1409">
        <v>1206010007</v>
      </c>
      <c r="M917" s="1409">
        <v>2438</v>
      </c>
      <c r="N917" s="1413">
        <v>45218</v>
      </c>
      <c r="O917" s="1414" t="s">
        <v>1141</v>
      </c>
      <c r="P917" s="1415"/>
      <c r="Q917" s="135"/>
      <c r="R917" s="109"/>
      <c r="S917" s="109"/>
    </row>
    <row r="918" spans="1:19" s="499" customFormat="1" ht="15.75" x14ac:dyDescent="0.25">
      <c r="A918" s="1090"/>
      <c r="B918" s="498"/>
      <c r="C918" s="1408" t="s">
        <v>1914</v>
      </c>
      <c r="D918" s="1409" t="s">
        <v>376</v>
      </c>
      <c r="E918" s="1419" t="s">
        <v>1955</v>
      </c>
      <c r="F918" s="1411"/>
      <c r="G918" s="1412"/>
      <c r="H918" s="1412"/>
      <c r="I918" s="1412"/>
      <c r="J918" s="1409"/>
      <c r="K918" s="1409"/>
      <c r="L918" s="1409"/>
      <c r="M918" s="1409">
        <v>2438</v>
      </c>
      <c r="N918" s="1413">
        <v>45218</v>
      </c>
      <c r="O918" s="1414" t="s">
        <v>1141</v>
      </c>
      <c r="P918" s="1415"/>
      <c r="Q918" s="135"/>
      <c r="R918" s="109"/>
      <c r="S918" s="109"/>
    </row>
    <row r="919" spans="1:19" s="499" customFormat="1" ht="15.75" x14ac:dyDescent="0.25">
      <c r="A919" s="1090"/>
      <c r="B919" s="498"/>
      <c r="C919" s="1408" t="s">
        <v>1914</v>
      </c>
      <c r="D919" s="1409" t="s">
        <v>376</v>
      </c>
      <c r="E919" s="1419" t="s">
        <v>1956</v>
      </c>
      <c r="F919" s="1411">
        <v>43621</v>
      </c>
      <c r="G919" s="1412">
        <v>7965</v>
      </c>
      <c r="H919" s="1412">
        <v>3650.16</v>
      </c>
      <c r="I919" s="1412">
        <v>4314.84</v>
      </c>
      <c r="J919" s="1409">
        <v>10</v>
      </c>
      <c r="K919" s="1409">
        <v>2611</v>
      </c>
      <c r="L919" s="1409">
        <v>1206010007</v>
      </c>
      <c r="M919" s="1409">
        <v>2438</v>
      </c>
      <c r="N919" s="1413">
        <v>45218</v>
      </c>
      <c r="O919" s="1414" t="s">
        <v>1141</v>
      </c>
      <c r="P919" s="1415"/>
      <c r="Q919" s="135"/>
      <c r="R919" s="109"/>
      <c r="S919" s="109"/>
    </row>
    <row r="920" spans="1:19" s="499" customFormat="1" ht="15.75" x14ac:dyDescent="0.25">
      <c r="A920" s="1090"/>
      <c r="B920" s="498"/>
      <c r="C920" s="1408" t="s">
        <v>1914</v>
      </c>
      <c r="D920" s="1409" t="s">
        <v>376</v>
      </c>
      <c r="E920" s="1419" t="s">
        <v>1957</v>
      </c>
      <c r="F920" s="1411"/>
      <c r="G920" s="1412"/>
      <c r="H920" s="1412"/>
      <c r="I920" s="1412"/>
      <c r="J920" s="1409"/>
      <c r="K920" s="1409"/>
      <c r="L920" s="1409"/>
      <c r="M920" s="1409">
        <v>2438</v>
      </c>
      <c r="N920" s="1413">
        <v>45218</v>
      </c>
      <c r="O920" s="1414" t="s">
        <v>1141</v>
      </c>
      <c r="P920" s="1415"/>
      <c r="Q920" s="135"/>
      <c r="R920" s="109"/>
      <c r="S920" s="109"/>
    </row>
    <row r="921" spans="1:19" s="499" customFormat="1" ht="15.75" x14ac:dyDescent="0.25">
      <c r="A921" s="1090"/>
      <c r="B921" s="498"/>
      <c r="C921" s="1408" t="s">
        <v>1914</v>
      </c>
      <c r="D921" s="1409" t="s">
        <v>376</v>
      </c>
      <c r="E921" s="1419" t="s">
        <v>1958</v>
      </c>
      <c r="F921" s="1411">
        <v>43621</v>
      </c>
      <c r="G921" s="1412">
        <v>7965</v>
      </c>
      <c r="H921" s="1412">
        <v>3650.16</v>
      </c>
      <c r="I921" s="1412">
        <v>4314.84</v>
      </c>
      <c r="J921" s="1409">
        <v>10</v>
      </c>
      <c r="K921" s="1409">
        <v>2611</v>
      </c>
      <c r="L921" s="1409">
        <v>1206010007</v>
      </c>
      <c r="M921" s="1409">
        <v>2438</v>
      </c>
      <c r="N921" s="1413">
        <v>45218</v>
      </c>
      <c r="O921" s="1414" t="s">
        <v>1141</v>
      </c>
      <c r="P921" s="1415"/>
      <c r="Q921" s="135"/>
      <c r="R921" s="109"/>
      <c r="S921" s="109"/>
    </row>
    <row r="922" spans="1:19" s="499" customFormat="1" ht="15.75" x14ac:dyDescent="0.25">
      <c r="A922" s="1090"/>
      <c r="B922" s="498"/>
      <c r="C922" s="1408" t="s">
        <v>1914</v>
      </c>
      <c r="D922" s="1409" t="s">
        <v>376</v>
      </c>
      <c r="E922" s="1419" t="s">
        <v>1959</v>
      </c>
      <c r="F922" s="1411">
        <v>43621</v>
      </c>
      <c r="G922" s="1412">
        <v>7965</v>
      </c>
      <c r="H922" s="1412">
        <v>3650.16</v>
      </c>
      <c r="I922" s="1412">
        <v>4314.84</v>
      </c>
      <c r="J922" s="1409">
        <v>10</v>
      </c>
      <c r="K922" s="1409">
        <v>2611</v>
      </c>
      <c r="L922" s="1409">
        <v>1206010007</v>
      </c>
      <c r="M922" s="1409">
        <v>2438</v>
      </c>
      <c r="N922" s="1413">
        <v>45218</v>
      </c>
      <c r="O922" s="1414" t="s">
        <v>1141</v>
      </c>
      <c r="P922" s="1415"/>
      <c r="Q922" s="135"/>
      <c r="R922" s="109"/>
      <c r="S922" s="109"/>
    </row>
    <row r="923" spans="1:19" s="499" customFormat="1" ht="15.75" x14ac:dyDescent="0.25">
      <c r="A923" s="1090"/>
      <c r="B923" s="498"/>
      <c r="C923" s="1408" t="s">
        <v>1914</v>
      </c>
      <c r="D923" s="1409" t="s">
        <v>376</v>
      </c>
      <c r="E923" s="1419" t="s">
        <v>1960</v>
      </c>
      <c r="F923" s="1411">
        <v>44546</v>
      </c>
      <c r="G923" s="1412">
        <v>6962</v>
      </c>
      <c r="H923" s="1412">
        <v>1392.2</v>
      </c>
      <c r="I923" s="1412">
        <v>5569.8</v>
      </c>
      <c r="J923" s="1409">
        <v>10</v>
      </c>
      <c r="K923" s="1409">
        <v>2611</v>
      </c>
      <c r="L923" s="1409">
        <v>1206010007</v>
      </c>
      <c r="M923" s="1409">
        <v>2438</v>
      </c>
      <c r="N923" s="1413">
        <v>45218</v>
      </c>
      <c r="O923" s="1414" t="s">
        <v>1141</v>
      </c>
      <c r="P923" s="1415"/>
      <c r="Q923" s="135"/>
      <c r="R923" s="109"/>
      <c r="S923" s="109"/>
    </row>
    <row r="924" spans="1:19" s="499" customFormat="1" ht="15.75" x14ac:dyDescent="0.25">
      <c r="A924" s="1090"/>
      <c r="B924" s="498"/>
      <c r="C924" s="1408" t="s">
        <v>1914</v>
      </c>
      <c r="D924" s="1409" t="s">
        <v>376</v>
      </c>
      <c r="E924" s="1419" t="s">
        <v>1961</v>
      </c>
      <c r="F924" s="1411">
        <v>44546</v>
      </c>
      <c r="G924" s="1412">
        <v>6962</v>
      </c>
      <c r="H924" s="1412">
        <v>1392.2</v>
      </c>
      <c r="I924" s="1412">
        <v>5569.8</v>
      </c>
      <c r="J924" s="1409">
        <v>10</v>
      </c>
      <c r="K924" s="1409">
        <v>2611</v>
      </c>
      <c r="L924" s="1409">
        <v>1206010007</v>
      </c>
      <c r="M924" s="1409">
        <v>2438</v>
      </c>
      <c r="N924" s="1413">
        <v>45218</v>
      </c>
      <c r="O924" s="1414" t="s">
        <v>1141</v>
      </c>
      <c r="P924" s="1415"/>
      <c r="Q924" s="135"/>
      <c r="R924" s="109"/>
      <c r="S924" s="109"/>
    </row>
    <row r="925" spans="1:19" s="499" customFormat="1" ht="15.75" x14ac:dyDescent="0.25">
      <c r="A925" s="1090"/>
      <c r="B925" s="498"/>
      <c r="C925" s="1408" t="s">
        <v>1914</v>
      </c>
      <c r="D925" s="1409" t="s">
        <v>376</v>
      </c>
      <c r="E925" s="1419" t="s">
        <v>1962</v>
      </c>
      <c r="F925" s="1411">
        <v>43621</v>
      </c>
      <c r="G925" s="1412">
        <v>11168.7</v>
      </c>
      <c r="H925" s="1412">
        <v>5118.53</v>
      </c>
      <c r="I925" s="1412">
        <v>6050.17</v>
      </c>
      <c r="J925" s="1409">
        <v>10</v>
      </c>
      <c r="K925" s="1409">
        <v>2611</v>
      </c>
      <c r="L925" s="1409">
        <v>1206010007</v>
      </c>
      <c r="M925" s="1409">
        <v>2438</v>
      </c>
      <c r="N925" s="1413">
        <v>45218</v>
      </c>
      <c r="O925" s="1414" t="s">
        <v>1141</v>
      </c>
      <c r="P925" s="1415"/>
      <c r="Q925" s="135"/>
      <c r="R925" s="109"/>
      <c r="S925" s="109"/>
    </row>
    <row r="926" spans="1:19" s="499" customFormat="1" ht="15.75" x14ac:dyDescent="0.25">
      <c r="A926" s="1090"/>
      <c r="B926" s="498"/>
      <c r="C926" s="1408" t="s">
        <v>1914</v>
      </c>
      <c r="D926" s="1409" t="s">
        <v>376</v>
      </c>
      <c r="E926" s="1419" t="s">
        <v>1963</v>
      </c>
      <c r="F926" s="1411">
        <v>43621</v>
      </c>
      <c r="G926" s="1412">
        <v>11168.7</v>
      </c>
      <c r="H926" s="1412">
        <v>5118.53</v>
      </c>
      <c r="I926" s="1412">
        <v>6050.17</v>
      </c>
      <c r="J926" s="1409">
        <v>10</v>
      </c>
      <c r="K926" s="1409">
        <v>2611</v>
      </c>
      <c r="L926" s="1409">
        <v>1206010007</v>
      </c>
      <c r="M926" s="1409">
        <v>2438</v>
      </c>
      <c r="N926" s="1413">
        <v>45218</v>
      </c>
      <c r="O926" s="1414" t="s">
        <v>1141</v>
      </c>
      <c r="P926" s="1415"/>
      <c r="Q926" s="135"/>
      <c r="R926" s="109"/>
      <c r="S926" s="109"/>
    </row>
    <row r="927" spans="1:19" s="499" customFormat="1" ht="15.75" x14ac:dyDescent="0.25">
      <c r="A927" s="1090"/>
      <c r="B927" s="498"/>
      <c r="C927" s="1408" t="s">
        <v>1964</v>
      </c>
      <c r="D927" s="1409" t="s">
        <v>376</v>
      </c>
      <c r="E927" s="1419" t="s">
        <v>1965</v>
      </c>
      <c r="F927" s="1411">
        <v>43621</v>
      </c>
      <c r="G927" s="1412">
        <v>11168.7</v>
      </c>
      <c r="H927" s="1412">
        <v>5118.53</v>
      </c>
      <c r="I927" s="1412">
        <v>6050.17</v>
      </c>
      <c r="J927" s="1409">
        <v>10</v>
      </c>
      <c r="K927" s="1409">
        <v>2611</v>
      </c>
      <c r="L927" s="1409">
        <v>1206010007</v>
      </c>
      <c r="M927" s="1409">
        <v>2438</v>
      </c>
      <c r="N927" s="1413">
        <v>45218</v>
      </c>
      <c r="O927" s="1414" t="s">
        <v>1141</v>
      </c>
      <c r="P927" s="1415"/>
      <c r="Q927" s="135"/>
      <c r="R927" s="109"/>
      <c r="S927" s="109"/>
    </row>
    <row r="928" spans="1:19" s="499" customFormat="1" ht="15.75" x14ac:dyDescent="0.25">
      <c r="A928" s="1090"/>
      <c r="B928" s="498"/>
      <c r="C928" s="1408" t="s">
        <v>1966</v>
      </c>
      <c r="D928" s="1409" t="s">
        <v>376</v>
      </c>
      <c r="E928" s="1419" t="s">
        <v>1967</v>
      </c>
      <c r="F928" s="1411">
        <v>43621</v>
      </c>
      <c r="G928" s="1412">
        <v>11168.7</v>
      </c>
      <c r="H928" s="1412">
        <v>5118.53</v>
      </c>
      <c r="I928" s="1412">
        <v>6050.17</v>
      </c>
      <c r="J928" s="1409">
        <v>10</v>
      </c>
      <c r="K928" s="1409">
        <v>2611</v>
      </c>
      <c r="L928" s="1409">
        <v>1206010007</v>
      </c>
      <c r="M928" s="1409">
        <v>2438</v>
      </c>
      <c r="N928" s="1413">
        <v>45218</v>
      </c>
      <c r="O928" s="1414" t="s">
        <v>1141</v>
      </c>
      <c r="P928" s="1415"/>
      <c r="Q928" s="135"/>
      <c r="R928" s="109"/>
      <c r="S928" s="109"/>
    </row>
    <row r="929" spans="1:19" s="499" customFormat="1" ht="15.75" x14ac:dyDescent="0.25">
      <c r="A929" s="1090"/>
      <c r="B929" s="498"/>
      <c r="C929" s="1408" t="s">
        <v>1968</v>
      </c>
      <c r="D929" s="1409" t="s">
        <v>376</v>
      </c>
      <c r="E929" s="1419" t="s">
        <v>1969</v>
      </c>
      <c r="F929" s="1411">
        <v>43621</v>
      </c>
      <c r="G929" s="1412">
        <v>11168.7</v>
      </c>
      <c r="H929" s="1412">
        <v>5118.53</v>
      </c>
      <c r="I929" s="1412">
        <v>6050.17</v>
      </c>
      <c r="J929" s="1409">
        <v>10</v>
      </c>
      <c r="K929" s="1409">
        <v>2611</v>
      </c>
      <c r="L929" s="1409">
        <v>1206010007</v>
      </c>
      <c r="M929" s="1409">
        <v>2438</v>
      </c>
      <c r="N929" s="1413">
        <v>45218</v>
      </c>
      <c r="O929" s="1414" t="s">
        <v>1141</v>
      </c>
      <c r="P929" s="1415"/>
      <c r="Q929" s="135"/>
      <c r="R929" s="109"/>
      <c r="S929" s="109"/>
    </row>
    <row r="930" spans="1:19" s="499" customFormat="1" ht="15.75" x14ac:dyDescent="0.25">
      <c r="A930" s="1090"/>
      <c r="B930" s="498"/>
      <c r="C930" s="1408" t="s">
        <v>1964</v>
      </c>
      <c r="D930" s="1409" t="s">
        <v>376</v>
      </c>
      <c r="E930" s="1419" t="s">
        <v>1970</v>
      </c>
      <c r="F930" s="1411">
        <v>43621</v>
      </c>
      <c r="G930" s="1412">
        <v>11168.7</v>
      </c>
      <c r="H930" s="1412">
        <v>5118.53</v>
      </c>
      <c r="I930" s="1412">
        <v>6050.17</v>
      </c>
      <c r="J930" s="1409">
        <v>10</v>
      </c>
      <c r="K930" s="1409">
        <v>2611</v>
      </c>
      <c r="L930" s="1409">
        <v>1206010007</v>
      </c>
      <c r="M930" s="1409">
        <v>2438</v>
      </c>
      <c r="N930" s="1413">
        <v>45218</v>
      </c>
      <c r="O930" s="1414" t="s">
        <v>1141</v>
      </c>
      <c r="P930" s="1415"/>
      <c r="Q930" s="135"/>
      <c r="R930" s="109"/>
      <c r="S930" s="109"/>
    </row>
    <row r="931" spans="1:19" s="499" customFormat="1" ht="15.75" x14ac:dyDescent="0.25">
      <c r="A931" s="1090"/>
      <c r="B931" s="498"/>
      <c r="C931" s="1408" t="s">
        <v>1964</v>
      </c>
      <c r="D931" s="1409" t="s">
        <v>376</v>
      </c>
      <c r="E931" s="1419" t="s">
        <v>1971</v>
      </c>
      <c r="F931" s="1411">
        <v>43621</v>
      </c>
      <c r="G931" s="1412">
        <v>11168.7</v>
      </c>
      <c r="H931" s="1412">
        <v>5118.53</v>
      </c>
      <c r="I931" s="1412">
        <v>6050.17</v>
      </c>
      <c r="J931" s="1409">
        <v>10</v>
      </c>
      <c r="K931" s="1409">
        <v>2611</v>
      </c>
      <c r="L931" s="1409">
        <v>1206010007</v>
      </c>
      <c r="M931" s="1409">
        <v>2438</v>
      </c>
      <c r="N931" s="1413">
        <v>45218</v>
      </c>
      <c r="O931" s="1414" t="s">
        <v>1141</v>
      </c>
      <c r="P931" s="1415"/>
      <c r="Q931" s="135"/>
      <c r="R931" s="109"/>
      <c r="S931" s="109"/>
    </row>
    <row r="932" spans="1:19" s="499" customFormat="1" ht="15.75" x14ac:dyDescent="0.25">
      <c r="A932" s="1090"/>
      <c r="B932" s="498"/>
      <c r="C932" s="1408" t="s">
        <v>1964</v>
      </c>
      <c r="D932" s="1409" t="s">
        <v>376</v>
      </c>
      <c r="E932" s="1419" t="s">
        <v>1972</v>
      </c>
      <c r="F932" s="1411">
        <v>43621</v>
      </c>
      <c r="G932" s="1412">
        <v>11168.7</v>
      </c>
      <c r="H932" s="1412">
        <v>5118.53</v>
      </c>
      <c r="I932" s="1412">
        <v>6050.17</v>
      </c>
      <c r="J932" s="1409">
        <v>10</v>
      </c>
      <c r="K932" s="1409">
        <v>2611</v>
      </c>
      <c r="L932" s="1409">
        <v>1206010007</v>
      </c>
      <c r="M932" s="1409">
        <v>2438</v>
      </c>
      <c r="N932" s="1413">
        <v>45218</v>
      </c>
      <c r="O932" s="1414" t="s">
        <v>1141</v>
      </c>
      <c r="P932" s="1415"/>
      <c r="Q932" s="135"/>
      <c r="R932" s="109"/>
      <c r="S932" s="109"/>
    </row>
    <row r="933" spans="1:19" s="499" customFormat="1" ht="15.75" x14ac:dyDescent="0.25">
      <c r="A933" s="1090"/>
      <c r="B933" s="498"/>
      <c r="C933" s="1408" t="s">
        <v>1914</v>
      </c>
      <c r="D933" s="1409" t="s">
        <v>376</v>
      </c>
      <c r="E933" s="1419" t="s">
        <v>1973</v>
      </c>
      <c r="F933" s="1411">
        <v>44812</v>
      </c>
      <c r="G933" s="1412">
        <v>9434.1</v>
      </c>
      <c r="H933" s="1412">
        <v>1257.75</v>
      </c>
      <c r="I933" s="1412">
        <v>8176.35</v>
      </c>
      <c r="J933" s="1409">
        <v>10</v>
      </c>
      <c r="K933" s="1409">
        <v>2611</v>
      </c>
      <c r="L933" s="1409">
        <v>1206010007</v>
      </c>
      <c r="M933" s="1409">
        <v>2438</v>
      </c>
      <c r="N933" s="1413">
        <v>45218</v>
      </c>
      <c r="O933" s="1414" t="s">
        <v>1141</v>
      </c>
      <c r="P933" s="1415"/>
      <c r="Q933" s="135"/>
      <c r="R933" s="109"/>
      <c r="S933" s="109"/>
    </row>
    <row r="934" spans="1:19" s="499" customFormat="1" ht="15.75" x14ac:dyDescent="0.25">
      <c r="A934" s="1090"/>
      <c r="B934" s="498"/>
      <c r="C934" s="1408" t="s">
        <v>1914</v>
      </c>
      <c r="D934" s="1409" t="s">
        <v>376</v>
      </c>
      <c r="E934" s="1419" t="s">
        <v>1974</v>
      </c>
      <c r="F934" s="1411">
        <v>44546</v>
      </c>
      <c r="G934" s="1412">
        <v>6962</v>
      </c>
      <c r="H934" s="1412">
        <v>1392.2</v>
      </c>
      <c r="I934" s="1412">
        <v>5569.8</v>
      </c>
      <c r="J934" s="1409">
        <v>10</v>
      </c>
      <c r="K934" s="1409">
        <v>2611</v>
      </c>
      <c r="L934" s="1409">
        <v>1206010007</v>
      </c>
      <c r="M934" s="1409">
        <v>2438</v>
      </c>
      <c r="N934" s="1413">
        <v>45218</v>
      </c>
      <c r="O934" s="1414" t="s">
        <v>1141</v>
      </c>
      <c r="P934" s="1415"/>
      <c r="Q934" s="135"/>
      <c r="R934" s="109"/>
      <c r="S934" s="109"/>
    </row>
    <row r="935" spans="1:19" s="499" customFormat="1" ht="15.75" x14ac:dyDescent="0.25">
      <c r="A935" s="1090"/>
      <c r="B935" s="498"/>
      <c r="C935" s="1408" t="s">
        <v>1914</v>
      </c>
      <c r="D935" s="1409" t="s">
        <v>376</v>
      </c>
      <c r="E935" s="1419" t="s">
        <v>1975</v>
      </c>
      <c r="F935" s="1411">
        <v>44546</v>
      </c>
      <c r="G935" s="1412">
        <v>6962</v>
      </c>
      <c r="H935" s="1412">
        <v>1392.2</v>
      </c>
      <c r="I935" s="1412">
        <v>5569.8</v>
      </c>
      <c r="J935" s="1409">
        <v>10</v>
      </c>
      <c r="K935" s="1409">
        <v>2611</v>
      </c>
      <c r="L935" s="1409">
        <v>1206010007</v>
      </c>
      <c r="M935" s="1409">
        <v>2438</v>
      </c>
      <c r="N935" s="1413">
        <v>45218</v>
      </c>
      <c r="O935" s="1414" t="s">
        <v>1141</v>
      </c>
      <c r="P935" s="1415"/>
      <c r="Q935" s="135"/>
      <c r="R935" s="109"/>
      <c r="S935" s="109"/>
    </row>
    <row r="936" spans="1:19" s="499" customFormat="1" ht="15.75" x14ac:dyDescent="0.25">
      <c r="A936" s="1090"/>
      <c r="B936" s="498"/>
      <c r="C936" s="1408" t="s">
        <v>1912</v>
      </c>
      <c r="D936" s="1409" t="s">
        <v>376</v>
      </c>
      <c r="E936" s="1419" t="s">
        <v>1976</v>
      </c>
      <c r="F936" s="1411">
        <v>43825</v>
      </c>
      <c r="G936" s="1412">
        <v>1534</v>
      </c>
      <c r="H936" s="1412">
        <v>613.20000000000005</v>
      </c>
      <c r="I936" s="1412">
        <v>920.8</v>
      </c>
      <c r="J936" s="1409">
        <v>10</v>
      </c>
      <c r="K936" s="1409">
        <v>2611</v>
      </c>
      <c r="L936" s="1409">
        <v>1206010007</v>
      </c>
      <c r="M936" s="1409">
        <v>2438</v>
      </c>
      <c r="N936" s="1413">
        <v>45218</v>
      </c>
      <c r="O936" s="1414" t="s">
        <v>1141</v>
      </c>
      <c r="P936" s="1415"/>
      <c r="Q936" s="135"/>
      <c r="R936" s="109"/>
      <c r="S936" s="109"/>
    </row>
    <row r="937" spans="1:19" s="499" customFormat="1" ht="15.75" x14ac:dyDescent="0.25">
      <c r="A937" s="1090"/>
      <c r="B937" s="498"/>
      <c r="C937" s="1408" t="s">
        <v>1977</v>
      </c>
      <c r="D937" s="1409" t="s">
        <v>376</v>
      </c>
      <c r="E937" s="1419" t="s">
        <v>1978</v>
      </c>
      <c r="F937" s="1411">
        <v>43621</v>
      </c>
      <c r="G937" s="1412">
        <v>13452</v>
      </c>
      <c r="H937" s="1412">
        <v>6165.04</v>
      </c>
      <c r="I937" s="1412">
        <v>7286.96</v>
      </c>
      <c r="J937" s="1409">
        <v>10</v>
      </c>
      <c r="K937" s="1409">
        <v>2611</v>
      </c>
      <c r="L937" s="1409">
        <v>1206010007</v>
      </c>
      <c r="M937" s="1409">
        <v>2438</v>
      </c>
      <c r="N937" s="1413">
        <v>45218</v>
      </c>
      <c r="O937" s="1414" t="s">
        <v>1141</v>
      </c>
      <c r="P937" s="1415"/>
      <c r="Q937" s="135"/>
      <c r="R937" s="109"/>
      <c r="S937" s="109"/>
    </row>
    <row r="938" spans="1:19" s="499" customFormat="1" ht="15.75" x14ac:dyDescent="0.25">
      <c r="A938" s="1090"/>
      <c r="B938" s="498"/>
      <c r="C938" s="1408" t="s">
        <v>1977</v>
      </c>
      <c r="D938" s="1409" t="s">
        <v>376</v>
      </c>
      <c r="E938" s="1419" t="s">
        <v>1979</v>
      </c>
      <c r="F938" s="1411">
        <v>44193</v>
      </c>
      <c r="G938" s="1412">
        <v>14750</v>
      </c>
      <c r="H938" s="1412">
        <v>4424.7</v>
      </c>
      <c r="I938" s="1412">
        <v>10325.299999999999</v>
      </c>
      <c r="J938" s="1409">
        <v>10</v>
      </c>
      <c r="K938" s="1409">
        <v>2611</v>
      </c>
      <c r="L938" s="1409">
        <v>1206010007</v>
      </c>
      <c r="M938" s="1409">
        <v>2438</v>
      </c>
      <c r="N938" s="1413">
        <v>45218</v>
      </c>
      <c r="O938" s="1414" t="s">
        <v>1141</v>
      </c>
      <c r="P938" s="1415"/>
      <c r="Q938" s="135"/>
      <c r="R938" s="109"/>
      <c r="S938" s="109"/>
    </row>
    <row r="939" spans="1:19" s="499" customFormat="1" ht="15.75" x14ac:dyDescent="0.25">
      <c r="A939" s="1090"/>
      <c r="B939" s="498"/>
      <c r="C939" s="1408" t="s">
        <v>1977</v>
      </c>
      <c r="D939" s="1409" t="s">
        <v>376</v>
      </c>
      <c r="E939" s="1419" t="s">
        <v>1980</v>
      </c>
      <c r="F939" s="1411">
        <v>43825</v>
      </c>
      <c r="G939" s="1412">
        <v>21712</v>
      </c>
      <c r="H939" s="1412">
        <v>8684.4</v>
      </c>
      <c r="I939" s="1412">
        <v>13027.6</v>
      </c>
      <c r="J939" s="1409">
        <v>10</v>
      </c>
      <c r="K939" s="1409">
        <v>2611</v>
      </c>
      <c r="L939" s="1409">
        <v>1206010007</v>
      </c>
      <c r="M939" s="1409">
        <v>2438</v>
      </c>
      <c r="N939" s="1413">
        <v>45218</v>
      </c>
      <c r="O939" s="1414" t="s">
        <v>1141</v>
      </c>
      <c r="P939" s="1415"/>
      <c r="Q939" s="135"/>
      <c r="R939" s="109"/>
      <c r="S939" s="109"/>
    </row>
    <row r="940" spans="1:19" s="499" customFormat="1" ht="15.75" x14ac:dyDescent="0.25">
      <c r="A940" s="1090"/>
      <c r="B940" s="498"/>
      <c r="C940" s="1408" t="s">
        <v>1981</v>
      </c>
      <c r="D940" s="1409" t="s">
        <v>376</v>
      </c>
      <c r="E940" s="1419" t="s">
        <v>1982</v>
      </c>
      <c r="F940" s="1411">
        <v>43825</v>
      </c>
      <c r="G940" s="1412">
        <v>12862</v>
      </c>
      <c r="H940" s="1412">
        <v>5144.3999999999996</v>
      </c>
      <c r="I940" s="1412">
        <v>7717.6</v>
      </c>
      <c r="J940" s="1409">
        <v>10</v>
      </c>
      <c r="K940" s="1409">
        <v>2611</v>
      </c>
      <c r="L940" s="1409">
        <v>1206010007</v>
      </c>
      <c r="M940" s="1409">
        <v>2438</v>
      </c>
      <c r="N940" s="1413">
        <v>45218</v>
      </c>
      <c r="O940" s="1414" t="s">
        <v>1141</v>
      </c>
      <c r="P940" s="1415"/>
      <c r="Q940" s="135"/>
      <c r="R940" s="109"/>
      <c r="S940" s="109"/>
    </row>
    <row r="941" spans="1:19" s="499" customFormat="1" ht="15.75" x14ac:dyDescent="0.25">
      <c r="A941" s="1090"/>
      <c r="B941" s="498"/>
      <c r="C941" s="1408" t="s">
        <v>1968</v>
      </c>
      <c r="D941" s="1409" t="s">
        <v>376</v>
      </c>
      <c r="E941" s="1419" t="s">
        <v>1938</v>
      </c>
      <c r="F941" s="1411">
        <v>44193</v>
      </c>
      <c r="G941" s="1412">
        <v>6246.92</v>
      </c>
      <c r="H941" s="1412">
        <v>1873.77</v>
      </c>
      <c r="I941" s="1412">
        <v>4373.1499999999996</v>
      </c>
      <c r="J941" s="1409">
        <v>10</v>
      </c>
      <c r="K941" s="1409">
        <v>2611</v>
      </c>
      <c r="L941" s="1409">
        <v>1206010007</v>
      </c>
      <c r="M941" s="1409">
        <v>2438</v>
      </c>
      <c r="N941" s="1413">
        <v>45218</v>
      </c>
      <c r="O941" s="1414" t="s">
        <v>1141</v>
      </c>
      <c r="P941" s="1415"/>
      <c r="Q941" s="135"/>
      <c r="R941" s="109"/>
      <c r="S941" s="109"/>
    </row>
    <row r="942" spans="1:19" s="499" customFormat="1" ht="15.75" x14ac:dyDescent="0.25">
      <c r="A942" s="1090"/>
      <c r="B942" s="498"/>
      <c r="C942" s="1408" t="s">
        <v>1968</v>
      </c>
      <c r="D942" s="1409" t="s">
        <v>376</v>
      </c>
      <c r="E942" s="1419" t="s">
        <v>1983</v>
      </c>
      <c r="F942" s="1411">
        <v>44193</v>
      </c>
      <c r="G942" s="1412">
        <v>6246.92</v>
      </c>
      <c r="H942" s="1412">
        <v>1873.77</v>
      </c>
      <c r="I942" s="1412">
        <v>4373.1499999999996</v>
      </c>
      <c r="J942" s="1409">
        <v>10</v>
      </c>
      <c r="K942" s="1409">
        <v>2611</v>
      </c>
      <c r="L942" s="1409">
        <v>1206010007</v>
      </c>
      <c r="M942" s="1409">
        <v>2438</v>
      </c>
      <c r="N942" s="1413">
        <v>45218</v>
      </c>
      <c r="O942" s="1414" t="s">
        <v>1141</v>
      </c>
      <c r="P942" s="1415"/>
      <c r="Q942" s="135"/>
      <c r="R942" s="109"/>
      <c r="S942" s="109"/>
    </row>
    <row r="943" spans="1:19" s="499" customFormat="1" ht="15.75" x14ac:dyDescent="0.25">
      <c r="A943" s="1090"/>
      <c r="B943" s="498"/>
      <c r="C943" s="1408" t="s">
        <v>1968</v>
      </c>
      <c r="D943" s="1409" t="s">
        <v>376</v>
      </c>
      <c r="E943" s="1419" t="s">
        <v>1984</v>
      </c>
      <c r="F943" s="1411">
        <v>44193</v>
      </c>
      <c r="G943" s="1412">
        <v>6246.92</v>
      </c>
      <c r="H943" s="1412">
        <v>1873.77</v>
      </c>
      <c r="I943" s="1412">
        <v>4373.1499999999996</v>
      </c>
      <c r="J943" s="1409">
        <v>10</v>
      </c>
      <c r="K943" s="1409">
        <v>2611</v>
      </c>
      <c r="L943" s="1409">
        <v>1206010007</v>
      </c>
      <c r="M943" s="1409">
        <v>2438</v>
      </c>
      <c r="N943" s="1413">
        <v>45218</v>
      </c>
      <c r="O943" s="1414" t="s">
        <v>1141</v>
      </c>
      <c r="P943" s="1415"/>
      <c r="Q943" s="135"/>
      <c r="R943" s="109"/>
      <c r="S943" s="109"/>
    </row>
    <row r="944" spans="1:19" s="499" customFormat="1" ht="15.75" x14ac:dyDescent="0.25">
      <c r="A944" s="1090"/>
      <c r="B944" s="498"/>
      <c r="C944" s="1408" t="s">
        <v>1964</v>
      </c>
      <c r="D944" s="1409" t="s">
        <v>376</v>
      </c>
      <c r="E944" s="1419" t="s">
        <v>1985</v>
      </c>
      <c r="F944" s="1411">
        <v>43825</v>
      </c>
      <c r="G944" s="1412">
        <v>11564</v>
      </c>
      <c r="H944" s="1412">
        <v>4625.2</v>
      </c>
      <c r="I944" s="1412">
        <v>6938.8</v>
      </c>
      <c r="J944" s="1409">
        <v>10</v>
      </c>
      <c r="K944" s="1409">
        <v>2611</v>
      </c>
      <c r="L944" s="1409">
        <v>1206010007</v>
      </c>
      <c r="M944" s="1409">
        <v>2438</v>
      </c>
      <c r="N944" s="1413">
        <v>45218</v>
      </c>
      <c r="O944" s="1414" t="s">
        <v>1141</v>
      </c>
      <c r="P944" s="1415"/>
      <c r="Q944" s="135"/>
      <c r="R944" s="109"/>
      <c r="S944" s="109"/>
    </row>
    <row r="945" spans="1:19" s="499" customFormat="1" ht="15.75" x14ac:dyDescent="0.25">
      <c r="A945" s="1090"/>
      <c r="B945" s="498"/>
      <c r="C945" s="1408" t="s">
        <v>1964</v>
      </c>
      <c r="D945" s="1409" t="s">
        <v>376</v>
      </c>
      <c r="E945" s="1419" t="s">
        <v>1986</v>
      </c>
      <c r="F945" s="1411">
        <v>43825</v>
      </c>
      <c r="G945" s="1412">
        <v>11564</v>
      </c>
      <c r="H945" s="1412">
        <v>4625.2</v>
      </c>
      <c r="I945" s="1412">
        <v>6938.8</v>
      </c>
      <c r="J945" s="1409">
        <v>10</v>
      </c>
      <c r="K945" s="1409">
        <v>2611</v>
      </c>
      <c r="L945" s="1409">
        <v>1206010007</v>
      </c>
      <c r="M945" s="1409">
        <v>2438</v>
      </c>
      <c r="N945" s="1413">
        <v>45218</v>
      </c>
      <c r="O945" s="1414" t="s">
        <v>1141</v>
      </c>
      <c r="P945" s="1415"/>
      <c r="Q945" s="135"/>
      <c r="R945" s="109"/>
      <c r="S945" s="109"/>
    </row>
    <row r="946" spans="1:19" s="499" customFormat="1" ht="15.75" x14ac:dyDescent="0.25">
      <c r="A946" s="1090"/>
      <c r="B946" s="498"/>
      <c r="C946" s="1408" t="s">
        <v>1964</v>
      </c>
      <c r="D946" s="1409" t="s">
        <v>376</v>
      </c>
      <c r="E946" s="1419" t="s">
        <v>1987</v>
      </c>
      <c r="F946" s="1411">
        <v>43825</v>
      </c>
      <c r="G946" s="1412">
        <v>11564</v>
      </c>
      <c r="H946" s="1412">
        <v>4625.2</v>
      </c>
      <c r="I946" s="1412">
        <v>6938.8</v>
      </c>
      <c r="J946" s="1409">
        <v>10</v>
      </c>
      <c r="K946" s="1409">
        <v>2611</v>
      </c>
      <c r="L946" s="1409">
        <v>1206010007</v>
      </c>
      <c r="M946" s="1409">
        <v>2438</v>
      </c>
      <c r="N946" s="1413">
        <v>45218</v>
      </c>
      <c r="O946" s="1414" t="s">
        <v>1141</v>
      </c>
      <c r="P946" s="1415"/>
      <c r="Q946" s="135"/>
      <c r="R946" s="109"/>
      <c r="S946" s="109"/>
    </row>
    <row r="947" spans="1:19" s="499" customFormat="1" ht="15.75" x14ac:dyDescent="0.25">
      <c r="A947" s="1090"/>
      <c r="B947" s="498"/>
      <c r="C947" s="1408" t="s">
        <v>1964</v>
      </c>
      <c r="D947" s="1409" t="s">
        <v>376</v>
      </c>
      <c r="E947" s="1419" t="s">
        <v>1988</v>
      </c>
      <c r="F947" s="1411">
        <v>43825</v>
      </c>
      <c r="G947" s="1412">
        <v>11564</v>
      </c>
      <c r="H947" s="1412">
        <v>4625.2</v>
      </c>
      <c r="I947" s="1412">
        <v>6938.8</v>
      </c>
      <c r="J947" s="1409">
        <v>10</v>
      </c>
      <c r="K947" s="1409">
        <v>2611</v>
      </c>
      <c r="L947" s="1409">
        <v>1206010007</v>
      </c>
      <c r="M947" s="1409">
        <v>2438</v>
      </c>
      <c r="N947" s="1413">
        <v>45218</v>
      </c>
      <c r="O947" s="1414" t="s">
        <v>1141</v>
      </c>
      <c r="P947" s="1415"/>
      <c r="Q947" s="135"/>
      <c r="R947" s="109"/>
      <c r="S947" s="109"/>
    </row>
    <row r="948" spans="1:19" s="499" customFormat="1" ht="15.75" x14ac:dyDescent="0.25">
      <c r="A948" s="1090"/>
      <c r="B948" s="498"/>
      <c r="C948" s="1408" t="s">
        <v>1964</v>
      </c>
      <c r="D948" s="1409" t="s">
        <v>376</v>
      </c>
      <c r="E948" s="1419" t="s">
        <v>1989</v>
      </c>
      <c r="F948" s="1411">
        <v>43825</v>
      </c>
      <c r="G948" s="1412">
        <v>11564</v>
      </c>
      <c r="H948" s="1412">
        <v>4625.2</v>
      </c>
      <c r="I948" s="1412">
        <v>6938.8</v>
      </c>
      <c r="J948" s="1409">
        <v>10</v>
      </c>
      <c r="K948" s="1409">
        <v>2611</v>
      </c>
      <c r="L948" s="1409">
        <v>1206010007</v>
      </c>
      <c r="M948" s="1409">
        <v>2438</v>
      </c>
      <c r="N948" s="1413">
        <v>45218</v>
      </c>
      <c r="O948" s="1414" t="s">
        <v>1141</v>
      </c>
      <c r="P948" s="1415"/>
      <c r="Q948" s="135"/>
      <c r="R948" s="109"/>
      <c r="S948" s="109"/>
    </row>
    <row r="949" spans="1:19" s="499" customFormat="1" ht="15.75" x14ac:dyDescent="0.25">
      <c r="A949" s="1090"/>
      <c r="B949" s="498"/>
      <c r="C949" s="1408" t="s">
        <v>1964</v>
      </c>
      <c r="D949" s="1409" t="s">
        <v>376</v>
      </c>
      <c r="E949" s="1419" t="s">
        <v>1990</v>
      </c>
      <c r="F949" s="1411">
        <v>44193</v>
      </c>
      <c r="G949" s="1412">
        <v>11396.44</v>
      </c>
      <c r="H949" s="1412">
        <v>3418.63</v>
      </c>
      <c r="I949" s="1412">
        <v>7977.96</v>
      </c>
      <c r="J949" s="1409">
        <v>10</v>
      </c>
      <c r="K949" s="1409">
        <v>2611</v>
      </c>
      <c r="L949" s="1409">
        <v>1206010007</v>
      </c>
      <c r="M949" s="1409">
        <v>2438</v>
      </c>
      <c r="N949" s="1413">
        <v>45218</v>
      </c>
      <c r="O949" s="1414" t="s">
        <v>1141</v>
      </c>
      <c r="P949" s="1415"/>
      <c r="Q949" s="135"/>
      <c r="R949" s="109"/>
      <c r="S949" s="109"/>
    </row>
    <row r="950" spans="1:19" s="499" customFormat="1" ht="15.75" x14ac:dyDescent="0.25">
      <c r="A950" s="1090"/>
      <c r="B950" s="498"/>
      <c r="C950" s="1408" t="s">
        <v>1964</v>
      </c>
      <c r="D950" s="1409" t="s">
        <v>376</v>
      </c>
      <c r="E950" s="1419" t="s">
        <v>1991</v>
      </c>
      <c r="F950" s="1411">
        <v>43621</v>
      </c>
      <c r="G950" s="1412">
        <v>13452</v>
      </c>
      <c r="H950" s="1412">
        <v>6165.04</v>
      </c>
      <c r="I950" s="1412">
        <v>7286.96</v>
      </c>
      <c r="J950" s="1409">
        <v>10</v>
      </c>
      <c r="K950" s="1409">
        <v>2611</v>
      </c>
      <c r="L950" s="1409">
        <v>1206010007</v>
      </c>
      <c r="M950" s="1409">
        <v>2438</v>
      </c>
      <c r="N950" s="1413">
        <v>45218</v>
      </c>
      <c r="O950" s="1414" t="s">
        <v>1141</v>
      </c>
      <c r="P950" s="1415"/>
      <c r="Q950" s="135"/>
      <c r="R950" s="109"/>
      <c r="S950" s="109"/>
    </row>
    <row r="951" spans="1:19" s="499" customFormat="1" ht="15.75" x14ac:dyDescent="0.25">
      <c r="A951" s="1090"/>
      <c r="B951" s="498"/>
      <c r="C951" s="1408" t="s">
        <v>1964</v>
      </c>
      <c r="D951" s="1409" t="s">
        <v>376</v>
      </c>
      <c r="E951" s="1419" t="s">
        <v>1992</v>
      </c>
      <c r="F951" s="1411">
        <v>43621</v>
      </c>
      <c r="G951" s="1412">
        <v>13452</v>
      </c>
      <c r="H951" s="1412">
        <v>6165.04</v>
      </c>
      <c r="I951" s="1412">
        <v>7286.96</v>
      </c>
      <c r="J951" s="1409">
        <v>10</v>
      </c>
      <c r="K951" s="1409">
        <v>2611</v>
      </c>
      <c r="L951" s="1409">
        <v>1206010007</v>
      </c>
      <c r="M951" s="1409">
        <v>2438</v>
      </c>
      <c r="N951" s="1413">
        <v>45218</v>
      </c>
      <c r="O951" s="1414" t="s">
        <v>1141</v>
      </c>
      <c r="P951" s="1415"/>
      <c r="Q951" s="135"/>
      <c r="R951" s="109"/>
      <c r="S951" s="109"/>
    </row>
    <row r="952" spans="1:19" s="499" customFormat="1" ht="15.75" x14ac:dyDescent="0.25">
      <c r="A952" s="1090"/>
      <c r="B952" s="498"/>
      <c r="C952" s="1408" t="s">
        <v>1964</v>
      </c>
      <c r="D952" s="1409" t="s">
        <v>376</v>
      </c>
      <c r="E952" s="1419" t="s">
        <v>1993</v>
      </c>
      <c r="F952" s="1411">
        <v>43621</v>
      </c>
      <c r="G952" s="1412">
        <v>13452</v>
      </c>
      <c r="H952" s="1412">
        <v>6165.04</v>
      </c>
      <c r="I952" s="1412">
        <v>7286.96</v>
      </c>
      <c r="J952" s="1409">
        <v>10</v>
      </c>
      <c r="K952" s="1409">
        <v>2611</v>
      </c>
      <c r="L952" s="1409">
        <v>1206010007</v>
      </c>
      <c r="M952" s="1409">
        <v>2438</v>
      </c>
      <c r="N952" s="1413">
        <v>45218</v>
      </c>
      <c r="O952" s="1414" t="s">
        <v>1141</v>
      </c>
      <c r="P952" s="1415"/>
      <c r="Q952" s="135"/>
      <c r="R952" s="109"/>
      <c r="S952" s="109"/>
    </row>
    <row r="953" spans="1:19" s="499" customFormat="1" ht="15.75" x14ac:dyDescent="0.25">
      <c r="A953" s="1090"/>
      <c r="B953" s="498"/>
      <c r="C953" s="1408" t="s">
        <v>1964</v>
      </c>
      <c r="D953" s="1409" t="s">
        <v>376</v>
      </c>
      <c r="E953" s="1419" t="s">
        <v>1994</v>
      </c>
      <c r="F953" s="1411">
        <v>43825</v>
      </c>
      <c r="G953" s="1412">
        <v>11564</v>
      </c>
      <c r="H953" s="1412">
        <v>4625.2</v>
      </c>
      <c r="I953" s="1412">
        <v>6938.8</v>
      </c>
      <c r="J953" s="1409">
        <v>10</v>
      </c>
      <c r="K953" s="1409">
        <v>2611</v>
      </c>
      <c r="L953" s="1409">
        <v>1206010007</v>
      </c>
      <c r="M953" s="1409">
        <v>2438</v>
      </c>
      <c r="N953" s="1413">
        <v>45218</v>
      </c>
      <c r="O953" s="1414" t="s">
        <v>1141</v>
      </c>
      <c r="P953" s="1415"/>
      <c r="Q953" s="135"/>
      <c r="R953" s="109"/>
      <c r="S953" s="109"/>
    </row>
    <row r="954" spans="1:19" s="499" customFormat="1" ht="15.75" x14ac:dyDescent="0.25">
      <c r="A954" s="1090"/>
      <c r="B954" s="498"/>
      <c r="C954" s="1408" t="s">
        <v>1964</v>
      </c>
      <c r="D954" s="1409" t="s">
        <v>376</v>
      </c>
      <c r="E954" s="1419" t="s">
        <v>1995</v>
      </c>
      <c r="F954" s="1411">
        <v>43826</v>
      </c>
      <c r="G954" s="1412"/>
      <c r="H954" s="1412">
        <v>11239.6</v>
      </c>
      <c r="I954" s="1412">
        <v>16860.400000000001</v>
      </c>
      <c r="J954" s="1409">
        <v>10</v>
      </c>
      <c r="K954" s="1409">
        <v>2611</v>
      </c>
      <c r="L954" s="1409">
        <v>1206010007</v>
      </c>
      <c r="M954" s="1409">
        <v>2438</v>
      </c>
      <c r="N954" s="1413">
        <v>45218</v>
      </c>
      <c r="O954" s="1414" t="s">
        <v>1141</v>
      </c>
      <c r="P954" s="1415"/>
      <c r="Q954" s="135"/>
      <c r="R954" s="109"/>
      <c r="S954" s="109"/>
    </row>
    <row r="955" spans="1:19" s="499" customFormat="1" ht="15.75" x14ac:dyDescent="0.25">
      <c r="A955" s="1090"/>
      <c r="B955" s="498"/>
      <c r="C955" s="1408" t="s">
        <v>1996</v>
      </c>
      <c r="D955" s="1409" t="s">
        <v>376</v>
      </c>
      <c r="E955" s="1419" t="s">
        <v>1997</v>
      </c>
      <c r="F955" s="1411">
        <v>43825</v>
      </c>
      <c r="G955" s="1412">
        <v>12862</v>
      </c>
      <c r="H955" s="1412">
        <v>5144.3999999999996</v>
      </c>
      <c r="I955" s="1412">
        <v>7717.6</v>
      </c>
      <c r="J955" s="1409">
        <v>10</v>
      </c>
      <c r="K955" s="1409">
        <v>2611</v>
      </c>
      <c r="L955" s="1409">
        <v>1206010007</v>
      </c>
      <c r="M955" s="1409">
        <v>2438</v>
      </c>
      <c r="N955" s="1413">
        <v>45218</v>
      </c>
      <c r="O955" s="1414" t="s">
        <v>1141</v>
      </c>
      <c r="P955" s="1415"/>
      <c r="Q955" s="135"/>
      <c r="R955" s="109"/>
      <c r="S955" s="109"/>
    </row>
    <row r="956" spans="1:19" s="499" customFormat="1" ht="15.75" x14ac:dyDescent="0.25">
      <c r="A956" s="1090"/>
      <c r="B956" s="498"/>
      <c r="C956" s="1408" t="s">
        <v>1998</v>
      </c>
      <c r="D956" s="1409" t="s">
        <v>376</v>
      </c>
      <c r="E956" s="1419" t="s">
        <v>1999</v>
      </c>
      <c r="F956" s="1411">
        <v>42152</v>
      </c>
      <c r="G956" s="1412">
        <v>11652.5</v>
      </c>
      <c r="H956" s="1412">
        <v>10000.870000000001</v>
      </c>
      <c r="I956" s="1412">
        <v>1651.63</v>
      </c>
      <c r="J956" s="1409">
        <v>10</v>
      </c>
      <c r="K956" s="1409">
        <v>2657</v>
      </c>
      <c r="L956" s="1409">
        <v>1206010007</v>
      </c>
      <c r="M956" s="1409">
        <v>2438</v>
      </c>
      <c r="N956" s="1413">
        <v>45218</v>
      </c>
      <c r="O956" s="1414" t="s">
        <v>1141</v>
      </c>
      <c r="P956" s="1415"/>
      <c r="Q956" s="135"/>
      <c r="R956" s="109"/>
      <c r="S956" s="109"/>
    </row>
    <row r="957" spans="1:19" s="499" customFormat="1" ht="15.75" x14ac:dyDescent="0.25">
      <c r="A957" s="1090"/>
      <c r="B957" s="498"/>
      <c r="C957" s="1408" t="s">
        <v>1998</v>
      </c>
      <c r="D957" s="1409" t="s">
        <v>376</v>
      </c>
      <c r="E957" s="1419" t="s">
        <v>2000</v>
      </c>
      <c r="F957" s="1411">
        <v>42152</v>
      </c>
      <c r="G957" s="1412">
        <v>11652.5</v>
      </c>
      <c r="H957" s="1412">
        <v>10000.870000000001</v>
      </c>
      <c r="I957" s="1412">
        <v>1651.63</v>
      </c>
      <c r="J957" s="1409">
        <v>10</v>
      </c>
      <c r="K957" s="1409">
        <v>2611</v>
      </c>
      <c r="L957" s="1409">
        <v>1206010007</v>
      </c>
      <c r="M957" s="1409">
        <v>2438</v>
      </c>
      <c r="N957" s="1413">
        <v>45218</v>
      </c>
      <c r="O957" s="1414" t="s">
        <v>1141</v>
      </c>
      <c r="P957" s="1415"/>
      <c r="Q957" s="135"/>
      <c r="R957" s="109"/>
      <c r="S957" s="109"/>
    </row>
    <row r="958" spans="1:19" s="499" customFormat="1" ht="15.75" x14ac:dyDescent="0.25">
      <c r="A958" s="1090"/>
      <c r="B958" s="498"/>
      <c r="C958" s="1408" t="s">
        <v>1914</v>
      </c>
      <c r="D958" s="1409" t="s">
        <v>376</v>
      </c>
      <c r="E958" s="1419" t="s">
        <v>2001</v>
      </c>
      <c r="F958" s="1411">
        <v>43426</v>
      </c>
      <c r="G958" s="1412">
        <v>4838</v>
      </c>
      <c r="H958" s="1412">
        <v>2458.81</v>
      </c>
      <c r="I958" s="1412">
        <v>2379.19</v>
      </c>
      <c r="J958" s="1409">
        <v>10</v>
      </c>
      <c r="K958" s="1409">
        <v>2611</v>
      </c>
      <c r="L958" s="1409">
        <v>1206010007</v>
      </c>
      <c r="M958" s="1409">
        <v>2438</v>
      </c>
      <c r="N958" s="1413">
        <v>45218</v>
      </c>
      <c r="O958" s="1414" t="s">
        <v>1141</v>
      </c>
      <c r="P958" s="1415"/>
      <c r="Q958" s="135"/>
      <c r="R958" s="109"/>
      <c r="S958" s="109"/>
    </row>
    <row r="959" spans="1:19" s="499" customFormat="1" ht="15.75" x14ac:dyDescent="0.25">
      <c r="A959" s="1090"/>
      <c r="B959" s="498"/>
      <c r="C959" s="1408" t="s">
        <v>1914</v>
      </c>
      <c r="D959" s="1409" t="s">
        <v>376</v>
      </c>
      <c r="E959" s="1419" t="s">
        <v>2002</v>
      </c>
      <c r="F959" s="1411">
        <v>43426</v>
      </c>
      <c r="G959" s="1412">
        <v>4838</v>
      </c>
      <c r="H959" s="1412">
        <v>2458.81</v>
      </c>
      <c r="I959" s="1412">
        <v>2379.19</v>
      </c>
      <c r="J959" s="1409">
        <v>10</v>
      </c>
      <c r="K959" s="1409">
        <v>2611</v>
      </c>
      <c r="L959" s="1409">
        <v>1206010007</v>
      </c>
      <c r="M959" s="1409">
        <v>2438</v>
      </c>
      <c r="N959" s="1413">
        <v>45218</v>
      </c>
      <c r="O959" s="1414" t="s">
        <v>1141</v>
      </c>
      <c r="P959" s="1415"/>
      <c r="Q959" s="135"/>
      <c r="R959" s="109"/>
      <c r="S959" s="109"/>
    </row>
    <row r="960" spans="1:19" s="499" customFormat="1" ht="15.75" x14ac:dyDescent="0.25">
      <c r="A960" s="1090"/>
      <c r="B960" s="498"/>
      <c r="C960" s="1408" t="s">
        <v>1912</v>
      </c>
      <c r="D960" s="1409" t="s">
        <v>376</v>
      </c>
      <c r="E960" s="1419" t="s">
        <v>2003</v>
      </c>
      <c r="F960" s="1411">
        <v>43426</v>
      </c>
      <c r="G960" s="1412">
        <v>4838</v>
      </c>
      <c r="H960" s="1412">
        <v>2458.81</v>
      </c>
      <c r="I960" s="1412">
        <v>2379.19</v>
      </c>
      <c r="J960" s="1409">
        <v>10</v>
      </c>
      <c r="K960" s="1409">
        <v>2611</v>
      </c>
      <c r="L960" s="1409">
        <v>1206010007</v>
      </c>
      <c r="M960" s="1409">
        <v>2438</v>
      </c>
      <c r="N960" s="1413">
        <v>45218</v>
      </c>
      <c r="O960" s="1414" t="s">
        <v>1141</v>
      </c>
      <c r="P960" s="1415"/>
      <c r="Q960" s="135"/>
      <c r="R960" s="109"/>
      <c r="S960" s="109"/>
    </row>
    <row r="961" spans="1:19" s="499" customFormat="1" ht="15.75" x14ac:dyDescent="0.25">
      <c r="A961" s="1090"/>
      <c r="B961" s="498"/>
      <c r="C961" s="1408" t="s">
        <v>1914</v>
      </c>
      <c r="D961" s="1409" t="s">
        <v>376</v>
      </c>
      <c r="E961" s="1419" t="s">
        <v>2004</v>
      </c>
      <c r="F961" s="1411">
        <v>43426</v>
      </c>
      <c r="G961" s="1412"/>
      <c r="H961" s="1412">
        <v>2458.81</v>
      </c>
      <c r="I961" s="1412">
        <v>2379.19</v>
      </c>
      <c r="J961" s="1409">
        <v>10</v>
      </c>
      <c r="K961" s="1409">
        <v>2611</v>
      </c>
      <c r="L961" s="1409">
        <v>1206010007</v>
      </c>
      <c r="M961" s="1409">
        <v>2438</v>
      </c>
      <c r="N961" s="1413">
        <v>45218</v>
      </c>
      <c r="O961" s="1414" t="s">
        <v>1141</v>
      </c>
      <c r="P961" s="1415"/>
      <c r="Q961" s="135"/>
      <c r="R961" s="109"/>
      <c r="S961" s="109"/>
    </row>
    <row r="962" spans="1:19" s="499" customFormat="1" ht="15.75" x14ac:dyDescent="0.25">
      <c r="A962" s="1090"/>
      <c r="B962" s="498"/>
      <c r="C962" s="1408" t="s">
        <v>1968</v>
      </c>
      <c r="D962" s="1409" t="s">
        <v>376</v>
      </c>
      <c r="E962" s="1419" t="s">
        <v>1165</v>
      </c>
      <c r="F962" s="1411"/>
      <c r="G962" s="1412"/>
      <c r="H962" s="1412"/>
      <c r="I962" s="1412"/>
      <c r="J962" s="1409"/>
      <c r="K962" s="1409"/>
      <c r="L962" s="1409"/>
      <c r="M962" s="1409">
        <v>2438</v>
      </c>
      <c r="N962" s="1413">
        <v>45218</v>
      </c>
      <c r="O962" s="1414" t="s">
        <v>1141</v>
      </c>
      <c r="P962" s="1415"/>
      <c r="Q962" s="135"/>
      <c r="R962" s="109"/>
      <c r="S962" s="109"/>
    </row>
    <row r="963" spans="1:19" s="499" customFormat="1" ht="15.75" x14ac:dyDescent="0.25">
      <c r="A963" s="1090"/>
      <c r="B963" s="498"/>
      <c r="C963" s="1408" t="s">
        <v>2005</v>
      </c>
      <c r="D963" s="1409" t="s">
        <v>376</v>
      </c>
      <c r="E963" s="1419" t="s">
        <v>2006</v>
      </c>
      <c r="F963" s="1411">
        <v>43426</v>
      </c>
      <c r="G963" s="1412">
        <v>8260</v>
      </c>
      <c r="H963" s="1412">
        <v>4198.33</v>
      </c>
      <c r="I963" s="1412">
        <v>4061.68</v>
      </c>
      <c r="J963" s="1409">
        <v>10</v>
      </c>
      <c r="K963" s="1409">
        <v>2611</v>
      </c>
      <c r="L963" s="1409">
        <v>1206010007</v>
      </c>
      <c r="M963" s="1409">
        <v>2438</v>
      </c>
      <c r="N963" s="1413">
        <v>45218</v>
      </c>
      <c r="O963" s="1414" t="s">
        <v>1141</v>
      </c>
      <c r="P963" s="1415"/>
      <c r="Q963" s="135"/>
      <c r="R963" s="109"/>
      <c r="S963" s="109"/>
    </row>
    <row r="964" spans="1:19" s="499" customFormat="1" ht="15.75" x14ac:dyDescent="0.25">
      <c r="A964" s="1090"/>
      <c r="B964" s="498"/>
      <c r="C964" s="1408" t="s">
        <v>2005</v>
      </c>
      <c r="D964" s="1409" t="s">
        <v>376</v>
      </c>
      <c r="E964" s="1419" t="s">
        <v>2007</v>
      </c>
      <c r="F964" s="1411">
        <v>43426</v>
      </c>
      <c r="G964" s="1412">
        <v>8260</v>
      </c>
      <c r="H964" s="1412">
        <v>4198.33</v>
      </c>
      <c r="I964" s="1412">
        <v>4061.68</v>
      </c>
      <c r="J964" s="1409">
        <v>10</v>
      </c>
      <c r="K964" s="1409">
        <v>2611</v>
      </c>
      <c r="L964" s="1409">
        <v>1206010007</v>
      </c>
      <c r="M964" s="1409">
        <v>2438</v>
      </c>
      <c r="N964" s="1413">
        <v>45218</v>
      </c>
      <c r="O964" s="1414" t="s">
        <v>1141</v>
      </c>
      <c r="P964" s="1415"/>
      <c r="Q964" s="135"/>
      <c r="R964" s="109"/>
      <c r="S964" s="109"/>
    </row>
    <row r="965" spans="1:19" s="499" customFormat="1" ht="15.75" x14ac:dyDescent="0.25">
      <c r="A965" s="1090"/>
      <c r="B965" s="498"/>
      <c r="C965" s="1421" t="s">
        <v>2008</v>
      </c>
      <c r="D965" s="1409" t="s">
        <v>376</v>
      </c>
      <c r="E965" s="1417" t="s">
        <v>2009</v>
      </c>
      <c r="F965" s="1411"/>
      <c r="G965" s="1412"/>
      <c r="H965" s="1412"/>
      <c r="I965" s="1412"/>
      <c r="J965" s="1409"/>
      <c r="K965" s="1409"/>
      <c r="L965" s="1409"/>
      <c r="M965" s="1409">
        <v>2438</v>
      </c>
      <c r="N965" s="1413">
        <v>45218</v>
      </c>
      <c r="O965" s="1414" t="s">
        <v>1141</v>
      </c>
      <c r="P965" s="1415"/>
      <c r="Q965" s="135"/>
      <c r="R965" s="109"/>
      <c r="S965" s="109"/>
    </row>
    <row r="966" spans="1:19" s="499" customFormat="1" ht="15.75" x14ac:dyDescent="0.25">
      <c r="A966" s="1090"/>
      <c r="B966" s="498"/>
      <c r="C966" s="1421" t="s">
        <v>2008</v>
      </c>
      <c r="D966" s="1409" t="s">
        <v>376</v>
      </c>
      <c r="E966" s="1417" t="s">
        <v>2010</v>
      </c>
      <c r="F966" s="1411"/>
      <c r="G966" s="1412"/>
      <c r="H966" s="1412"/>
      <c r="I966" s="1412"/>
      <c r="J966" s="1409"/>
      <c r="K966" s="1409"/>
      <c r="L966" s="1409"/>
      <c r="M966" s="1409">
        <v>2438</v>
      </c>
      <c r="N966" s="1413">
        <v>45218</v>
      </c>
      <c r="O966" s="1414" t="s">
        <v>1141</v>
      </c>
      <c r="P966" s="1415"/>
      <c r="Q966" s="135"/>
      <c r="R966" s="109"/>
      <c r="S966" s="109"/>
    </row>
    <row r="967" spans="1:19" s="499" customFormat="1" ht="15.75" x14ac:dyDescent="0.25">
      <c r="A967" s="1090"/>
      <c r="B967" s="498"/>
      <c r="C967" s="1424" t="s">
        <v>2011</v>
      </c>
      <c r="D967" s="1409" t="s">
        <v>376</v>
      </c>
      <c r="E967" s="1417" t="s">
        <v>2012</v>
      </c>
      <c r="F967" s="1411"/>
      <c r="G967" s="1412"/>
      <c r="H967" s="1412"/>
      <c r="I967" s="1412"/>
      <c r="J967" s="1409"/>
      <c r="K967" s="1409"/>
      <c r="L967" s="1409"/>
      <c r="M967" s="1409">
        <v>2438</v>
      </c>
      <c r="N967" s="1413">
        <v>45218</v>
      </c>
      <c r="O967" s="1414" t="s">
        <v>1141</v>
      </c>
      <c r="P967" s="1415"/>
      <c r="Q967" s="135"/>
      <c r="R967" s="109"/>
      <c r="S967" s="109"/>
    </row>
    <row r="968" spans="1:19" s="499" customFormat="1" ht="15.75" x14ac:dyDescent="0.25">
      <c r="A968" s="1090"/>
      <c r="B968" s="498"/>
      <c r="C968" s="1424" t="s">
        <v>2011</v>
      </c>
      <c r="D968" s="1409" t="s">
        <v>376</v>
      </c>
      <c r="E968" s="1417" t="s">
        <v>2013</v>
      </c>
      <c r="F968" s="1411"/>
      <c r="G968" s="1412"/>
      <c r="H968" s="1412"/>
      <c r="I968" s="1412"/>
      <c r="J968" s="1409"/>
      <c r="K968" s="1409"/>
      <c r="L968" s="1409"/>
      <c r="M968" s="1409">
        <v>2438</v>
      </c>
      <c r="N968" s="1413">
        <v>45218</v>
      </c>
      <c r="O968" s="1414" t="s">
        <v>1141</v>
      </c>
      <c r="P968" s="1415"/>
      <c r="Q968" s="135"/>
      <c r="R968" s="109"/>
      <c r="S968" s="109"/>
    </row>
    <row r="969" spans="1:19" s="499" customFormat="1" ht="15.75" x14ac:dyDescent="0.25">
      <c r="A969" s="1090"/>
      <c r="B969" s="498"/>
      <c r="C969" s="1421" t="s">
        <v>2014</v>
      </c>
      <c r="D969" s="1409" t="s">
        <v>376</v>
      </c>
      <c r="E969" s="1423" t="s">
        <v>1165</v>
      </c>
      <c r="F969" s="1411"/>
      <c r="G969" s="1412"/>
      <c r="H969" s="1412"/>
      <c r="I969" s="1412"/>
      <c r="J969" s="1409"/>
      <c r="K969" s="1409"/>
      <c r="L969" s="1409"/>
      <c r="M969" s="1409">
        <v>2438</v>
      </c>
      <c r="N969" s="1413">
        <v>45218</v>
      </c>
      <c r="O969" s="1414" t="s">
        <v>1141</v>
      </c>
      <c r="P969" s="1415"/>
      <c r="Q969" s="135"/>
      <c r="R969" s="109"/>
      <c r="S969" s="109"/>
    </row>
    <row r="970" spans="1:19" s="499" customFormat="1" ht="15.75" x14ac:dyDescent="0.25">
      <c r="A970" s="1090"/>
      <c r="B970" s="498"/>
      <c r="C970" s="1421" t="s">
        <v>2015</v>
      </c>
      <c r="D970" s="1409" t="s">
        <v>376</v>
      </c>
      <c r="E970" s="1417" t="s">
        <v>2016</v>
      </c>
      <c r="F970" s="1411"/>
      <c r="G970" s="1412"/>
      <c r="H970" s="1412"/>
      <c r="I970" s="1412"/>
      <c r="J970" s="1409"/>
      <c r="K970" s="1409"/>
      <c r="L970" s="1409"/>
      <c r="M970" s="1409">
        <v>2438</v>
      </c>
      <c r="N970" s="1413">
        <v>45218</v>
      </c>
      <c r="O970" s="1414" t="s">
        <v>1141</v>
      </c>
      <c r="P970" s="1415"/>
      <c r="Q970" s="135"/>
      <c r="R970" s="109"/>
      <c r="S970" s="109"/>
    </row>
    <row r="971" spans="1:19" s="499" customFormat="1" ht="15.75" x14ac:dyDescent="0.25">
      <c r="A971" s="1090"/>
      <c r="B971" s="498"/>
      <c r="C971" s="1421" t="s">
        <v>2017</v>
      </c>
      <c r="D971" s="1409" t="s">
        <v>376</v>
      </c>
      <c r="E971" s="1417" t="s">
        <v>2018</v>
      </c>
      <c r="F971" s="1411"/>
      <c r="G971" s="1412"/>
      <c r="H971" s="1412"/>
      <c r="I971" s="1412"/>
      <c r="J971" s="1409"/>
      <c r="K971" s="1409"/>
      <c r="L971" s="1409"/>
      <c r="M971" s="1409">
        <v>2438</v>
      </c>
      <c r="N971" s="1413">
        <v>45218</v>
      </c>
      <c r="O971" s="1414" t="s">
        <v>1141</v>
      </c>
      <c r="P971" s="1415"/>
      <c r="Q971" s="135"/>
      <c r="R971" s="109"/>
      <c r="S971" s="109"/>
    </row>
    <row r="972" spans="1:19" s="499" customFormat="1" ht="15.75" x14ac:dyDescent="0.25">
      <c r="A972" s="1090"/>
      <c r="B972" s="498"/>
      <c r="C972" s="1421" t="s">
        <v>2019</v>
      </c>
      <c r="D972" s="1409" t="s">
        <v>376</v>
      </c>
      <c r="E972" s="1417" t="s">
        <v>2020</v>
      </c>
      <c r="F972" s="1411"/>
      <c r="G972" s="1412"/>
      <c r="H972" s="1412"/>
      <c r="I972" s="1412"/>
      <c r="J972" s="1409"/>
      <c r="K972" s="1409"/>
      <c r="L972" s="1409"/>
      <c r="M972" s="1409">
        <v>2438</v>
      </c>
      <c r="N972" s="1413">
        <v>45218</v>
      </c>
      <c r="O972" s="1414" t="s">
        <v>1141</v>
      </c>
      <c r="P972" s="1415"/>
      <c r="Q972" s="135"/>
      <c r="R972" s="109"/>
      <c r="S972" s="109"/>
    </row>
    <row r="973" spans="1:19" s="499" customFormat="1" ht="15.75" x14ac:dyDescent="0.25">
      <c r="A973" s="1090"/>
      <c r="B973" s="498"/>
      <c r="C973" s="1421" t="s">
        <v>2019</v>
      </c>
      <c r="D973" s="1409" t="s">
        <v>376</v>
      </c>
      <c r="E973" s="1417" t="s">
        <v>2021</v>
      </c>
      <c r="F973" s="1411"/>
      <c r="G973" s="1412"/>
      <c r="H973" s="1412"/>
      <c r="I973" s="1412"/>
      <c r="J973" s="1409"/>
      <c r="K973" s="1409"/>
      <c r="L973" s="1409"/>
      <c r="M973" s="1409">
        <v>2438</v>
      </c>
      <c r="N973" s="1413">
        <v>45218</v>
      </c>
      <c r="O973" s="1414" t="s">
        <v>1141</v>
      </c>
      <c r="P973" s="1415"/>
      <c r="Q973" s="135"/>
      <c r="R973" s="109"/>
      <c r="S973" s="109"/>
    </row>
    <row r="974" spans="1:19" s="499" customFormat="1" ht="15.75" x14ac:dyDescent="0.25">
      <c r="A974" s="1090"/>
      <c r="B974" s="498"/>
      <c r="C974" s="1421" t="s">
        <v>2022</v>
      </c>
      <c r="D974" s="1409" t="s">
        <v>376</v>
      </c>
      <c r="E974" s="1417" t="s">
        <v>2023</v>
      </c>
      <c r="F974" s="1411"/>
      <c r="G974" s="1412"/>
      <c r="H974" s="1412"/>
      <c r="I974" s="1412"/>
      <c r="J974" s="1409"/>
      <c r="K974" s="1409"/>
      <c r="L974" s="1409"/>
      <c r="M974" s="1409">
        <v>2438</v>
      </c>
      <c r="N974" s="1413">
        <v>45218</v>
      </c>
      <c r="O974" s="1414" t="s">
        <v>1141</v>
      </c>
      <c r="P974" s="1415"/>
      <c r="Q974" s="135"/>
      <c r="R974" s="109"/>
      <c r="S974" s="109"/>
    </row>
    <row r="975" spans="1:19" s="499" customFormat="1" ht="15.75" x14ac:dyDescent="0.25">
      <c r="A975" s="1090"/>
      <c r="B975" s="498"/>
      <c r="C975" s="1424" t="s">
        <v>2024</v>
      </c>
      <c r="D975" s="1409" t="s">
        <v>376</v>
      </c>
      <c r="E975" s="1417" t="s">
        <v>2025</v>
      </c>
      <c r="F975" s="1411"/>
      <c r="G975" s="1412"/>
      <c r="H975" s="1412"/>
      <c r="I975" s="1412"/>
      <c r="J975" s="1409"/>
      <c r="K975" s="1409"/>
      <c r="L975" s="1409"/>
      <c r="M975" s="1409">
        <v>2438</v>
      </c>
      <c r="N975" s="1413">
        <v>45218</v>
      </c>
      <c r="O975" s="1414" t="s">
        <v>1141</v>
      </c>
      <c r="P975" s="1415"/>
      <c r="Q975" s="135"/>
      <c r="R975" s="109"/>
      <c r="S975" s="109"/>
    </row>
    <row r="976" spans="1:19" s="499" customFormat="1" ht="15.75" x14ac:dyDescent="0.25">
      <c r="A976" s="1090"/>
      <c r="B976" s="498"/>
      <c r="C976" s="1421" t="s">
        <v>2026</v>
      </c>
      <c r="D976" s="1409" t="s">
        <v>376</v>
      </c>
      <c r="E976" s="1417" t="s">
        <v>2027</v>
      </c>
      <c r="F976" s="1411"/>
      <c r="G976" s="1412"/>
      <c r="H976" s="1412"/>
      <c r="I976" s="1412"/>
      <c r="J976" s="1409"/>
      <c r="K976" s="1409"/>
      <c r="L976" s="1409"/>
      <c r="M976" s="1409">
        <v>2438</v>
      </c>
      <c r="N976" s="1413">
        <v>45218</v>
      </c>
      <c r="O976" s="1414" t="s">
        <v>1141</v>
      </c>
      <c r="P976" s="1415"/>
      <c r="Q976" s="135"/>
      <c r="R976" s="109"/>
      <c r="S976" s="109"/>
    </row>
    <row r="977" spans="1:19" s="499" customFormat="1" ht="15.75" x14ac:dyDescent="0.25">
      <c r="A977" s="1090"/>
      <c r="B977" s="498"/>
      <c r="C977" s="1421" t="s">
        <v>2026</v>
      </c>
      <c r="D977" s="1409" t="s">
        <v>376</v>
      </c>
      <c r="E977" s="1417" t="s">
        <v>1799</v>
      </c>
      <c r="F977" s="1411"/>
      <c r="G977" s="1412"/>
      <c r="H977" s="1412"/>
      <c r="I977" s="1412"/>
      <c r="J977" s="1409"/>
      <c r="K977" s="1409"/>
      <c r="L977" s="1409"/>
      <c r="M977" s="1409">
        <v>2438</v>
      </c>
      <c r="N977" s="1413">
        <v>45218</v>
      </c>
      <c r="O977" s="1414" t="s">
        <v>1141</v>
      </c>
      <c r="P977" s="1415"/>
      <c r="Q977" s="135"/>
      <c r="R977" s="109"/>
      <c r="S977" s="109"/>
    </row>
    <row r="978" spans="1:19" s="499" customFormat="1" ht="15.75" x14ac:dyDescent="0.25">
      <c r="A978" s="1090"/>
      <c r="B978" s="498"/>
      <c r="C978" s="1421" t="s">
        <v>2028</v>
      </c>
      <c r="D978" s="1409" t="s">
        <v>376</v>
      </c>
      <c r="E978" s="1417" t="s">
        <v>2029</v>
      </c>
      <c r="F978" s="1411"/>
      <c r="G978" s="1412"/>
      <c r="H978" s="1412"/>
      <c r="I978" s="1412"/>
      <c r="J978" s="1409"/>
      <c r="K978" s="1409"/>
      <c r="L978" s="1409"/>
      <c r="M978" s="1409">
        <v>2438</v>
      </c>
      <c r="N978" s="1413">
        <v>45218</v>
      </c>
      <c r="O978" s="1414" t="s">
        <v>1141</v>
      </c>
      <c r="P978" s="1415"/>
      <c r="Q978" s="135"/>
      <c r="R978" s="109"/>
      <c r="S978" s="109"/>
    </row>
    <row r="979" spans="1:19" s="499" customFormat="1" ht="15.75" x14ac:dyDescent="0.25">
      <c r="A979" s="1090"/>
      <c r="B979" s="498"/>
      <c r="C979" s="1421" t="s">
        <v>2030</v>
      </c>
      <c r="D979" s="1409" t="s">
        <v>376</v>
      </c>
      <c r="E979" s="1417" t="s">
        <v>2031</v>
      </c>
      <c r="F979" s="1411"/>
      <c r="G979" s="1412"/>
      <c r="H979" s="1412"/>
      <c r="I979" s="1412"/>
      <c r="J979" s="1409"/>
      <c r="K979" s="1409"/>
      <c r="L979" s="1409"/>
      <c r="M979" s="1409">
        <v>2438</v>
      </c>
      <c r="N979" s="1413">
        <v>45218</v>
      </c>
      <c r="O979" s="1414" t="s">
        <v>1141</v>
      </c>
      <c r="P979" s="1415"/>
      <c r="Q979" s="135"/>
      <c r="R979" s="109"/>
      <c r="S979" s="109"/>
    </row>
    <row r="980" spans="1:19" s="499" customFormat="1" ht="15.75" x14ac:dyDescent="0.25">
      <c r="A980" s="1090"/>
      <c r="B980" s="498"/>
      <c r="C980" s="1421" t="s">
        <v>2030</v>
      </c>
      <c r="D980" s="1409" t="s">
        <v>376</v>
      </c>
      <c r="E980" s="1417" t="s">
        <v>2032</v>
      </c>
      <c r="F980" s="1411"/>
      <c r="G980" s="1412"/>
      <c r="H980" s="1412"/>
      <c r="I980" s="1412"/>
      <c r="J980" s="1409"/>
      <c r="K980" s="1409"/>
      <c r="L980" s="1409"/>
      <c r="M980" s="1409">
        <v>2438</v>
      </c>
      <c r="N980" s="1413">
        <v>45218</v>
      </c>
      <c r="O980" s="1414" t="s">
        <v>1141</v>
      </c>
      <c r="P980" s="1415"/>
      <c r="Q980" s="135"/>
      <c r="R980" s="109"/>
      <c r="S980" s="109"/>
    </row>
    <row r="981" spans="1:19" s="499" customFormat="1" ht="15.75" x14ac:dyDescent="0.25">
      <c r="A981" s="1090"/>
      <c r="B981" s="498"/>
      <c r="C981" s="1421" t="s">
        <v>2033</v>
      </c>
      <c r="D981" s="1409" t="s">
        <v>376</v>
      </c>
      <c r="E981" s="1417" t="s">
        <v>2034</v>
      </c>
      <c r="F981" s="1411"/>
      <c r="G981" s="1412"/>
      <c r="H981" s="1412"/>
      <c r="I981" s="1412"/>
      <c r="J981" s="1409"/>
      <c r="K981" s="1409"/>
      <c r="L981" s="1409"/>
      <c r="M981" s="1409">
        <v>2438</v>
      </c>
      <c r="N981" s="1413">
        <v>45218</v>
      </c>
      <c r="O981" s="1414" t="s">
        <v>1141</v>
      </c>
      <c r="P981" s="1415"/>
      <c r="Q981" s="135"/>
      <c r="R981" s="109"/>
      <c r="S981" s="109"/>
    </row>
    <row r="982" spans="1:19" s="499" customFormat="1" ht="15.75" x14ac:dyDescent="0.25">
      <c r="A982" s="1090"/>
      <c r="B982" s="498"/>
      <c r="C982" s="1421" t="s">
        <v>2035</v>
      </c>
      <c r="D982" s="1409" t="s">
        <v>376</v>
      </c>
      <c r="E982" s="1417" t="s">
        <v>2036</v>
      </c>
      <c r="F982" s="1411"/>
      <c r="G982" s="1412"/>
      <c r="H982" s="1412"/>
      <c r="I982" s="1412"/>
      <c r="J982" s="1409"/>
      <c r="K982" s="1409"/>
      <c r="L982" s="1409"/>
      <c r="M982" s="1409">
        <v>2438</v>
      </c>
      <c r="N982" s="1413">
        <v>45218</v>
      </c>
      <c r="O982" s="1414" t="s">
        <v>1141</v>
      </c>
      <c r="P982" s="1415"/>
      <c r="Q982" s="135"/>
      <c r="R982" s="109"/>
      <c r="S982" s="109"/>
    </row>
    <row r="983" spans="1:19" s="499" customFormat="1" ht="15.75" x14ac:dyDescent="0.25">
      <c r="A983" s="1090"/>
      <c r="B983" s="498"/>
      <c r="C983" s="1421" t="s">
        <v>2037</v>
      </c>
      <c r="D983" s="1409" t="s">
        <v>376</v>
      </c>
      <c r="E983" s="1417" t="s">
        <v>1756</v>
      </c>
      <c r="F983" s="1411"/>
      <c r="G983" s="1412"/>
      <c r="H983" s="1412"/>
      <c r="I983" s="1412"/>
      <c r="J983" s="1409"/>
      <c r="K983" s="1409"/>
      <c r="L983" s="1409"/>
      <c r="M983" s="1409">
        <v>2438</v>
      </c>
      <c r="N983" s="1413">
        <v>45218</v>
      </c>
      <c r="O983" s="1414" t="s">
        <v>1141</v>
      </c>
      <c r="P983" s="1415"/>
      <c r="Q983" s="135"/>
      <c r="R983" s="109"/>
      <c r="S983" s="109"/>
    </row>
    <row r="984" spans="1:19" s="499" customFormat="1" ht="15.75" x14ac:dyDescent="0.25">
      <c r="A984" s="1090"/>
      <c r="B984" s="498"/>
      <c r="C984" s="1424" t="s">
        <v>2037</v>
      </c>
      <c r="D984" s="1409" t="s">
        <v>376</v>
      </c>
      <c r="E984" s="1417" t="s">
        <v>2038</v>
      </c>
      <c r="F984" s="1411"/>
      <c r="G984" s="1412"/>
      <c r="H984" s="1412"/>
      <c r="I984" s="1412"/>
      <c r="J984" s="1409"/>
      <c r="K984" s="1409"/>
      <c r="L984" s="1409"/>
      <c r="M984" s="1409">
        <v>2438</v>
      </c>
      <c r="N984" s="1413">
        <v>45218</v>
      </c>
      <c r="O984" s="1414" t="s">
        <v>1141</v>
      </c>
      <c r="P984" s="1415"/>
      <c r="Q984" s="135"/>
      <c r="R984" s="109"/>
      <c r="S984" s="109"/>
    </row>
    <row r="985" spans="1:19" s="499" customFormat="1" ht="15.75" x14ac:dyDescent="0.25">
      <c r="A985" s="1090"/>
      <c r="B985" s="498"/>
      <c r="C985" s="1421" t="s">
        <v>2039</v>
      </c>
      <c r="D985" s="1409" t="s">
        <v>376</v>
      </c>
      <c r="E985" s="1417" t="s">
        <v>2040</v>
      </c>
      <c r="F985" s="1411"/>
      <c r="G985" s="1412"/>
      <c r="H985" s="1412"/>
      <c r="I985" s="1412"/>
      <c r="J985" s="1409"/>
      <c r="K985" s="1409"/>
      <c r="L985" s="1409"/>
      <c r="M985" s="1409">
        <v>2438</v>
      </c>
      <c r="N985" s="1413">
        <v>45218</v>
      </c>
      <c r="O985" s="1414" t="s">
        <v>1141</v>
      </c>
      <c r="P985" s="1415"/>
      <c r="Q985" s="135"/>
      <c r="R985" s="109"/>
      <c r="S985" s="109"/>
    </row>
    <row r="986" spans="1:19" s="499" customFormat="1" ht="15.75" x14ac:dyDescent="0.25">
      <c r="A986" s="1090"/>
      <c r="B986" s="498"/>
      <c r="C986" s="1421" t="s">
        <v>2041</v>
      </c>
      <c r="D986" s="1409" t="s">
        <v>376</v>
      </c>
      <c r="E986" s="1417" t="s">
        <v>2042</v>
      </c>
      <c r="F986" s="1411"/>
      <c r="G986" s="1412"/>
      <c r="H986" s="1412"/>
      <c r="I986" s="1412"/>
      <c r="J986" s="1409"/>
      <c r="K986" s="1409"/>
      <c r="L986" s="1409"/>
      <c r="M986" s="1409">
        <v>2438</v>
      </c>
      <c r="N986" s="1413">
        <v>45218</v>
      </c>
      <c r="O986" s="1414" t="s">
        <v>1141</v>
      </c>
      <c r="P986" s="1415"/>
      <c r="Q986" s="135"/>
      <c r="R986" s="109"/>
      <c r="S986" s="109"/>
    </row>
    <row r="987" spans="1:19" s="499" customFormat="1" ht="15.75" x14ac:dyDescent="0.25">
      <c r="A987" s="1090"/>
      <c r="B987" s="498"/>
      <c r="C987" s="1421" t="s">
        <v>2043</v>
      </c>
      <c r="D987" s="1409" t="s">
        <v>376</v>
      </c>
      <c r="E987" s="1417" t="s">
        <v>2044</v>
      </c>
      <c r="F987" s="1411"/>
      <c r="G987" s="1412"/>
      <c r="H987" s="1412"/>
      <c r="I987" s="1412"/>
      <c r="J987" s="1409"/>
      <c r="K987" s="1409"/>
      <c r="L987" s="1409"/>
      <c r="M987" s="1409">
        <v>2438</v>
      </c>
      <c r="N987" s="1413">
        <v>45218</v>
      </c>
      <c r="O987" s="1414" t="s">
        <v>1141</v>
      </c>
      <c r="P987" s="1415"/>
      <c r="Q987" s="135"/>
      <c r="R987" s="109"/>
      <c r="S987" s="109"/>
    </row>
    <row r="988" spans="1:19" s="499" customFormat="1" ht="15.75" x14ac:dyDescent="0.25">
      <c r="A988" s="1090"/>
      <c r="B988" s="498"/>
      <c r="C988" s="1421" t="s">
        <v>2045</v>
      </c>
      <c r="D988" s="1409" t="s">
        <v>376</v>
      </c>
      <c r="E988" s="1417" t="s">
        <v>2046</v>
      </c>
      <c r="F988" s="1411"/>
      <c r="G988" s="1412"/>
      <c r="H988" s="1412"/>
      <c r="I988" s="1412"/>
      <c r="J988" s="1409"/>
      <c r="K988" s="1409"/>
      <c r="L988" s="1409"/>
      <c r="M988" s="1409">
        <v>2438</v>
      </c>
      <c r="N988" s="1413">
        <v>45218</v>
      </c>
      <c r="O988" s="1414" t="s">
        <v>1141</v>
      </c>
      <c r="P988" s="1415"/>
      <c r="Q988" s="135"/>
      <c r="R988" s="109"/>
      <c r="S988" s="109"/>
    </row>
    <row r="989" spans="1:19" s="499" customFormat="1" ht="15.75" x14ac:dyDescent="0.25">
      <c r="A989" s="1090"/>
      <c r="B989" s="498"/>
      <c r="C989" s="1421" t="s">
        <v>2045</v>
      </c>
      <c r="D989" s="1409" t="s">
        <v>376</v>
      </c>
      <c r="E989" s="1417" t="s">
        <v>2046</v>
      </c>
      <c r="F989" s="1411"/>
      <c r="G989" s="1412"/>
      <c r="H989" s="1412"/>
      <c r="I989" s="1412"/>
      <c r="J989" s="1409"/>
      <c r="K989" s="1409"/>
      <c r="L989" s="1409"/>
      <c r="M989" s="1409">
        <v>2438</v>
      </c>
      <c r="N989" s="1413">
        <v>45218</v>
      </c>
      <c r="O989" s="1414" t="s">
        <v>1141</v>
      </c>
      <c r="P989" s="1415"/>
      <c r="Q989" s="135"/>
      <c r="R989" s="109"/>
      <c r="S989" s="109"/>
    </row>
    <row r="990" spans="1:19" s="499" customFormat="1" ht="15.75" x14ac:dyDescent="0.25">
      <c r="A990" s="1090"/>
      <c r="B990" s="498"/>
      <c r="C990" s="1421" t="s">
        <v>2047</v>
      </c>
      <c r="D990" s="1409" t="s">
        <v>376</v>
      </c>
      <c r="E990" s="1417" t="s">
        <v>1852</v>
      </c>
      <c r="F990" s="1411"/>
      <c r="G990" s="1412"/>
      <c r="H990" s="1412"/>
      <c r="I990" s="1412"/>
      <c r="J990" s="1409"/>
      <c r="K990" s="1409"/>
      <c r="L990" s="1409"/>
      <c r="M990" s="1409">
        <v>2438</v>
      </c>
      <c r="N990" s="1413">
        <v>45218</v>
      </c>
      <c r="O990" s="1414" t="s">
        <v>1141</v>
      </c>
      <c r="P990" s="1415"/>
      <c r="Q990" s="135"/>
      <c r="R990" s="109"/>
      <c r="S990" s="109"/>
    </row>
    <row r="991" spans="1:19" s="499" customFormat="1" ht="15.75" x14ac:dyDescent="0.25">
      <c r="A991" s="1090"/>
      <c r="B991" s="498"/>
      <c r="C991" s="1421" t="s">
        <v>2048</v>
      </c>
      <c r="D991" s="1409" t="s">
        <v>376</v>
      </c>
      <c r="E991" s="1417" t="s">
        <v>2049</v>
      </c>
      <c r="F991" s="1411"/>
      <c r="G991" s="1412"/>
      <c r="H991" s="1412"/>
      <c r="I991" s="1412"/>
      <c r="J991" s="1409"/>
      <c r="K991" s="1409"/>
      <c r="L991" s="1409"/>
      <c r="M991" s="1409">
        <v>2438</v>
      </c>
      <c r="N991" s="1413">
        <v>45218</v>
      </c>
      <c r="O991" s="1414" t="s">
        <v>1141</v>
      </c>
      <c r="P991" s="1415"/>
      <c r="Q991" s="135"/>
      <c r="R991" s="109"/>
      <c r="S991" s="109"/>
    </row>
    <row r="992" spans="1:19" s="499" customFormat="1" ht="15.75" x14ac:dyDescent="0.25">
      <c r="A992" s="1090"/>
      <c r="B992" s="498"/>
      <c r="C992" s="1421" t="s">
        <v>2050</v>
      </c>
      <c r="D992" s="1409" t="s">
        <v>376</v>
      </c>
      <c r="E992" s="1417" t="s">
        <v>2051</v>
      </c>
      <c r="F992" s="1411"/>
      <c r="G992" s="1412"/>
      <c r="H992" s="1412"/>
      <c r="I992" s="1412"/>
      <c r="J992" s="1409"/>
      <c r="K992" s="1409"/>
      <c r="L992" s="1409"/>
      <c r="M992" s="1409">
        <v>2438</v>
      </c>
      <c r="N992" s="1413">
        <v>45218</v>
      </c>
      <c r="O992" s="1414" t="s">
        <v>1141</v>
      </c>
      <c r="P992" s="1415"/>
      <c r="Q992" s="135"/>
      <c r="R992" s="109"/>
      <c r="S992" s="109"/>
    </row>
    <row r="993" spans="1:19" s="499" customFormat="1" ht="15.75" x14ac:dyDescent="0.25">
      <c r="A993" s="1090"/>
      <c r="B993" s="498"/>
      <c r="C993" s="1421" t="s">
        <v>2052</v>
      </c>
      <c r="D993" s="1409" t="s">
        <v>376</v>
      </c>
      <c r="E993" s="1417" t="s">
        <v>2053</v>
      </c>
      <c r="F993" s="1411"/>
      <c r="G993" s="1412"/>
      <c r="H993" s="1412"/>
      <c r="I993" s="1412"/>
      <c r="J993" s="1409"/>
      <c r="K993" s="1409"/>
      <c r="L993" s="1409"/>
      <c r="M993" s="1409">
        <v>2438</v>
      </c>
      <c r="N993" s="1413">
        <v>45218</v>
      </c>
      <c r="O993" s="1414" t="s">
        <v>1141</v>
      </c>
      <c r="P993" s="1415"/>
      <c r="Q993" s="135"/>
      <c r="R993" s="109"/>
      <c r="S993" s="109"/>
    </row>
    <row r="994" spans="1:19" s="499" customFormat="1" ht="15.75" x14ac:dyDescent="0.25">
      <c r="A994" s="1090"/>
      <c r="B994" s="498"/>
      <c r="C994" s="1421" t="s">
        <v>2052</v>
      </c>
      <c r="D994" s="1409" t="s">
        <v>376</v>
      </c>
      <c r="E994" s="1417" t="s">
        <v>1165</v>
      </c>
      <c r="F994" s="1411"/>
      <c r="G994" s="1412"/>
      <c r="H994" s="1412"/>
      <c r="I994" s="1412"/>
      <c r="J994" s="1409"/>
      <c r="K994" s="1409"/>
      <c r="L994" s="1409"/>
      <c r="M994" s="1409">
        <v>2438</v>
      </c>
      <c r="N994" s="1413">
        <v>45218</v>
      </c>
      <c r="O994" s="1414" t="s">
        <v>1141</v>
      </c>
      <c r="P994" s="1415"/>
      <c r="Q994" s="135"/>
      <c r="R994" s="109"/>
      <c r="S994" s="109"/>
    </row>
    <row r="995" spans="1:19" s="499" customFormat="1" ht="15.75" x14ac:dyDescent="0.25">
      <c r="A995" s="1090"/>
      <c r="B995" s="498"/>
      <c r="C995" s="1421" t="s">
        <v>2052</v>
      </c>
      <c r="D995" s="1409" t="s">
        <v>376</v>
      </c>
      <c r="E995" s="1417" t="s">
        <v>2054</v>
      </c>
      <c r="F995" s="1411"/>
      <c r="G995" s="1412"/>
      <c r="H995" s="1412"/>
      <c r="I995" s="1412"/>
      <c r="J995" s="1409"/>
      <c r="K995" s="1409"/>
      <c r="L995" s="1409"/>
      <c r="M995" s="1409">
        <v>2438</v>
      </c>
      <c r="N995" s="1413">
        <v>45218</v>
      </c>
      <c r="O995" s="1414" t="s">
        <v>1141</v>
      </c>
      <c r="P995" s="1415"/>
      <c r="Q995" s="135"/>
      <c r="R995" s="109"/>
      <c r="S995" s="109"/>
    </row>
    <row r="996" spans="1:19" s="499" customFormat="1" ht="15.75" x14ac:dyDescent="0.25">
      <c r="A996" s="1090"/>
      <c r="B996" s="498"/>
      <c r="C996" s="1421" t="s">
        <v>2055</v>
      </c>
      <c r="D996" s="1409" t="s">
        <v>376</v>
      </c>
      <c r="E996" s="1417" t="s">
        <v>2056</v>
      </c>
      <c r="F996" s="1411"/>
      <c r="G996" s="1412"/>
      <c r="H996" s="1412"/>
      <c r="I996" s="1412"/>
      <c r="J996" s="1409"/>
      <c r="K996" s="1409"/>
      <c r="L996" s="1409"/>
      <c r="M996" s="1409">
        <v>2438</v>
      </c>
      <c r="N996" s="1413">
        <v>45218</v>
      </c>
      <c r="O996" s="1414" t="s">
        <v>1141</v>
      </c>
      <c r="P996" s="1415"/>
      <c r="Q996" s="135"/>
      <c r="R996" s="109"/>
      <c r="S996" s="109"/>
    </row>
    <row r="997" spans="1:19" s="499" customFormat="1" ht="15.75" x14ac:dyDescent="0.25">
      <c r="A997" s="1090"/>
      <c r="B997" s="498"/>
      <c r="C997" s="1421" t="s">
        <v>2057</v>
      </c>
      <c r="D997" s="1409" t="s">
        <v>376</v>
      </c>
      <c r="E997" s="1417" t="s">
        <v>2058</v>
      </c>
      <c r="F997" s="1411"/>
      <c r="G997" s="1412"/>
      <c r="H997" s="1412"/>
      <c r="I997" s="1412"/>
      <c r="J997" s="1409"/>
      <c r="K997" s="1409"/>
      <c r="L997" s="1409"/>
      <c r="M997" s="1409">
        <v>2438</v>
      </c>
      <c r="N997" s="1413">
        <v>45218</v>
      </c>
      <c r="O997" s="1414" t="s">
        <v>1141</v>
      </c>
      <c r="P997" s="1415"/>
      <c r="Q997" s="135"/>
      <c r="R997" s="109"/>
      <c r="S997" s="109"/>
    </row>
    <row r="998" spans="1:19" s="499" customFormat="1" ht="15.75" x14ac:dyDescent="0.25">
      <c r="A998" s="1090"/>
      <c r="B998" s="498"/>
      <c r="C998" s="1421" t="s">
        <v>2059</v>
      </c>
      <c r="D998" s="1409" t="s">
        <v>376</v>
      </c>
      <c r="E998" s="1426" t="s">
        <v>2060</v>
      </c>
      <c r="F998" s="1411"/>
      <c r="G998" s="1412"/>
      <c r="H998" s="1412"/>
      <c r="I998" s="1412"/>
      <c r="J998" s="1409"/>
      <c r="K998" s="1409"/>
      <c r="L998" s="1409"/>
      <c r="M998" s="1409">
        <v>2438</v>
      </c>
      <c r="N998" s="1413">
        <v>45218</v>
      </c>
      <c r="O998" s="1414" t="s">
        <v>1141</v>
      </c>
      <c r="P998" s="1415"/>
      <c r="Q998" s="135"/>
      <c r="R998" s="109"/>
      <c r="S998" s="109"/>
    </row>
    <row r="999" spans="1:19" s="499" customFormat="1" ht="15.75" x14ac:dyDescent="0.25">
      <c r="A999" s="1090"/>
      <c r="B999" s="498"/>
      <c r="C999" s="1421" t="s">
        <v>2059</v>
      </c>
      <c r="D999" s="1409" t="s">
        <v>376</v>
      </c>
      <c r="E999" s="1426" t="s">
        <v>2061</v>
      </c>
      <c r="F999" s="1411"/>
      <c r="G999" s="1412"/>
      <c r="H999" s="1412"/>
      <c r="I999" s="1412"/>
      <c r="J999" s="1409"/>
      <c r="K999" s="1409"/>
      <c r="L999" s="1409"/>
      <c r="M999" s="1409">
        <v>2438</v>
      </c>
      <c r="N999" s="1413">
        <v>45218</v>
      </c>
      <c r="O999" s="1414" t="s">
        <v>1141</v>
      </c>
      <c r="P999" s="1415"/>
      <c r="Q999" s="135"/>
      <c r="R999" s="109"/>
      <c r="S999" s="109"/>
    </row>
    <row r="1000" spans="1:19" s="499" customFormat="1" ht="15.75" x14ac:dyDescent="0.25">
      <c r="A1000" s="1090"/>
      <c r="B1000" s="498"/>
      <c r="C1000" s="1421" t="s">
        <v>2059</v>
      </c>
      <c r="D1000" s="1409" t="s">
        <v>376</v>
      </c>
      <c r="E1000" s="1417" t="s">
        <v>2062</v>
      </c>
      <c r="F1000" s="1411"/>
      <c r="G1000" s="1412"/>
      <c r="H1000" s="1412"/>
      <c r="I1000" s="1412"/>
      <c r="J1000" s="1409"/>
      <c r="K1000" s="1409"/>
      <c r="L1000" s="1409"/>
      <c r="M1000" s="1409">
        <v>2438</v>
      </c>
      <c r="N1000" s="1413">
        <v>45218</v>
      </c>
      <c r="O1000" s="1414" t="s">
        <v>1141</v>
      </c>
      <c r="P1000" s="1415"/>
      <c r="Q1000" s="135"/>
      <c r="R1000" s="109"/>
      <c r="S1000" s="109"/>
    </row>
    <row r="1001" spans="1:19" s="499" customFormat="1" ht="15.75" x14ac:dyDescent="0.25">
      <c r="A1001" s="1090"/>
      <c r="B1001" s="498"/>
      <c r="C1001" s="1421" t="s">
        <v>2059</v>
      </c>
      <c r="D1001" s="1409" t="s">
        <v>376</v>
      </c>
      <c r="E1001" s="1417" t="s">
        <v>2063</v>
      </c>
      <c r="F1001" s="1411"/>
      <c r="G1001" s="1412"/>
      <c r="H1001" s="1412"/>
      <c r="I1001" s="1412"/>
      <c r="J1001" s="1409"/>
      <c r="K1001" s="1409"/>
      <c r="L1001" s="1409"/>
      <c r="M1001" s="1409">
        <v>2438</v>
      </c>
      <c r="N1001" s="1413">
        <v>45218</v>
      </c>
      <c r="O1001" s="1414" t="s">
        <v>1141</v>
      </c>
      <c r="P1001" s="1415"/>
      <c r="Q1001" s="135"/>
      <c r="R1001" s="109"/>
      <c r="S1001" s="109"/>
    </row>
    <row r="1002" spans="1:19" s="499" customFormat="1" ht="15.75" x14ac:dyDescent="0.25">
      <c r="A1002" s="1090"/>
      <c r="B1002" s="498"/>
      <c r="C1002" s="1424" t="s">
        <v>2064</v>
      </c>
      <c r="D1002" s="1409" t="s">
        <v>376</v>
      </c>
      <c r="E1002" s="1417" t="s">
        <v>2065</v>
      </c>
      <c r="F1002" s="1411"/>
      <c r="G1002" s="1412"/>
      <c r="H1002" s="1412"/>
      <c r="I1002" s="1412"/>
      <c r="J1002" s="1409"/>
      <c r="K1002" s="1409"/>
      <c r="L1002" s="1409"/>
      <c r="M1002" s="1409">
        <v>2438</v>
      </c>
      <c r="N1002" s="1413">
        <v>45218</v>
      </c>
      <c r="O1002" s="1414" t="s">
        <v>1141</v>
      </c>
      <c r="P1002" s="1415"/>
      <c r="Q1002" s="135"/>
      <c r="R1002" s="109"/>
      <c r="S1002" s="109"/>
    </row>
    <row r="1003" spans="1:19" s="499" customFormat="1" ht="15.75" x14ac:dyDescent="0.25">
      <c r="A1003" s="1090"/>
      <c r="B1003" s="498"/>
      <c r="C1003" s="1424" t="s">
        <v>2064</v>
      </c>
      <c r="D1003" s="1409" t="s">
        <v>376</v>
      </c>
      <c r="E1003" s="1417" t="s">
        <v>2066</v>
      </c>
      <c r="F1003" s="1411"/>
      <c r="G1003" s="1412"/>
      <c r="H1003" s="1412"/>
      <c r="I1003" s="1412"/>
      <c r="J1003" s="1409"/>
      <c r="K1003" s="1409"/>
      <c r="L1003" s="1409"/>
      <c r="M1003" s="1409">
        <v>2438</v>
      </c>
      <c r="N1003" s="1413">
        <v>45218</v>
      </c>
      <c r="O1003" s="1414" t="s">
        <v>1141</v>
      </c>
      <c r="P1003" s="1415"/>
      <c r="Q1003" s="135"/>
      <c r="R1003" s="109"/>
      <c r="S1003" s="109"/>
    </row>
    <row r="1004" spans="1:19" s="499" customFormat="1" ht="15.75" x14ac:dyDescent="0.25">
      <c r="A1004" s="1090"/>
      <c r="B1004" s="498"/>
      <c r="C1004" s="1421" t="s">
        <v>2067</v>
      </c>
      <c r="D1004" s="1409" t="s">
        <v>376</v>
      </c>
      <c r="E1004" s="1417" t="s">
        <v>2068</v>
      </c>
      <c r="F1004" s="1411"/>
      <c r="G1004" s="1412"/>
      <c r="H1004" s="1412"/>
      <c r="I1004" s="1412"/>
      <c r="J1004" s="1409"/>
      <c r="K1004" s="1409"/>
      <c r="L1004" s="1409"/>
      <c r="M1004" s="1409">
        <v>2438</v>
      </c>
      <c r="N1004" s="1413">
        <v>45218</v>
      </c>
      <c r="O1004" s="1414" t="s">
        <v>1141</v>
      </c>
      <c r="P1004" s="1415"/>
      <c r="Q1004" s="135"/>
      <c r="R1004" s="109"/>
      <c r="S1004" s="109"/>
    </row>
    <row r="1005" spans="1:19" s="499" customFormat="1" ht="15.75" x14ac:dyDescent="0.25">
      <c r="A1005" s="1090"/>
      <c r="B1005" s="498"/>
      <c r="C1005" s="1424" t="s">
        <v>2069</v>
      </c>
      <c r="D1005" s="1409" t="s">
        <v>376</v>
      </c>
      <c r="E1005" s="1423" t="s">
        <v>2070</v>
      </c>
      <c r="F1005" s="1411"/>
      <c r="G1005" s="1412"/>
      <c r="H1005" s="1412"/>
      <c r="I1005" s="1412"/>
      <c r="J1005" s="1409"/>
      <c r="K1005" s="1409"/>
      <c r="L1005" s="1409"/>
      <c r="M1005" s="1409">
        <v>2438</v>
      </c>
      <c r="N1005" s="1413">
        <v>45218</v>
      </c>
      <c r="O1005" s="1414" t="s">
        <v>1141</v>
      </c>
      <c r="P1005" s="1415"/>
      <c r="Q1005" s="135"/>
      <c r="R1005" s="109"/>
      <c r="S1005" s="109"/>
    </row>
    <row r="1006" spans="1:19" s="499" customFormat="1" ht="15.75" x14ac:dyDescent="0.25">
      <c r="A1006" s="1090"/>
      <c r="B1006" s="498"/>
      <c r="C1006" s="1421" t="s">
        <v>2071</v>
      </c>
      <c r="D1006" s="1409" t="s">
        <v>376</v>
      </c>
      <c r="E1006" s="1434" t="s">
        <v>2072</v>
      </c>
      <c r="F1006" s="1411"/>
      <c r="G1006" s="1412"/>
      <c r="H1006" s="1412"/>
      <c r="I1006" s="1412"/>
      <c r="J1006" s="1409"/>
      <c r="K1006" s="1409"/>
      <c r="L1006" s="1409"/>
      <c r="M1006" s="1409">
        <v>2438</v>
      </c>
      <c r="N1006" s="1413">
        <v>45218</v>
      </c>
      <c r="O1006" s="1414" t="s">
        <v>1141</v>
      </c>
      <c r="P1006" s="1415"/>
      <c r="Q1006" s="135"/>
      <c r="R1006" s="109"/>
      <c r="S1006" s="109"/>
    </row>
    <row r="1007" spans="1:19" s="499" customFormat="1" ht="15.75" x14ac:dyDescent="0.25">
      <c r="A1007" s="1090"/>
      <c r="B1007" s="498"/>
      <c r="C1007" s="1421" t="s">
        <v>2073</v>
      </c>
      <c r="D1007" s="1409" t="s">
        <v>376</v>
      </c>
      <c r="E1007" s="1417" t="s">
        <v>2074</v>
      </c>
      <c r="F1007" s="1411"/>
      <c r="G1007" s="1412"/>
      <c r="H1007" s="1412"/>
      <c r="I1007" s="1412"/>
      <c r="J1007" s="1409"/>
      <c r="K1007" s="1409"/>
      <c r="L1007" s="1409"/>
      <c r="M1007" s="1409">
        <v>2438</v>
      </c>
      <c r="N1007" s="1413">
        <v>45218</v>
      </c>
      <c r="O1007" s="1414" t="s">
        <v>1141</v>
      </c>
      <c r="P1007" s="1415"/>
      <c r="Q1007" s="135"/>
      <c r="R1007" s="109"/>
      <c r="S1007" s="109"/>
    </row>
    <row r="1008" spans="1:19" s="499" customFormat="1" ht="15.75" x14ac:dyDescent="0.25">
      <c r="A1008" s="1090"/>
      <c r="B1008" s="498"/>
      <c r="C1008" s="1421" t="s">
        <v>2075</v>
      </c>
      <c r="D1008" s="1409" t="s">
        <v>376</v>
      </c>
      <c r="E1008" s="1417" t="s">
        <v>2076</v>
      </c>
      <c r="F1008" s="1411"/>
      <c r="G1008" s="1412"/>
      <c r="H1008" s="1412"/>
      <c r="I1008" s="1412"/>
      <c r="J1008" s="1409"/>
      <c r="K1008" s="1409"/>
      <c r="L1008" s="1409"/>
      <c r="M1008" s="1409">
        <v>2438</v>
      </c>
      <c r="N1008" s="1413">
        <v>45218</v>
      </c>
      <c r="O1008" s="1414" t="s">
        <v>1141</v>
      </c>
      <c r="P1008" s="1415"/>
      <c r="Q1008" s="135"/>
      <c r="R1008" s="109"/>
      <c r="S1008" s="109"/>
    </row>
    <row r="1009" spans="1:19" s="499" customFormat="1" ht="15.75" x14ac:dyDescent="0.25">
      <c r="A1009" s="1090"/>
      <c r="B1009" s="498"/>
      <c r="C1009" s="1421" t="s">
        <v>2077</v>
      </c>
      <c r="D1009" s="1409" t="s">
        <v>376</v>
      </c>
      <c r="E1009" s="1417" t="s">
        <v>2078</v>
      </c>
      <c r="F1009" s="1411"/>
      <c r="G1009" s="1412"/>
      <c r="H1009" s="1412"/>
      <c r="I1009" s="1412"/>
      <c r="J1009" s="1409"/>
      <c r="K1009" s="1409"/>
      <c r="L1009" s="1409"/>
      <c r="M1009" s="1409">
        <v>2438</v>
      </c>
      <c r="N1009" s="1413">
        <v>45218</v>
      </c>
      <c r="O1009" s="1414" t="s">
        <v>1141</v>
      </c>
      <c r="P1009" s="1415"/>
      <c r="Q1009" s="135"/>
      <c r="R1009" s="109"/>
      <c r="S1009" s="109"/>
    </row>
    <row r="1010" spans="1:19" s="499" customFormat="1" ht="15.75" x14ac:dyDescent="0.25">
      <c r="A1010" s="1090"/>
      <c r="B1010" s="498"/>
      <c r="C1010" s="1421" t="s">
        <v>2079</v>
      </c>
      <c r="D1010" s="1409" t="s">
        <v>376</v>
      </c>
      <c r="E1010" s="1417" t="s">
        <v>2080</v>
      </c>
      <c r="F1010" s="1411"/>
      <c r="G1010" s="1412"/>
      <c r="H1010" s="1412"/>
      <c r="I1010" s="1412"/>
      <c r="J1010" s="1409"/>
      <c r="K1010" s="1409"/>
      <c r="L1010" s="1409"/>
      <c r="M1010" s="1409">
        <v>2438</v>
      </c>
      <c r="N1010" s="1413">
        <v>45218</v>
      </c>
      <c r="O1010" s="1414" t="s">
        <v>1141</v>
      </c>
      <c r="P1010" s="1415"/>
      <c r="Q1010" s="135"/>
      <c r="R1010" s="109"/>
      <c r="S1010" s="109"/>
    </row>
    <row r="1011" spans="1:19" s="499" customFormat="1" ht="15.75" x14ac:dyDescent="0.25">
      <c r="A1011" s="1090"/>
      <c r="B1011" s="498"/>
      <c r="C1011" s="1421" t="s">
        <v>2081</v>
      </c>
      <c r="D1011" s="1409" t="s">
        <v>376</v>
      </c>
      <c r="E1011" s="1417" t="s">
        <v>2082</v>
      </c>
      <c r="F1011" s="1411"/>
      <c r="G1011" s="1412"/>
      <c r="H1011" s="1412"/>
      <c r="I1011" s="1412"/>
      <c r="J1011" s="1409"/>
      <c r="K1011" s="1409"/>
      <c r="L1011" s="1409"/>
      <c r="M1011" s="1409">
        <v>2438</v>
      </c>
      <c r="N1011" s="1413">
        <v>45218</v>
      </c>
      <c r="O1011" s="1414" t="s">
        <v>1141</v>
      </c>
      <c r="P1011" s="1415"/>
      <c r="Q1011" s="135"/>
      <c r="R1011" s="109"/>
      <c r="S1011" s="109"/>
    </row>
    <row r="1012" spans="1:19" s="499" customFormat="1" ht="15.75" x14ac:dyDescent="0.25">
      <c r="A1012" s="1090"/>
      <c r="B1012" s="498"/>
      <c r="C1012" s="1421" t="s">
        <v>2081</v>
      </c>
      <c r="D1012" s="1409" t="s">
        <v>376</v>
      </c>
      <c r="E1012" s="1417" t="s">
        <v>2083</v>
      </c>
      <c r="F1012" s="1411"/>
      <c r="G1012" s="1412"/>
      <c r="H1012" s="1412"/>
      <c r="I1012" s="1412"/>
      <c r="J1012" s="1409"/>
      <c r="K1012" s="1409"/>
      <c r="L1012" s="1409"/>
      <c r="M1012" s="1409">
        <v>2438</v>
      </c>
      <c r="N1012" s="1413">
        <v>45218</v>
      </c>
      <c r="O1012" s="1414" t="s">
        <v>1141</v>
      </c>
      <c r="P1012" s="1415"/>
      <c r="Q1012" s="135"/>
      <c r="R1012" s="109"/>
      <c r="S1012" s="109"/>
    </row>
    <row r="1013" spans="1:19" s="499" customFormat="1" ht="15.75" x14ac:dyDescent="0.25">
      <c r="A1013" s="1090"/>
      <c r="B1013" s="498"/>
      <c r="C1013" s="1424" t="s">
        <v>2084</v>
      </c>
      <c r="D1013" s="1409" t="s">
        <v>376</v>
      </c>
      <c r="E1013" s="1417" t="s">
        <v>2085</v>
      </c>
      <c r="F1013" s="1411"/>
      <c r="G1013" s="1412"/>
      <c r="H1013" s="1412"/>
      <c r="I1013" s="1412"/>
      <c r="J1013" s="1409"/>
      <c r="K1013" s="1409"/>
      <c r="L1013" s="1409"/>
      <c r="M1013" s="1409">
        <v>2438</v>
      </c>
      <c r="N1013" s="1413">
        <v>45218</v>
      </c>
      <c r="O1013" s="1414" t="s">
        <v>1141</v>
      </c>
      <c r="P1013" s="1415"/>
      <c r="Q1013" s="135"/>
      <c r="R1013" s="109"/>
      <c r="S1013" s="109"/>
    </row>
    <row r="1014" spans="1:19" s="499" customFormat="1" ht="15.75" x14ac:dyDescent="0.25">
      <c r="A1014" s="1090"/>
      <c r="B1014" s="498"/>
      <c r="C1014" s="1424" t="s">
        <v>2084</v>
      </c>
      <c r="D1014" s="1409" t="s">
        <v>376</v>
      </c>
      <c r="E1014" s="1417" t="s">
        <v>2086</v>
      </c>
      <c r="F1014" s="1411"/>
      <c r="G1014" s="1412"/>
      <c r="H1014" s="1412"/>
      <c r="I1014" s="1412"/>
      <c r="J1014" s="1409"/>
      <c r="K1014" s="1409"/>
      <c r="L1014" s="1409"/>
      <c r="M1014" s="1409">
        <v>2438</v>
      </c>
      <c r="N1014" s="1413">
        <v>45218</v>
      </c>
      <c r="O1014" s="1414" t="s">
        <v>1141</v>
      </c>
      <c r="P1014" s="1415"/>
      <c r="Q1014" s="135"/>
      <c r="R1014" s="109"/>
      <c r="S1014" s="109"/>
    </row>
    <row r="1015" spans="1:19" s="499" customFormat="1" ht="15.75" x14ac:dyDescent="0.25">
      <c r="A1015" s="1090"/>
      <c r="B1015" s="498"/>
      <c r="C1015" s="1424" t="s">
        <v>2084</v>
      </c>
      <c r="D1015" s="1409" t="s">
        <v>376</v>
      </c>
      <c r="E1015" s="1417" t="s">
        <v>2087</v>
      </c>
      <c r="F1015" s="1411"/>
      <c r="G1015" s="1412"/>
      <c r="H1015" s="1412"/>
      <c r="I1015" s="1412"/>
      <c r="J1015" s="1409"/>
      <c r="K1015" s="1409"/>
      <c r="L1015" s="1409"/>
      <c r="M1015" s="1409">
        <v>2438</v>
      </c>
      <c r="N1015" s="1413">
        <v>45218</v>
      </c>
      <c r="O1015" s="1414" t="s">
        <v>1141</v>
      </c>
      <c r="P1015" s="1415"/>
      <c r="Q1015" s="135"/>
      <c r="R1015" s="109"/>
      <c r="S1015" s="109"/>
    </row>
    <row r="1016" spans="1:19" s="499" customFormat="1" ht="15.75" x14ac:dyDescent="0.25">
      <c r="A1016" s="1090"/>
      <c r="B1016" s="498"/>
      <c r="C1016" s="1421" t="s">
        <v>1914</v>
      </c>
      <c r="D1016" s="1409" t="s">
        <v>376</v>
      </c>
      <c r="E1016" s="1417" t="s">
        <v>2088</v>
      </c>
      <c r="F1016" s="1411"/>
      <c r="G1016" s="1412"/>
      <c r="H1016" s="1412"/>
      <c r="I1016" s="1412"/>
      <c r="J1016" s="1409"/>
      <c r="K1016" s="1409"/>
      <c r="L1016" s="1409"/>
      <c r="M1016" s="1409">
        <v>2438</v>
      </c>
      <c r="N1016" s="1413">
        <v>45218</v>
      </c>
      <c r="O1016" s="1414" t="s">
        <v>1141</v>
      </c>
      <c r="P1016" s="1415"/>
      <c r="Q1016" s="135"/>
      <c r="R1016" s="109"/>
      <c r="S1016" s="109"/>
    </row>
    <row r="1017" spans="1:19" s="499" customFormat="1" ht="15.75" x14ac:dyDescent="0.25">
      <c r="A1017" s="1090"/>
      <c r="B1017" s="498"/>
      <c r="C1017" s="1421" t="s">
        <v>2089</v>
      </c>
      <c r="D1017" s="1409" t="s">
        <v>376</v>
      </c>
      <c r="E1017" s="1417" t="s">
        <v>1836</v>
      </c>
      <c r="F1017" s="1411"/>
      <c r="G1017" s="1412"/>
      <c r="H1017" s="1412"/>
      <c r="I1017" s="1412"/>
      <c r="J1017" s="1409"/>
      <c r="K1017" s="1409"/>
      <c r="L1017" s="1409"/>
      <c r="M1017" s="1409">
        <v>2438</v>
      </c>
      <c r="N1017" s="1413">
        <v>45218</v>
      </c>
      <c r="O1017" s="1414" t="s">
        <v>1141</v>
      </c>
      <c r="P1017" s="1415"/>
      <c r="Q1017" s="135"/>
      <c r="R1017" s="109"/>
      <c r="S1017" s="109"/>
    </row>
    <row r="1018" spans="1:19" s="499" customFormat="1" ht="15.75" x14ac:dyDescent="0.25">
      <c r="A1018" s="1090"/>
      <c r="B1018" s="498"/>
      <c r="C1018" s="1421" t="s">
        <v>2090</v>
      </c>
      <c r="D1018" s="1409" t="s">
        <v>376</v>
      </c>
      <c r="E1018" s="1417" t="s">
        <v>2091</v>
      </c>
      <c r="F1018" s="1411"/>
      <c r="G1018" s="1412"/>
      <c r="H1018" s="1412"/>
      <c r="I1018" s="1412"/>
      <c r="J1018" s="1409"/>
      <c r="K1018" s="1409"/>
      <c r="L1018" s="1409"/>
      <c r="M1018" s="1409">
        <v>2438</v>
      </c>
      <c r="N1018" s="1413">
        <v>45218</v>
      </c>
      <c r="O1018" s="1414" t="s">
        <v>1141</v>
      </c>
      <c r="P1018" s="1415"/>
      <c r="Q1018" s="135"/>
      <c r="R1018" s="109"/>
      <c r="S1018" s="109"/>
    </row>
    <row r="1019" spans="1:19" s="499" customFormat="1" ht="15.75" x14ac:dyDescent="0.25">
      <c r="A1019" s="1090"/>
      <c r="B1019" s="498"/>
      <c r="C1019" s="1421" t="s">
        <v>2092</v>
      </c>
      <c r="D1019" s="1409" t="s">
        <v>376</v>
      </c>
      <c r="E1019" s="1417" t="s">
        <v>2093</v>
      </c>
      <c r="F1019" s="1411"/>
      <c r="G1019" s="1412"/>
      <c r="H1019" s="1412"/>
      <c r="I1019" s="1412"/>
      <c r="J1019" s="1409"/>
      <c r="K1019" s="1409"/>
      <c r="L1019" s="1409"/>
      <c r="M1019" s="1409">
        <v>2438</v>
      </c>
      <c r="N1019" s="1413">
        <v>45218</v>
      </c>
      <c r="O1019" s="1414" t="s">
        <v>1141</v>
      </c>
      <c r="P1019" s="1415"/>
      <c r="Q1019" s="135"/>
      <c r="R1019" s="109"/>
      <c r="S1019" s="109"/>
    </row>
    <row r="1020" spans="1:19" s="499" customFormat="1" ht="15.75" x14ac:dyDescent="0.25">
      <c r="A1020" s="1090"/>
      <c r="B1020" s="498"/>
      <c r="C1020" s="1424" t="s">
        <v>2094</v>
      </c>
      <c r="D1020" s="1409" t="s">
        <v>376</v>
      </c>
      <c r="E1020" s="1417" t="s">
        <v>2095</v>
      </c>
      <c r="F1020" s="1411"/>
      <c r="G1020" s="1412"/>
      <c r="H1020" s="1412"/>
      <c r="I1020" s="1412"/>
      <c r="J1020" s="1409"/>
      <c r="K1020" s="1409"/>
      <c r="L1020" s="1409"/>
      <c r="M1020" s="1409">
        <v>2438</v>
      </c>
      <c r="N1020" s="1413">
        <v>45218</v>
      </c>
      <c r="O1020" s="1414" t="s">
        <v>1141</v>
      </c>
      <c r="P1020" s="1415"/>
      <c r="Q1020" s="135"/>
      <c r="R1020" s="109"/>
      <c r="S1020" s="109"/>
    </row>
    <row r="1021" spans="1:19" s="499" customFormat="1" ht="15.75" x14ac:dyDescent="0.25">
      <c r="A1021" s="1090"/>
      <c r="B1021" s="498"/>
      <c r="C1021" s="1421" t="s">
        <v>2096</v>
      </c>
      <c r="D1021" s="1409" t="s">
        <v>376</v>
      </c>
      <c r="E1021" s="1417" t="s">
        <v>2097</v>
      </c>
      <c r="F1021" s="1411"/>
      <c r="G1021" s="1412"/>
      <c r="H1021" s="1412"/>
      <c r="I1021" s="1412"/>
      <c r="J1021" s="1409"/>
      <c r="K1021" s="1409"/>
      <c r="L1021" s="1409"/>
      <c r="M1021" s="1409">
        <v>2438</v>
      </c>
      <c r="N1021" s="1413">
        <v>45218</v>
      </c>
      <c r="O1021" s="1414" t="s">
        <v>1141</v>
      </c>
      <c r="P1021" s="1415"/>
      <c r="Q1021" s="135"/>
      <c r="R1021" s="109"/>
      <c r="S1021" s="109"/>
    </row>
    <row r="1022" spans="1:19" s="499" customFormat="1" ht="15.75" x14ac:dyDescent="0.25">
      <c r="A1022" s="1090"/>
      <c r="B1022" s="498"/>
      <c r="C1022" s="1421" t="s">
        <v>2098</v>
      </c>
      <c r="D1022" s="1409" t="s">
        <v>376</v>
      </c>
      <c r="E1022" s="1417" t="s">
        <v>2099</v>
      </c>
      <c r="F1022" s="1411"/>
      <c r="G1022" s="1412"/>
      <c r="H1022" s="1412"/>
      <c r="I1022" s="1412"/>
      <c r="J1022" s="1409"/>
      <c r="K1022" s="1409"/>
      <c r="L1022" s="1409"/>
      <c r="M1022" s="1409">
        <v>2438</v>
      </c>
      <c r="N1022" s="1413">
        <v>45218</v>
      </c>
      <c r="O1022" s="1414" t="s">
        <v>1141</v>
      </c>
      <c r="P1022" s="1415"/>
      <c r="Q1022" s="135"/>
      <c r="R1022" s="109"/>
      <c r="S1022" s="109"/>
    </row>
    <row r="1023" spans="1:19" s="499" customFormat="1" ht="15.75" x14ac:dyDescent="0.25">
      <c r="A1023" s="1090"/>
      <c r="B1023" s="498"/>
      <c r="C1023" s="1421" t="s">
        <v>2100</v>
      </c>
      <c r="D1023" s="1409" t="s">
        <v>376</v>
      </c>
      <c r="E1023" s="1417" t="s">
        <v>2101</v>
      </c>
      <c r="F1023" s="1411"/>
      <c r="G1023" s="1412"/>
      <c r="H1023" s="1412"/>
      <c r="I1023" s="1412"/>
      <c r="J1023" s="1409"/>
      <c r="K1023" s="1409"/>
      <c r="L1023" s="1409"/>
      <c r="M1023" s="1409">
        <v>2438</v>
      </c>
      <c r="N1023" s="1413">
        <v>45218</v>
      </c>
      <c r="O1023" s="1414" t="s">
        <v>1141</v>
      </c>
      <c r="P1023" s="1415"/>
      <c r="Q1023" s="135"/>
      <c r="R1023" s="109"/>
      <c r="S1023" s="109"/>
    </row>
    <row r="1024" spans="1:19" s="499" customFormat="1" ht="15.75" x14ac:dyDescent="0.25">
      <c r="A1024" s="1090"/>
      <c r="B1024" s="498"/>
      <c r="C1024" s="1421" t="s">
        <v>2100</v>
      </c>
      <c r="D1024" s="1409" t="s">
        <v>376</v>
      </c>
      <c r="E1024" s="1417" t="s">
        <v>2102</v>
      </c>
      <c r="F1024" s="1411"/>
      <c r="G1024" s="1412"/>
      <c r="H1024" s="1412"/>
      <c r="I1024" s="1412"/>
      <c r="J1024" s="1409"/>
      <c r="K1024" s="1409"/>
      <c r="L1024" s="1409"/>
      <c r="M1024" s="1409">
        <v>2438</v>
      </c>
      <c r="N1024" s="1413">
        <v>45218</v>
      </c>
      <c r="O1024" s="1414" t="s">
        <v>1141</v>
      </c>
      <c r="P1024" s="1415"/>
      <c r="Q1024" s="135"/>
      <c r="R1024" s="109"/>
      <c r="S1024" s="109"/>
    </row>
    <row r="1025" spans="1:19" s="499" customFormat="1" ht="15.75" x14ac:dyDescent="0.25">
      <c r="A1025" s="1090"/>
      <c r="B1025" s="498"/>
      <c r="C1025" s="1421" t="s">
        <v>2103</v>
      </c>
      <c r="D1025" s="1409" t="s">
        <v>376</v>
      </c>
      <c r="E1025" s="1417" t="s">
        <v>2104</v>
      </c>
      <c r="F1025" s="1411"/>
      <c r="G1025" s="1412"/>
      <c r="H1025" s="1412"/>
      <c r="I1025" s="1412"/>
      <c r="J1025" s="1409"/>
      <c r="K1025" s="1409"/>
      <c r="L1025" s="1409"/>
      <c r="M1025" s="1409">
        <v>2438</v>
      </c>
      <c r="N1025" s="1413">
        <v>45218</v>
      </c>
      <c r="O1025" s="1414" t="s">
        <v>1141</v>
      </c>
      <c r="P1025" s="1415"/>
      <c r="Q1025" s="135"/>
      <c r="R1025" s="109"/>
      <c r="S1025" s="109"/>
    </row>
    <row r="1026" spans="1:19" s="499" customFormat="1" ht="15.75" x14ac:dyDescent="0.25">
      <c r="A1026" s="1090"/>
      <c r="B1026" s="498"/>
      <c r="C1026" s="1421" t="s">
        <v>2105</v>
      </c>
      <c r="D1026" s="1409" t="s">
        <v>376</v>
      </c>
      <c r="E1026" s="1417" t="s">
        <v>2106</v>
      </c>
      <c r="F1026" s="1411"/>
      <c r="G1026" s="1412"/>
      <c r="H1026" s="1412"/>
      <c r="I1026" s="1412"/>
      <c r="J1026" s="1409"/>
      <c r="K1026" s="1409"/>
      <c r="L1026" s="1409"/>
      <c r="M1026" s="1409">
        <v>2438</v>
      </c>
      <c r="N1026" s="1413">
        <v>45218</v>
      </c>
      <c r="O1026" s="1414" t="s">
        <v>1141</v>
      </c>
      <c r="P1026" s="1415"/>
      <c r="Q1026" s="135"/>
      <c r="R1026" s="109"/>
      <c r="S1026" s="109"/>
    </row>
    <row r="1027" spans="1:19" s="499" customFormat="1" ht="15.75" x14ac:dyDescent="0.25">
      <c r="A1027" s="1090"/>
      <c r="B1027" s="498"/>
      <c r="C1027" s="1435" t="s">
        <v>2107</v>
      </c>
      <c r="D1027" s="1409" t="s">
        <v>376</v>
      </c>
      <c r="E1027" s="1422" t="s">
        <v>2108</v>
      </c>
      <c r="F1027" s="1411"/>
      <c r="G1027" s="1412"/>
      <c r="H1027" s="1412"/>
      <c r="I1027" s="1412"/>
      <c r="J1027" s="1409"/>
      <c r="K1027" s="1409"/>
      <c r="L1027" s="1409"/>
      <c r="M1027" s="1409">
        <v>2438</v>
      </c>
      <c r="N1027" s="1413">
        <v>45218</v>
      </c>
      <c r="O1027" s="1414" t="s">
        <v>1141</v>
      </c>
      <c r="P1027" s="1415"/>
      <c r="Q1027" s="135"/>
      <c r="R1027" s="109"/>
      <c r="S1027" s="109"/>
    </row>
    <row r="1028" spans="1:19" s="499" customFormat="1" ht="15.75" x14ac:dyDescent="0.25">
      <c r="A1028" s="1090"/>
      <c r="B1028" s="498"/>
      <c r="C1028" s="1424" t="s">
        <v>2109</v>
      </c>
      <c r="D1028" s="1409" t="s">
        <v>376</v>
      </c>
      <c r="E1028" s="1417" t="s">
        <v>2110</v>
      </c>
      <c r="F1028" s="1411"/>
      <c r="G1028" s="1412"/>
      <c r="H1028" s="1412"/>
      <c r="I1028" s="1412"/>
      <c r="J1028" s="1409"/>
      <c r="K1028" s="1409"/>
      <c r="L1028" s="1409"/>
      <c r="M1028" s="1409">
        <v>2438</v>
      </c>
      <c r="N1028" s="1413">
        <v>45218</v>
      </c>
      <c r="O1028" s="1414" t="s">
        <v>1141</v>
      </c>
      <c r="P1028" s="1415"/>
      <c r="Q1028" s="135"/>
      <c r="R1028" s="109"/>
      <c r="S1028" s="109"/>
    </row>
    <row r="1029" spans="1:19" s="499" customFormat="1" ht="15.75" x14ac:dyDescent="0.25">
      <c r="A1029" s="1090"/>
      <c r="B1029" s="498"/>
      <c r="C1029" s="1421" t="s">
        <v>2109</v>
      </c>
      <c r="D1029" s="1409" t="s">
        <v>376</v>
      </c>
      <c r="E1029" s="1417" t="s">
        <v>2111</v>
      </c>
      <c r="F1029" s="1411"/>
      <c r="G1029" s="1412"/>
      <c r="H1029" s="1412"/>
      <c r="I1029" s="1412"/>
      <c r="J1029" s="1409"/>
      <c r="K1029" s="1409"/>
      <c r="L1029" s="1409"/>
      <c r="M1029" s="1409">
        <v>2438</v>
      </c>
      <c r="N1029" s="1413">
        <v>45218</v>
      </c>
      <c r="O1029" s="1414" t="s">
        <v>1141</v>
      </c>
      <c r="P1029" s="1415"/>
      <c r="Q1029" s="135"/>
      <c r="R1029" s="109"/>
      <c r="S1029" s="109"/>
    </row>
    <row r="1030" spans="1:19" s="499" customFormat="1" ht="15.75" x14ac:dyDescent="0.25">
      <c r="A1030" s="1090"/>
      <c r="B1030" s="498"/>
      <c r="C1030" s="1421" t="s">
        <v>2109</v>
      </c>
      <c r="D1030" s="1409" t="s">
        <v>376</v>
      </c>
      <c r="E1030" s="1417" t="s">
        <v>1915</v>
      </c>
      <c r="F1030" s="1411"/>
      <c r="G1030" s="1412"/>
      <c r="H1030" s="1412"/>
      <c r="I1030" s="1412"/>
      <c r="J1030" s="1409"/>
      <c r="K1030" s="1409"/>
      <c r="L1030" s="1409"/>
      <c r="M1030" s="1409">
        <v>2438</v>
      </c>
      <c r="N1030" s="1413">
        <v>45218</v>
      </c>
      <c r="O1030" s="1414" t="s">
        <v>1141</v>
      </c>
      <c r="P1030" s="1415"/>
      <c r="Q1030" s="135"/>
      <c r="R1030" s="109"/>
      <c r="S1030" s="109"/>
    </row>
    <row r="1031" spans="1:19" s="499" customFormat="1" ht="15.75" x14ac:dyDescent="0.25">
      <c r="A1031" s="1090"/>
      <c r="B1031" s="498"/>
      <c r="C1031" s="1421" t="s">
        <v>2112</v>
      </c>
      <c r="D1031" s="1409" t="s">
        <v>376</v>
      </c>
      <c r="E1031" s="1417" t="s">
        <v>2113</v>
      </c>
      <c r="F1031" s="1411"/>
      <c r="G1031" s="1412"/>
      <c r="H1031" s="1412"/>
      <c r="I1031" s="1412"/>
      <c r="J1031" s="1409"/>
      <c r="K1031" s="1409"/>
      <c r="L1031" s="1409"/>
      <c r="M1031" s="1409">
        <v>2438</v>
      </c>
      <c r="N1031" s="1413">
        <v>45218</v>
      </c>
      <c r="O1031" s="1414" t="s">
        <v>1141</v>
      </c>
      <c r="P1031" s="1415"/>
      <c r="Q1031" s="135"/>
      <c r="R1031" s="109"/>
      <c r="S1031" s="109"/>
    </row>
    <row r="1032" spans="1:19" s="499" customFormat="1" ht="15.75" x14ac:dyDescent="0.25">
      <c r="A1032" s="1090"/>
      <c r="B1032" s="498"/>
      <c r="C1032" s="1421" t="s">
        <v>2114</v>
      </c>
      <c r="D1032" s="1409" t="s">
        <v>376</v>
      </c>
      <c r="E1032" s="1417" t="s">
        <v>2115</v>
      </c>
      <c r="F1032" s="1411"/>
      <c r="G1032" s="1412"/>
      <c r="H1032" s="1412"/>
      <c r="I1032" s="1412"/>
      <c r="J1032" s="1409"/>
      <c r="K1032" s="1409"/>
      <c r="L1032" s="1409"/>
      <c r="M1032" s="1409">
        <v>2438</v>
      </c>
      <c r="N1032" s="1413">
        <v>45218</v>
      </c>
      <c r="O1032" s="1414" t="s">
        <v>1141</v>
      </c>
      <c r="P1032" s="1415"/>
      <c r="Q1032" s="135"/>
      <c r="R1032" s="109"/>
      <c r="S1032" s="109"/>
    </row>
    <row r="1033" spans="1:19" s="499" customFormat="1" ht="15.75" x14ac:dyDescent="0.25">
      <c r="A1033" s="1090"/>
      <c r="B1033" s="498"/>
      <c r="C1033" s="1421" t="s">
        <v>2116</v>
      </c>
      <c r="D1033" s="1409" t="s">
        <v>376</v>
      </c>
      <c r="E1033" s="1417" t="s">
        <v>2117</v>
      </c>
      <c r="F1033" s="1411"/>
      <c r="G1033" s="1412"/>
      <c r="H1033" s="1412"/>
      <c r="I1033" s="1412"/>
      <c r="J1033" s="1409"/>
      <c r="K1033" s="1409"/>
      <c r="L1033" s="1409"/>
      <c r="M1033" s="1409">
        <v>2438</v>
      </c>
      <c r="N1033" s="1413">
        <v>45218</v>
      </c>
      <c r="O1033" s="1414" t="s">
        <v>1141</v>
      </c>
      <c r="P1033" s="1415"/>
      <c r="Q1033" s="135"/>
      <c r="R1033" s="109"/>
      <c r="S1033" s="109"/>
    </row>
    <row r="1034" spans="1:19" s="499" customFormat="1" ht="15.75" x14ac:dyDescent="0.25">
      <c r="A1034" s="1090"/>
      <c r="B1034" s="498"/>
      <c r="C1034" s="1421" t="s">
        <v>2118</v>
      </c>
      <c r="D1034" s="1409" t="s">
        <v>376</v>
      </c>
      <c r="E1034" s="1417" t="s">
        <v>2119</v>
      </c>
      <c r="F1034" s="1411"/>
      <c r="G1034" s="1412"/>
      <c r="H1034" s="1412"/>
      <c r="I1034" s="1412"/>
      <c r="J1034" s="1409"/>
      <c r="K1034" s="1409"/>
      <c r="L1034" s="1409"/>
      <c r="M1034" s="1409">
        <v>2438</v>
      </c>
      <c r="N1034" s="1413">
        <v>45218</v>
      </c>
      <c r="O1034" s="1414" t="s">
        <v>1141</v>
      </c>
      <c r="P1034" s="1415"/>
      <c r="Q1034" s="135"/>
      <c r="R1034" s="109"/>
      <c r="S1034" s="109"/>
    </row>
    <row r="1035" spans="1:19" s="499" customFormat="1" ht="15.75" x14ac:dyDescent="0.25">
      <c r="A1035" s="1090"/>
      <c r="B1035" s="498"/>
      <c r="C1035" s="1421" t="s">
        <v>2120</v>
      </c>
      <c r="D1035" s="1409" t="s">
        <v>376</v>
      </c>
      <c r="E1035" s="1417" t="s">
        <v>2121</v>
      </c>
      <c r="F1035" s="1411"/>
      <c r="G1035" s="1412"/>
      <c r="H1035" s="1412"/>
      <c r="I1035" s="1412"/>
      <c r="J1035" s="1409"/>
      <c r="K1035" s="1409"/>
      <c r="L1035" s="1409"/>
      <c r="M1035" s="1409">
        <v>2438</v>
      </c>
      <c r="N1035" s="1413">
        <v>45218</v>
      </c>
      <c r="O1035" s="1414" t="s">
        <v>1141</v>
      </c>
      <c r="P1035" s="1415"/>
      <c r="Q1035" s="135"/>
      <c r="R1035" s="109"/>
      <c r="S1035" s="109"/>
    </row>
    <row r="1036" spans="1:19" s="499" customFormat="1" ht="15.75" x14ac:dyDescent="0.25">
      <c r="A1036" s="1090"/>
      <c r="B1036" s="498"/>
      <c r="C1036" s="1421" t="s">
        <v>2122</v>
      </c>
      <c r="D1036" s="1409" t="s">
        <v>376</v>
      </c>
      <c r="E1036" s="1417" t="s">
        <v>2123</v>
      </c>
      <c r="F1036" s="1411"/>
      <c r="G1036" s="1412"/>
      <c r="H1036" s="1412"/>
      <c r="I1036" s="1412"/>
      <c r="J1036" s="1409"/>
      <c r="K1036" s="1409"/>
      <c r="L1036" s="1409"/>
      <c r="M1036" s="1409">
        <v>2438</v>
      </c>
      <c r="N1036" s="1413">
        <v>45218</v>
      </c>
      <c r="O1036" s="1414" t="s">
        <v>1141</v>
      </c>
      <c r="P1036" s="1415"/>
      <c r="Q1036" s="135"/>
      <c r="R1036" s="109"/>
      <c r="S1036" s="109"/>
    </row>
    <row r="1037" spans="1:19" s="499" customFormat="1" ht="15.75" x14ac:dyDescent="0.25">
      <c r="A1037" s="1090"/>
      <c r="B1037" s="498"/>
      <c r="C1037" s="1421" t="s">
        <v>2124</v>
      </c>
      <c r="D1037" s="1409" t="s">
        <v>376</v>
      </c>
      <c r="E1037" s="1417" t="s">
        <v>2125</v>
      </c>
      <c r="F1037" s="1411"/>
      <c r="G1037" s="1412"/>
      <c r="H1037" s="1412"/>
      <c r="I1037" s="1412"/>
      <c r="J1037" s="1409"/>
      <c r="K1037" s="1409"/>
      <c r="L1037" s="1409"/>
      <c r="M1037" s="1409">
        <v>2438</v>
      </c>
      <c r="N1037" s="1413">
        <v>45218</v>
      </c>
      <c r="O1037" s="1414" t="s">
        <v>1141</v>
      </c>
      <c r="P1037" s="1415"/>
      <c r="Q1037" s="135"/>
      <c r="R1037" s="109"/>
      <c r="S1037" s="109"/>
    </row>
    <row r="1038" spans="1:19" s="499" customFormat="1" ht="15.75" x14ac:dyDescent="0.25">
      <c r="A1038" s="1090"/>
      <c r="B1038" s="498"/>
      <c r="C1038" s="1421" t="s">
        <v>2126</v>
      </c>
      <c r="D1038" s="1409" t="s">
        <v>376</v>
      </c>
      <c r="E1038" s="1417" t="s">
        <v>2127</v>
      </c>
      <c r="F1038" s="1411"/>
      <c r="G1038" s="1412"/>
      <c r="H1038" s="1412"/>
      <c r="I1038" s="1412"/>
      <c r="J1038" s="1409"/>
      <c r="K1038" s="1409"/>
      <c r="L1038" s="1409"/>
      <c r="M1038" s="1409">
        <v>2438</v>
      </c>
      <c r="N1038" s="1413">
        <v>45218</v>
      </c>
      <c r="O1038" s="1414" t="s">
        <v>1141</v>
      </c>
      <c r="P1038" s="1415"/>
      <c r="Q1038" s="135"/>
      <c r="R1038" s="109"/>
      <c r="S1038" s="109"/>
    </row>
    <row r="1039" spans="1:19" s="499" customFormat="1" ht="15.75" x14ac:dyDescent="0.25">
      <c r="A1039" s="1090"/>
      <c r="B1039" s="498"/>
      <c r="C1039" s="1421" t="s">
        <v>2126</v>
      </c>
      <c r="D1039" s="1409" t="s">
        <v>376</v>
      </c>
      <c r="E1039" s="1417" t="s">
        <v>2128</v>
      </c>
      <c r="F1039" s="1411"/>
      <c r="G1039" s="1412"/>
      <c r="H1039" s="1412"/>
      <c r="I1039" s="1412"/>
      <c r="J1039" s="1409"/>
      <c r="K1039" s="1409"/>
      <c r="L1039" s="1409"/>
      <c r="M1039" s="1409">
        <v>2438</v>
      </c>
      <c r="N1039" s="1413">
        <v>45218</v>
      </c>
      <c r="O1039" s="1414" t="s">
        <v>1141</v>
      </c>
      <c r="P1039" s="1415"/>
      <c r="Q1039" s="135"/>
      <c r="R1039" s="109"/>
      <c r="S1039" s="109"/>
    </row>
    <row r="1040" spans="1:19" s="499" customFormat="1" ht="15.75" x14ac:dyDescent="0.25">
      <c r="A1040" s="1090"/>
      <c r="B1040" s="498"/>
      <c r="C1040" s="1421" t="s">
        <v>2126</v>
      </c>
      <c r="D1040" s="1409" t="s">
        <v>376</v>
      </c>
      <c r="E1040" s="1417" t="s">
        <v>2129</v>
      </c>
      <c r="F1040" s="1411"/>
      <c r="G1040" s="1412"/>
      <c r="H1040" s="1412"/>
      <c r="I1040" s="1412"/>
      <c r="J1040" s="1409"/>
      <c r="K1040" s="1409"/>
      <c r="L1040" s="1409"/>
      <c r="M1040" s="1409">
        <v>2438</v>
      </c>
      <c r="N1040" s="1413">
        <v>45218</v>
      </c>
      <c r="O1040" s="1414" t="s">
        <v>1141</v>
      </c>
      <c r="P1040" s="1415"/>
      <c r="Q1040" s="135"/>
      <c r="R1040" s="109"/>
      <c r="S1040" s="109"/>
    </row>
    <row r="1041" spans="1:19" s="499" customFormat="1" ht="15.75" x14ac:dyDescent="0.25">
      <c r="A1041" s="1090"/>
      <c r="B1041" s="498"/>
      <c r="C1041" s="1421" t="s">
        <v>2126</v>
      </c>
      <c r="D1041" s="1409" t="s">
        <v>376</v>
      </c>
      <c r="E1041" s="1417" t="s">
        <v>2130</v>
      </c>
      <c r="F1041" s="1411"/>
      <c r="G1041" s="1412"/>
      <c r="H1041" s="1412"/>
      <c r="I1041" s="1412"/>
      <c r="J1041" s="1409"/>
      <c r="K1041" s="1409"/>
      <c r="L1041" s="1409"/>
      <c r="M1041" s="1409">
        <v>2438</v>
      </c>
      <c r="N1041" s="1413">
        <v>45218</v>
      </c>
      <c r="O1041" s="1414" t="s">
        <v>1141</v>
      </c>
      <c r="P1041" s="1415"/>
      <c r="Q1041" s="135"/>
      <c r="R1041" s="109"/>
      <c r="S1041" s="109"/>
    </row>
    <row r="1042" spans="1:19" s="499" customFormat="1" ht="15.75" x14ac:dyDescent="0.25">
      <c r="A1042" s="1090"/>
      <c r="B1042" s="498"/>
      <c r="C1042" s="1421" t="s">
        <v>2126</v>
      </c>
      <c r="D1042" s="1409" t="s">
        <v>376</v>
      </c>
      <c r="E1042" s="1417" t="s">
        <v>2131</v>
      </c>
      <c r="F1042" s="1411"/>
      <c r="G1042" s="1412"/>
      <c r="H1042" s="1412"/>
      <c r="I1042" s="1412"/>
      <c r="J1042" s="1409"/>
      <c r="K1042" s="1409"/>
      <c r="L1042" s="1409"/>
      <c r="M1042" s="1409">
        <v>2438</v>
      </c>
      <c r="N1042" s="1413">
        <v>45218</v>
      </c>
      <c r="O1042" s="1414" t="s">
        <v>1141</v>
      </c>
      <c r="P1042" s="1415"/>
      <c r="Q1042" s="135"/>
      <c r="R1042" s="109"/>
      <c r="S1042" s="109"/>
    </row>
    <row r="1043" spans="1:19" s="499" customFormat="1" ht="15.75" x14ac:dyDescent="0.25">
      <c r="A1043" s="1090"/>
      <c r="B1043" s="498"/>
      <c r="C1043" s="1421" t="s">
        <v>2126</v>
      </c>
      <c r="D1043" s="1409" t="s">
        <v>376</v>
      </c>
      <c r="E1043" s="1417" t="s">
        <v>2132</v>
      </c>
      <c r="F1043" s="1411"/>
      <c r="G1043" s="1412"/>
      <c r="H1043" s="1412"/>
      <c r="I1043" s="1412"/>
      <c r="J1043" s="1409"/>
      <c r="K1043" s="1409"/>
      <c r="L1043" s="1409"/>
      <c r="M1043" s="1409">
        <v>2438</v>
      </c>
      <c r="N1043" s="1413">
        <v>45218</v>
      </c>
      <c r="O1043" s="1414" t="s">
        <v>1141</v>
      </c>
      <c r="P1043" s="1415"/>
      <c r="Q1043" s="135"/>
      <c r="R1043" s="109"/>
      <c r="S1043" s="109"/>
    </row>
    <row r="1044" spans="1:19" s="499" customFormat="1" ht="15.75" x14ac:dyDescent="0.25">
      <c r="A1044" s="1090"/>
      <c r="B1044" s="498"/>
      <c r="C1044" s="1421" t="s">
        <v>2126</v>
      </c>
      <c r="D1044" s="1409" t="s">
        <v>376</v>
      </c>
      <c r="E1044" s="1417" t="s">
        <v>2133</v>
      </c>
      <c r="F1044" s="1411"/>
      <c r="G1044" s="1412"/>
      <c r="H1044" s="1412"/>
      <c r="I1044" s="1412"/>
      <c r="J1044" s="1409"/>
      <c r="K1044" s="1409"/>
      <c r="L1044" s="1409"/>
      <c r="M1044" s="1409">
        <v>2438</v>
      </c>
      <c r="N1044" s="1413">
        <v>45218</v>
      </c>
      <c r="O1044" s="1414" t="s">
        <v>1141</v>
      </c>
      <c r="P1044" s="1415"/>
      <c r="Q1044" s="135"/>
      <c r="R1044" s="109"/>
      <c r="S1044" s="109"/>
    </row>
    <row r="1045" spans="1:19" s="499" customFormat="1" ht="15.75" x14ac:dyDescent="0.25">
      <c r="A1045" s="1090"/>
      <c r="B1045" s="498"/>
      <c r="C1045" s="1421" t="s">
        <v>2126</v>
      </c>
      <c r="D1045" s="1409" t="s">
        <v>376</v>
      </c>
      <c r="E1045" s="1417" t="s">
        <v>2134</v>
      </c>
      <c r="F1045" s="1411"/>
      <c r="G1045" s="1412"/>
      <c r="H1045" s="1412"/>
      <c r="I1045" s="1412"/>
      <c r="J1045" s="1409"/>
      <c r="K1045" s="1409"/>
      <c r="L1045" s="1409"/>
      <c r="M1045" s="1409">
        <v>2438</v>
      </c>
      <c r="N1045" s="1413">
        <v>45218</v>
      </c>
      <c r="O1045" s="1414" t="s">
        <v>1141</v>
      </c>
      <c r="P1045" s="1415"/>
      <c r="Q1045" s="135"/>
      <c r="R1045" s="109"/>
      <c r="S1045" s="109"/>
    </row>
    <row r="1046" spans="1:19" s="499" customFormat="1" ht="15.75" x14ac:dyDescent="0.25">
      <c r="A1046" s="1090"/>
      <c r="B1046" s="498"/>
      <c r="C1046" s="1421" t="s">
        <v>2126</v>
      </c>
      <c r="D1046" s="1409" t="s">
        <v>376</v>
      </c>
      <c r="E1046" s="1417" t="s">
        <v>2135</v>
      </c>
      <c r="F1046" s="1411"/>
      <c r="G1046" s="1412"/>
      <c r="H1046" s="1412"/>
      <c r="I1046" s="1412"/>
      <c r="J1046" s="1409"/>
      <c r="K1046" s="1409"/>
      <c r="L1046" s="1409"/>
      <c r="M1046" s="1409">
        <v>2438</v>
      </c>
      <c r="N1046" s="1413">
        <v>45218</v>
      </c>
      <c r="O1046" s="1414" t="s">
        <v>1141</v>
      </c>
      <c r="P1046" s="1415"/>
      <c r="Q1046" s="135"/>
      <c r="R1046" s="109"/>
      <c r="S1046" s="109"/>
    </row>
    <row r="1047" spans="1:19" s="499" customFormat="1" ht="15.75" x14ac:dyDescent="0.25">
      <c r="A1047" s="1090"/>
      <c r="B1047" s="498"/>
      <c r="C1047" s="1421" t="s">
        <v>2126</v>
      </c>
      <c r="D1047" s="1409" t="s">
        <v>376</v>
      </c>
      <c r="E1047" s="1417" t="s">
        <v>1165</v>
      </c>
      <c r="F1047" s="1411"/>
      <c r="G1047" s="1412"/>
      <c r="H1047" s="1412"/>
      <c r="I1047" s="1412"/>
      <c r="J1047" s="1409"/>
      <c r="K1047" s="1409"/>
      <c r="L1047" s="1409"/>
      <c r="M1047" s="1409">
        <v>2438</v>
      </c>
      <c r="N1047" s="1413">
        <v>45218</v>
      </c>
      <c r="O1047" s="1414" t="s">
        <v>1141</v>
      </c>
      <c r="P1047" s="1415"/>
      <c r="Q1047" s="135"/>
      <c r="R1047" s="109"/>
      <c r="S1047" s="109"/>
    </row>
    <row r="1048" spans="1:19" s="499" customFormat="1" ht="15.75" x14ac:dyDescent="0.25">
      <c r="A1048" s="1090"/>
      <c r="B1048" s="498"/>
      <c r="C1048" s="1421" t="s">
        <v>2126</v>
      </c>
      <c r="D1048" s="1409" t="s">
        <v>376</v>
      </c>
      <c r="E1048" s="1417" t="s">
        <v>2136</v>
      </c>
      <c r="F1048" s="1411"/>
      <c r="G1048" s="1412"/>
      <c r="H1048" s="1412"/>
      <c r="I1048" s="1412"/>
      <c r="J1048" s="1409"/>
      <c r="K1048" s="1409"/>
      <c r="L1048" s="1409"/>
      <c r="M1048" s="1409">
        <v>2438</v>
      </c>
      <c r="N1048" s="1413">
        <v>45218</v>
      </c>
      <c r="O1048" s="1414" t="s">
        <v>1141</v>
      </c>
      <c r="P1048" s="1415"/>
      <c r="Q1048" s="135"/>
      <c r="R1048" s="109"/>
      <c r="S1048" s="109"/>
    </row>
    <row r="1049" spans="1:19" s="499" customFormat="1" ht="15.75" x14ac:dyDescent="0.25">
      <c r="A1049" s="1090"/>
      <c r="B1049" s="498"/>
      <c r="C1049" s="1421" t="s">
        <v>2126</v>
      </c>
      <c r="D1049" s="1409" t="s">
        <v>376</v>
      </c>
      <c r="E1049" s="1417" t="s">
        <v>2137</v>
      </c>
      <c r="F1049" s="1411"/>
      <c r="G1049" s="1412"/>
      <c r="H1049" s="1412"/>
      <c r="I1049" s="1412"/>
      <c r="J1049" s="1409"/>
      <c r="K1049" s="1409"/>
      <c r="L1049" s="1409"/>
      <c r="M1049" s="1409">
        <v>2438</v>
      </c>
      <c r="N1049" s="1413">
        <v>45218</v>
      </c>
      <c r="O1049" s="1414" t="s">
        <v>1141</v>
      </c>
      <c r="P1049" s="1415"/>
      <c r="Q1049" s="135"/>
      <c r="R1049" s="109"/>
      <c r="S1049" s="109"/>
    </row>
    <row r="1050" spans="1:19" s="499" customFormat="1" ht="15.75" x14ac:dyDescent="0.25">
      <c r="A1050" s="1090"/>
      <c r="B1050" s="498"/>
      <c r="C1050" s="1421" t="s">
        <v>2126</v>
      </c>
      <c r="D1050" s="1409" t="s">
        <v>376</v>
      </c>
      <c r="E1050" s="1417" t="s">
        <v>2138</v>
      </c>
      <c r="F1050" s="1411"/>
      <c r="G1050" s="1412"/>
      <c r="H1050" s="1412"/>
      <c r="I1050" s="1412"/>
      <c r="J1050" s="1409"/>
      <c r="K1050" s="1409"/>
      <c r="L1050" s="1409"/>
      <c r="M1050" s="1409">
        <v>2438</v>
      </c>
      <c r="N1050" s="1413">
        <v>45218</v>
      </c>
      <c r="O1050" s="1414" t="s">
        <v>1141</v>
      </c>
      <c r="P1050" s="1415"/>
      <c r="Q1050" s="135"/>
      <c r="R1050" s="109"/>
      <c r="S1050" s="109"/>
    </row>
    <row r="1051" spans="1:19" s="499" customFormat="1" ht="15.75" x14ac:dyDescent="0.25">
      <c r="A1051" s="1090"/>
      <c r="B1051" s="498"/>
      <c r="C1051" s="1421" t="s">
        <v>2126</v>
      </c>
      <c r="D1051" s="1409" t="s">
        <v>376</v>
      </c>
      <c r="E1051" s="1417" t="s">
        <v>2139</v>
      </c>
      <c r="F1051" s="1411"/>
      <c r="G1051" s="1412"/>
      <c r="H1051" s="1412"/>
      <c r="I1051" s="1412"/>
      <c r="J1051" s="1409"/>
      <c r="K1051" s="1409"/>
      <c r="L1051" s="1409"/>
      <c r="M1051" s="1409">
        <v>2438</v>
      </c>
      <c r="N1051" s="1413">
        <v>45218</v>
      </c>
      <c r="O1051" s="1414" t="s">
        <v>1141</v>
      </c>
      <c r="P1051" s="1415"/>
      <c r="Q1051" s="135"/>
      <c r="R1051" s="109"/>
      <c r="S1051" s="109"/>
    </row>
    <row r="1052" spans="1:19" s="499" customFormat="1" ht="15.75" x14ac:dyDescent="0.25">
      <c r="A1052" s="1090"/>
      <c r="B1052" s="498"/>
      <c r="C1052" s="1421" t="s">
        <v>2126</v>
      </c>
      <c r="D1052" s="1409" t="s">
        <v>376</v>
      </c>
      <c r="E1052" s="1417" t="s">
        <v>2140</v>
      </c>
      <c r="F1052" s="1411"/>
      <c r="G1052" s="1412"/>
      <c r="H1052" s="1412"/>
      <c r="I1052" s="1412"/>
      <c r="J1052" s="1409"/>
      <c r="K1052" s="1409"/>
      <c r="L1052" s="1409"/>
      <c r="M1052" s="1409">
        <v>2438</v>
      </c>
      <c r="N1052" s="1413">
        <v>45218</v>
      </c>
      <c r="O1052" s="1414" t="s">
        <v>1141</v>
      </c>
      <c r="P1052" s="1415"/>
      <c r="Q1052" s="135"/>
      <c r="R1052" s="109"/>
      <c r="S1052" s="109"/>
    </row>
    <row r="1053" spans="1:19" s="499" customFormat="1" ht="15.75" x14ac:dyDescent="0.25">
      <c r="A1053" s="1090"/>
      <c r="B1053" s="498"/>
      <c r="C1053" s="1421" t="s">
        <v>2141</v>
      </c>
      <c r="D1053" s="1409" t="s">
        <v>376</v>
      </c>
      <c r="E1053" s="1417" t="s">
        <v>2142</v>
      </c>
      <c r="F1053" s="1411"/>
      <c r="G1053" s="1412"/>
      <c r="H1053" s="1412"/>
      <c r="I1053" s="1412"/>
      <c r="J1053" s="1409"/>
      <c r="K1053" s="1409"/>
      <c r="L1053" s="1409"/>
      <c r="M1053" s="1409">
        <v>2438</v>
      </c>
      <c r="N1053" s="1413">
        <v>45218</v>
      </c>
      <c r="O1053" s="1414" t="s">
        <v>1141</v>
      </c>
      <c r="P1053" s="1415"/>
      <c r="Q1053" s="135"/>
      <c r="R1053" s="109"/>
      <c r="S1053" s="109"/>
    </row>
    <row r="1054" spans="1:19" s="499" customFormat="1" ht="15.75" x14ac:dyDescent="0.25">
      <c r="A1054" s="1090"/>
      <c r="B1054" s="498"/>
      <c r="C1054" s="1421" t="s">
        <v>2143</v>
      </c>
      <c r="D1054" s="1409" t="s">
        <v>376</v>
      </c>
      <c r="E1054" s="1417" t="s">
        <v>2144</v>
      </c>
      <c r="F1054" s="1411"/>
      <c r="G1054" s="1412"/>
      <c r="H1054" s="1412"/>
      <c r="I1054" s="1412"/>
      <c r="J1054" s="1409"/>
      <c r="K1054" s="1409"/>
      <c r="L1054" s="1409"/>
      <c r="M1054" s="1409">
        <v>2438</v>
      </c>
      <c r="N1054" s="1413">
        <v>45218</v>
      </c>
      <c r="O1054" s="1414" t="s">
        <v>1141</v>
      </c>
      <c r="P1054" s="1415"/>
      <c r="Q1054" s="135"/>
      <c r="R1054" s="109"/>
      <c r="S1054" s="109"/>
    </row>
    <row r="1055" spans="1:19" s="499" customFormat="1" ht="15.75" x14ac:dyDescent="0.25">
      <c r="A1055" s="1090"/>
      <c r="B1055" s="498"/>
      <c r="C1055" s="1421" t="s">
        <v>2145</v>
      </c>
      <c r="D1055" s="1409" t="s">
        <v>376</v>
      </c>
      <c r="E1055" s="1417" t="s">
        <v>2146</v>
      </c>
      <c r="F1055" s="1411"/>
      <c r="G1055" s="1412"/>
      <c r="H1055" s="1412"/>
      <c r="I1055" s="1412"/>
      <c r="J1055" s="1409"/>
      <c r="K1055" s="1409"/>
      <c r="L1055" s="1409"/>
      <c r="M1055" s="1409">
        <v>2438</v>
      </c>
      <c r="N1055" s="1413">
        <v>45218</v>
      </c>
      <c r="O1055" s="1414" t="s">
        <v>1141</v>
      </c>
      <c r="P1055" s="1415"/>
      <c r="Q1055" s="135"/>
      <c r="R1055" s="109"/>
      <c r="S1055" s="109"/>
    </row>
    <row r="1056" spans="1:19" s="499" customFormat="1" ht="15.75" x14ac:dyDescent="0.25">
      <c r="A1056" s="1090"/>
      <c r="B1056" s="498"/>
      <c r="C1056" s="1421" t="s">
        <v>2145</v>
      </c>
      <c r="D1056" s="1409" t="s">
        <v>376</v>
      </c>
      <c r="E1056" s="1417" t="s">
        <v>2147</v>
      </c>
      <c r="F1056" s="1411"/>
      <c r="G1056" s="1412"/>
      <c r="H1056" s="1412"/>
      <c r="I1056" s="1412"/>
      <c r="J1056" s="1409"/>
      <c r="K1056" s="1409"/>
      <c r="L1056" s="1409"/>
      <c r="M1056" s="1409">
        <v>2438</v>
      </c>
      <c r="N1056" s="1413">
        <v>45218</v>
      </c>
      <c r="O1056" s="1414" t="s">
        <v>1141</v>
      </c>
      <c r="P1056" s="1415"/>
      <c r="Q1056" s="135"/>
      <c r="R1056" s="109"/>
      <c r="S1056" s="109"/>
    </row>
    <row r="1057" spans="1:19" s="499" customFormat="1" ht="15.75" x14ac:dyDescent="0.25">
      <c r="A1057" s="1090"/>
      <c r="B1057" s="498"/>
      <c r="C1057" s="1424" t="s">
        <v>2148</v>
      </c>
      <c r="D1057" s="1409" t="s">
        <v>376</v>
      </c>
      <c r="E1057" s="1417" t="s">
        <v>2149</v>
      </c>
      <c r="F1057" s="1411"/>
      <c r="G1057" s="1412"/>
      <c r="H1057" s="1412"/>
      <c r="I1057" s="1412"/>
      <c r="J1057" s="1409"/>
      <c r="K1057" s="1409"/>
      <c r="L1057" s="1409"/>
      <c r="M1057" s="1409">
        <v>2438</v>
      </c>
      <c r="N1057" s="1413">
        <v>45218</v>
      </c>
      <c r="O1057" s="1414" t="s">
        <v>1141</v>
      </c>
      <c r="P1057" s="1415"/>
      <c r="Q1057" s="135"/>
      <c r="R1057" s="109"/>
      <c r="S1057" s="109"/>
    </row>
    <row r="1058" spans="1:19" s="499" customFormat="1" ht="15.75" x14ac:dyDescent="0.25">
      <c r="A1058" s="1090"/>
      <c r="B1058" s="498"/>
      <c r="C1058" s="1421" t="s">
        <v>2150</v>
      </c>
      <c r="D1058" s="1409" t="s">
        <v>376</v>
      </c>
      <c r="E1058" s="1417" t="s">
        <v>2151</v>
      </c>
      <c r="F1058" s="1411"/>
      <c r="G1058" s="1412"/>
      <c r="H1058" s="1412"/>
      <c r="I1058" s="1412"/>
      <c r="J1058" s="1409"/>
      <c r="K1058" s="1409"/>
      <c r="L1058" s="1409"/>
      <c r="M1058" s="1409">
        <v>2438</v>
      </c>
      <c r="N1058" s="1413">
        <v>45218</v>
      </c>
      <c r="O1058" s="1414" t="s">
        <v>1141</v>
      </c>
      <c r="P1058" s="1415"/>
      <c r="Q1058" s="135"/>
      <c r="R1058" s="109"/>
      <c r="S1058" s="109"/>
    </row>
    <row r="1059" spans="1:19" s="499" customFormat="1" ht="15.75" x14ac:dyDescent="0.25">
      <c r="A1059" s="1090"/>
      <c r="B1059" s="498"/>
      <c r="C1059" s="1421" t="s">
        <v>2150</v>
      </c>
      <c r="D1059" s="1409" t="s">
        <v>376</v>
      </c>
      <c r="E1059" s="1417" t="s">
        <v>2152</v>
      </c>
      <c r="F1059" s="1411"/>
      <c r="G1059" s="1412"/>
      <c r="H1059" s="1412"/>
      <c r="I1059" s="1412"/>
      <c r="J1059" s="1409"/>
      <c r="K1059" s="1409"/>
      <c r="L1059" s="1409"/>
      <c r="M1059" s="1409">
        <v>2438</v>
      </c>
      <c r="N1059" s="1413">
        <v>45218</v>
      </c>
      <c r="O1059" s="1414" t="s">
        <v>1141</v>
      </c>
      <c r="P1059" s="1415"/>
      <c r="Q1059" s="135"/>
      <c r="R1059" s="109"/>
      <c r="S1059" s="109"/>
    </row>
    <row r="1060" spans="1:19" s="499" customFormat="1" ht="15.75" x14ac:dyDescent="0.25">
      <c r="A1060" s="1090"/>
      <c r="B1060" s="498"/>
      <c r="C1060" s="1421" t="s">
        <v>2153</v>
      </c>
      <c r="D1060" s="1409" t="s">
        <v>376</v>
      </c>
      <c r="E1060" s="1417" t="s">
        <v>2154</v>
      </c>
      <c r="F1060" s="1411"/>
      <c r="G1060" s="1412"/>
      <c r="H1060" s="1412"/>
      <c r="I1060" s="1412"/>
      <c r="J1060" s="1409"/>
      <c r="K1060" s="1409"/>
      <c r="L1060" s="1409"/>
      <c r="M1060" s="1409">
        <v>2438</v>
      </c>
      <c r="N1060" s="1413">
        <v>45218</v>
      </c>
      <c r="O1060" s="1414" t="s">
        <v>1141</v>
      </c>
      <c r="P1060" s="1415"/>
      <c r="Q1060" s="135"/>
      <c r="R1060" s="109"/>
      <c r="S1060" s="109"/>
    </row>
    <row r="1061" spans="1:19" s="499" customFormat="1" ht="15.75" x14ac:dyDescent="0.25">
      <c r="A1061" s="1090"/>
      <c r="B1061" s="498"/>
      <c r="C1061" s="1421" t="s">
        <v>2155</v>
      </c>
      <c r="D1061" s="1409" t="s">
        <v>376</v>
      </c>
      <c r="E1061" s="1417" t="s">
        <v>2156</v>
      </c>
      <c r="F1061" s="1411"/>
      <c r="G1061" s="1412"/>
      <c r="H1061" s="1412"/>
      <c r="I1061" s="1412"/>
      <c r="J1061" s="1409"/>
      <c r="K1061" s="1409"/>
      <c r="L1061" s="1409"/>
      <c r="M1061" s="1409">
        <v>2438</v>
      </c>
      <c r="N1061" s="1413">
        <v>45218</v>
      </c>
      <c r="O1061" s="1414" t="s">
        <v>1141</v>
      </c>
      <c r="P1061" s="1415"/>
      <c r="Q1061" s="135"/>
      <c r="R1061" s="109"/>
      <c r="S1061" s="109"/>
    </row>
    <row r="1062" spans="1:19" s="499" customFormat="1" ht="15.75" x14ac:dyDescent="0.25">
      <c r="A1062" s="1090"/>
      <c r="B1062" s="498"/>
      <c r="C1062" s="1421" t="s">
        <v>2155</v>
      </c>
      <c r="D1062" s="1409" t="s">
        <v>376</v>
      </c>
      <c r="E1062" s="1417" t="s">
        <v>2157</v>
      </c>
      <c r="F1062" s="1411"/>
      <c r="G1062" s="1412"/>
      <c r="H1062" s="1412"/>
      <c r="I1062" s="1412"/>
      <c r="J1062" s="1409"/>
      <c r="K1062" s="1409"/>
      <c r="L1062" s="1409"/>
      <c r="M1062" s="1409">
        <v>2438</v>
      </c>
      <c r="N1062" s="1413">
        <v>45218</v>
      </c>
      <c r="O1062" s="1414" t="s">
        <v>1141</v>
      </c>
      <c r="P1062" s="1415"/>
      <c r="Q1062" s="135"/>
      <c r="R1062" s="109"/>
      <c r="S1062" s="109"/>
    </row>
    <row r="1063" spans="1:19" s="499" customFormat="1" ht="15.75" x14ac:dyDescent="0.25">
      <c r="A1063" s="1090"/>
      <c r="B1063" s="498"/>
      <c r="C1063" s="1421" t="s">
        <v>2158</v>
      </c>
      <c r="D1063" s="1409" t="s">
        <v>376</v>
      </c>
      <c r="E1063" s="1417" t="s">
        <v>2159</v>
      </c>
      <c r="F1063" s="1411"/>
      <c r="G1063" s="1412"/>
      <c r="H1063" s="1412"/>
      <c r="I1063" s="1412"/>
      <c r="J1063" s="1409"/>
      <c r="K1063" s="1409"/>
      <c r="L1063" s="1409"/>
      <c r="M1063" s="1409">
        <v>2438</v>
      </c>
      <c r="N1063" s="1413">
        <v>45218</v>
      </c>
      <c r="O1063" s="1414" t="s">
        <v>1141</v>
      </c>
      <c r="P1063" s="1415"/>
      <c r="Q1063" s="135"/>
      <c r="R1063" s="109"/>
      <c r="S1063" s="109"/>
    </row>
    <row r="1064" spans="1:19" s="499" customFormat="1" ht="15.75" x14ac:dyDescent="0.25">
      <c r="A1064" s="1090"/>
      <c r="B1064" s="498"/>
      <c r="C1064" s="1421" t="s">
        <v>2160</v>
      </c>
      <c r="D1064" s="1409" t="s">
        <v>376</v>
      </c>
      <c r="E1064" s="1417" t="s">
        <v>2161</v>
      </c>
      <c r="F1064" s="1411"/>
      <c r="G1064" s="1412"/>
      <c r="H1064" s="1412"/>
      <c r="I1064" s="1412"/>
      <c r="J1064" s="1409"/>
      <c r="K1064" s="1409"/>
      <c r="L1064" s="1409"/>
      <c r="M1064" s="1409">
        <v>2438</v>
      </c>
      <c r="N1064" s="1413">
        <v>45218</v>
      </c>
      <c r="O1064" s="1414" t="s">
        <v>1141</v>
      </c>
      <c r="P1064" s="1415"/>
      <c r="Q1064" s="135"/>
      <c r="R1064" s="109"/>
      <c r="S1064" s="109"/>
    </row>
    <row r="1065" spans="1:19" s="499" customFormat="1" ht="15.75" x14ac:dyDescent="0.25">
      <c r="A1065" s="1090"/>
      <c r="B1065" s="498"/>
      <c r="C1065" s="1421" t="s">
        <v>2162</v>
      </c>
      <c r="D1065" s="1409" t="s">
        <v>376</v>
      </c>
      <c r="E1065" s="1417" t="s">
        <v>2157</v>
      </c>
      <c r="F1065" s="1411"/>
      <c r="G1065" s="1412"/>
      <c r="H1065" s="1412"/>
      <c r="I1065" s="1412"/>
      <c r="J1065" s="1409"/>
      <c r="K1065" s="1409"/>
      <c r="L1065" s="1409"/>
      <c r="M1065" s="1409">
        <v>2438</v>
      </c>
      <c r="N1065" s="1413">
        <v>45218</v>
      </c>
      <c r="O1065" s="1414" t="s">
        <v>1141</v>
      </c>
      <c r="P1065" s="1415"/>
      <c r="Q1065" s="135"/>
      <c r="R1065" s="109"/>
      <c r="S1065" s="109"/>
    </row>
    <row r="1066" spans="1:19" s="499" customFormat="1" ht="15.75" x14ac:dyDescent="0.25">
      <c r="A1066" s="1090"/>
      <c r="B1066" s="498"/>
      <c r="C1066" s="1421" t="s">
        <v>2162</v>
      </c>
      <c r="D1066" s="1409" t="s">
        <v>376</v>
      </c>
      <c r="E1066" s="1417" t="s">
        <v>2157</v>
      </c>
      <c r="F1066" s="1411"/>
      <c r="G1066" s="1412"/>
      <c r="H1066" s="1412"/>
      <c r="I1066" s="1412"/>
      <c r="J1066" s="1409"/>
      <c r="K1066" s="1409"/>
      <c r="L1066" s="1409"/>
      <c r="M1066" s="1409">
        <v>2438</v>
      </c>
      <c r="N1066" s="1413">
        <v>45218</v>
      </c>
      <c r="O1066" s="1414" t="s">
        <v>1141</v>
      </c>
      <c r="P1066" s="1415"/>
      <c r="Q1066" s="135"/>
      <c r="R1066" s="109"/>
      <c r="S1066" s="109"/>
    </row>
    <row r="1067" spans="1:19" s="499" customFormat="1" ht="15.75" x14ac:dyDescent="0.25">
      <c r="A1067" s="1090"/>
      <c r="B1067" s="498"/>
      <c r="C1067" s="1421" t="s">
        <v>2163</v>
      </c>
      <c r="D1067" s="1409" t="s">
        <v>376</v>
      </c>
      <c r="E1067" s="1417" t="s">
        <v>2164</v>
      </c>
      <c r="F1067" s="1411"/>
      <c r="G1067" s="1412"/>
      <c r="H1067" s="1412"/>
      <c r="I1067" s="1412"/>
      <c r="J1067" s="1409"/>
      <c r="K1067" s="1409"/>
      <c r="L1067" s="1409"/>
      <c r="M1067" s="1409">
        <v>2438</v>
      </c>
      <c r="N1067" s="1413">
        <v>45218</v>
      </c>
      <c r="O1067" s="1414" t="s">
        <v>1141</v>
      </c>
      <c r="P1067" s="1415"/>
      <c r="Q1067" s="135"/>
      <c r="R1067" s="109"/>
      <c r="S1067" s="109"/>
    </row>
    <row r="1068" spans="1:19" s="499" customFormat="1" ht="15.75" x14ac:dyDescent="0.25">
      <c r="A1068" s="1090"/>
      <c r="B1068" s="498"/>
      <c r="C1068" s="1421" t="s">
        <v>2165</v>
      </c>
      <c r="D1068" s="1409" t="s">
        <v>376</v>
      </c>
      <c r="E1068" s="1417" t="s">
        <v>2166</v>
      </c>
      <c r="F1068" s="1411"/>
      <c r="G1068" s="1412"/>
      <c r="H1068" s="1412"/>
      <c r="I1068" s="1412"/>
      <c r="J1068" s="1409"/>
      <c r="K1068" s="1409"/>
      <c r="L1068" s="1409"/>
      <c r="M1068" s="1409">
        <v>2438</v>
      </c>
      <c r="N1068" s="1413">
        <v>45218</v>
      </c>
      <c r="O1068" s="1414" t="s">
        <v>1141</v>
      </c>
      <c r="P1068" s="1415"/>
      <c r="Q1068" s="135"/>
      <c r="R1068" s="109"/>
      <c r="S1068" s="109"/>
    </row>
    <row r="1069" spans="1:19" s="499" customFormat="1" ht="15.75" x14ac:dyDescent="0.25">
      <c r="A1069" s="1090"/>
      <c r="B1069" s="498"/>
      <c r="C1069" s="1421" t="s">
        <v>2165</v>
      </c>
      <c r="D1069" s="1409" t="s">
        <v>376</v>
      </c>
      <c r="E1069" s="1417" t="s">
        <v>2167</v>
      </c>
      <c r="F1069" s="1411"/>
      <c r="G1069" s="1412"/>
      <c r="H1069" s="1412"/>
      <c r="I1069" s="1412"/>
      <c r="J1069" s="1409"/>
      <c r="K1069" s="1409"/>
      <c r="L1069" s="1409"/>
      <c r="M1069" s="1409">
        <v>2438</v>
      </c>
      <c r="N1069" s="1413">
        <v>45218</v>
      </c>
      <c r="O1069" s="1414" t="s">
        <v>1141</v>
      </c>
      <c r="P1069" s="1415"/>
      <c r="Q1069" s="135"/>
      <c r="R1069" s="109"/>
      <c r="S1069" s="109"/>
    </row>
    <row r="1070" spans="1:19" s="499" customFormat="1" ht="15.75" x14ac:dyDescent="0.25">
      <c r="A1070" s="1090"/>
      <c r="B1070" s="498"/>
      <c r="C1070" s="1425" t="s">
        <v>2165</v>
      </c>
      <c r="D1070" s="1409" t="s">
        <v>376</v>
      </c>
      <c r="E1070" s="1417" t="s">
        <v>2168</v>
      </c>
      <c r="F1070" s="1411"/>
      <c r="G1070" s="1412"/>
      <c r="H1070" s="1412"/>
      <c r="I1070" s="1412"/>
      <c r="J1070" s="1409"/>
      <c r="K1070" s="1409"/>
      <c r="L1070" s="1409"/>
      <c r="M1070" s="1409">
        <v>2438</v>
      </c>
      <c r="N1070" s="1413">
        <v>45218</v>
      </c>
      <c r="O1070" s="1414" t="s">
        <v>1141</v>
      </c>
      <c r="P1070" s="1415"/>
      <c r="Q1070" s="135"/>
      <c r="R1070" s="109"/>
      <c r="S1070" s="109"/>
    </row>
    <row r="1071" spans="1:19" s="499" customFormat="1" ht="15.75" x14ac:dyDescent="0.25">
      <c r="A1071" s="1090"/>
      <c r="B1071" s="498"/>
      <c r="C1071" s="1421" t="s">
        <v>2169</v>
      </c>
      <c r="D1071" s="1409" t="s">
        <v>376</v>
      </c>
      <c r="E1071" s="1417" t="s">
        <v>2170</v>
      </c>
      <c r="F1071" s="1411"/>
      <c r="G1071" s="1412"/>
      <c r="H1071" s="1412"/>
      <c r="I1071" s="1412"/>
      <c r="J1071" s="1409"/>
      <c r="K1071" s="1409"/>
      <c r="L1071" s="1409"/>
      <c r="M1071" s="1409">
        <v>2438</v>
      </c>
      <c r="N1071" s="1413">
        <v>45218</v>
      </c>
      <c r="O1071" s="1414" t="s">
        <v>1141</v>
      </c>
      <c r="P1071" s="1415"/>
      <c r="Q1071" s="135"/>
      <c r="R1071" s="109"/>
      <c r="S1071" s="109"/>
    </row>
    <row r="1072" spans="1:19" s="499" customFormat="1" ht="15.75" x14ac:dyDescent="0.25">
      <c r="A1072" s="1090"/>
      <c r="B1072" s="498"/>
      <c r="C1072" s="1424" t="s">
        <v>2169</v>
      </c>
      <c r="D1072" s="1409" t="s">
        <v>376</v>
      </c>
      <c r="E1072" s="1417" t="s">
        <v>2171</v>
      </c>
      <c r="F1072" s="1411"/>
      <c r="G1072" s="1412"/>
      <c r="H1072" s="1412"/>
      <c r="I1072" s="1412"/>
      <c r="J1072" s="1409"/>
      <c r="K1072" s="1409"/>
      <c r="L1072" s="1409"/>
      <c r="M1072" s="1409">
        <v>2438</v>
      </c>
      <c r="N1072" s="1413">
        <v>45218</v>
      </c>
      <c r="O1072" s="1414" t="s">
        <v>1141</v>
      </c>
      <c r="P1072" s="1415"/>
      <c r="Q1072" s="135"/>
      <c r="R1072" s="109"/>
      <c r="S1072" s="109"/>
    </row>
    <row r="1073" spans="1:19" s="499" customFormat="1" ht="15.75" x14ac:dyDescent="0.25">
      <c r="A1073" s="1090"/>
      <c r="B1073" s="498"/>
      <c r="C1073" s="1424" t="s">
        <v>2169</v>
      </c>
      <c r="D1073" s="1409" t="s">
        <v>376</v>
      </c>
      <c r="E1073" s="1417" t="s">
        <v>2172</v>
      </c>
      <c r="F1073" s="1411"/>
      <c r="G1073" s="1412"/>
      <c r="H1073" s="1412"/>
      <c r="I1073" s="1412"/>
      <c r="J1073" s="1409"/>
      <c r="K1073" s="1409"/>
      <c r="L1073" s="1409"/>
      <c r="M1073" s="1409">
        <v>2438</v>
      </c>
      <c r="N1073" s="1413">
        <v>45218</v>
      </c>
      <c r="O1073" s="1414" t="s">
        <v>1141</v>
      </c>
      <c r="P1073" s="1415"/>
      <c r="Q1073" s="135"/>
      <c r="R1073" s="109"/>
      <c r="S1073" s="109"/>
    </row>
    <row r="1074" spans="1:19" s="499" customFormat="1" ht="15.75" x14ac:dyDescent="0.25">
      <c r="A1074" s="1090"/>
      <c r="B1074" s="498"/>
      <c r="C1074" s="1421" t="s">
        <v>2173</v>
      </c>
      <c r="D1074" s="1409" t="s">
        <v>376</v>
      </c>
      <c r="E1074" s="1417" t="s">
        <v>2174</v>
      </c>
      <c r="F1074" s="1411"/>
      <c r="G1074" s="1412"/>
      <c r="H1074" s="1412"/>
      <c r="I1074" s="1412"/>
      <c r="J1074" s="1409"/>
      <c r="K1074" s="1409"/>
      <c r="L1074" s="1409"/>
      <c r="M1074" s="1409">
        <v>2438</v>
      </c>
      <c r="N1074" s="1413">
        <v>45218</v>
      </c>
      <c r="O1074" s="1414" t="s">
        <v>1141</v>
      </c>
      <c r="P1074" s="1415"/>
      <c r="Q1074" s="135"/>
      <c r="R1074" s="109"/>
      <c r="S1074" s="109"/>
    </row>
    <row r="1075" spans="1:19" s="499" customFormat="1" ht="15.75" x14ac:dyDescent="0.25">
      <c r="A1075" s="1090"/>
      <c r="B1075" s="498"/>
      <c r="C1075" s="1421" t="s">
        <v>2173</v>
      </c>
      <c r="D1075" s="1409" t="s">
        <v>376</v>
      </c>
      <c r="E1075" s="1417" t="s">
        <v>1165</v>
      </c>
      <c r="F1075" s="1411"/>
      <c r="G1075" s="1412"/>
      <c r="H1075" s="1412"/>
      <c r="I1075" s="1412"/>
      <c r="J1075" s="1409"/>
      <c r="K1075" s="1409"/>
      <c r="L1075" s="1409"/>
      <c r="M1075" s="1409">
        <v>2438</v>
      </c>
      <c r="N1075" s="1413">
        <v>45218</v>
      </c>
      <c r="O1075" s="1414" t="s">
        <v>1141</v>
      </c>
      <c r="P1075" s="1415"/>
      <c r="Q1075" s="135"/>
      <c r="R1075" s="109"/>
      <c r="S1075" s="109"/>
    </row>
    <row r="1076" spans="1:19" s="499" customFormat="1" ht="15.75" x14ac:dyDescent="0.25">
      <c r="A1076" s="1090"/>
      <c r="B1076" s="498"/>
      <c r="C1076" s="1424" t="s">
        <v>2175</v>
      </c>
      <c r="D1076" s="1409" t="s">
        <v>376</v>
      </c>
      <c r="E1076" s="1417" t="s">
        <v>2176</v>
      </c>
      <c r="F1076" s="1411"/>
      <c r="G1076" s="1412"/>
      <c r="H1076" s="1412"/>
      <c r="I1076" s="1412"/>
      <c r="J1076" s="1409"/>
      <c r="K1076" s="1409"/>
      <c r="L1076" s="1409"/>
      <c r="M1076" s="1409">
        <v>2438</v>
      </c>
      <c r="N1076" s="1413">
        <v>45218</v>
      </c>
      <c r="O1076" s="1414" t="s">
        <v>1141</v>
      </c>
      <c r="P1076" s="1415"/>
      <c r="Q1076" s="135"/>
      <c r="R1076" s="109"/>
      <c r="S1076" s="109"/>
    </row>
    <row r="1077" spans="1:19" s="499" customFormat="1" ht="15.75" x14ac:dyDescent="0.25">
      <c r="A1077" s="1090"/>
      <c r="B1077" s="498"/>
      <c r="C1077" s="1424" t="s">
        <v>2177</v>
      </c>
      <c r="D1077" s="1409" t="s">
        <v>376</v>
      </c>
      <c r="E1077" s="1417" t="s">
        <v>2178</v>
      </c>
      <c r="F1077" s="1411"/>
      <c r="G1077" s="1412"/>
      <c r="H1077" s="1412"/>
      <c r="I1077" s="1412"/>
      <c r="J1077" s="1409"/>
      <c r="K1077" s="1409"/>
      <c r="L1077" s="1409"/>
      <c r="M1077" s="1409">
        <v>2438</v>
      </c>
      <c r="N1077" s="1413">
        <v>45218</v>
      </c>
      <c r="O1077" s="1414" t="s">
        <v>1141</v>
      </c>
      <c r="P1077" s="1415"/>
      <c r="Q1077" s="135"/>
      <c r="R1077" s="109"/>
      <c r="S1077" s="109"/>
    </row>
    <row r="1078" spans="1:19" s="499" customFormat="1" ht="15.75" x14ac:dyDescent="0.25">
      <c r="A1078" s="1090"/>
      <c r="B1078" s="498"/>
      <c r="C1078" s="1421" t="s">
        <v>2179</v>
      </c>
      <c r="D1078" s="1409" t="s">
        <v>376</v>
      </c>
      <c r="E1078" s="1417" t="s">
        <v>1900</v>
      </c>
      <c r="F1078" s="1411"/>
      <c r="G1078" s="1412"/>
      <c r="H1078" s="1412"/>
      <c r="I1078" s="1412"/>
      <c r="J1078" s="1409"/>
      <c r="K1078" s="1409"/>
      <c r="L1078" s="1409"/>
      <c r="M1078" s="1409">
        <v>2438</v>
      </c>
      <c r="N1078" s="1413">
        <v>45218</v>
      </c>
      <c r="O1078" s="1414" t="s">
        <v>1141</v>
      </c>
      <c r="P1078" s="1415"/>
      <c r="Q1078" s="135"/>
      <c r="R1078" s="109"/>
      <c r="S1078" s="109"/>
    </row>
    <row r="1079" spans="1:19" s="499" customFormat="1" ht="15.75" x14ac:dyDescent="0.25">
      <c r="A1079" s="1090"/>
      <c r="B1079" s="498"/>
      <c r="C1079" s="1421" t="s">
        <v>2180</v>
      </c>
      <c r="D1079" s="1409" t="s">
        <v>376</v>
      </c>
      <c r="E1079" s="1417" t="s">
        <v>2181</v>
      </c>
      <c r="F1079" s="1411"/>
      <c r="G1079" s="1412"/>
      <c r="H1079" s="1412"/>
      <c r="I1079" s="1412"/>
      <c r="J1079" s="1409"/>
      <c r="K1079" s="1409"/>
      <c r="L1079" s="1409"/>
      <c r="M1079" s="1409">
        <v>2438</v>
      </c>
      <c r="N1079" s="1413">
        <v>45218</v>
      </c>
      <c r="O1079" s="1414" t="s">
        <v>1141</v>
      </c>
      <c r="P1079" s="1415"/>
      <c r="Q1079" s="135"/>
      <c r="R1079" s="109"/>
      <c r="S1079" s="109"/>
    </row>
    <row r="1080" spans="1:19" s="499" customFormat="1" ht="15.75" x14ac:dyDescent="0.25">
      <c r="A1080" s="1090"/>
      <c r="B1080" s="498"/>
      <c r="C1080" s="1421" t="s">
        <v>2182</v>
      </c>
      <c r="D1080" s="1409" t="s">
        <v>376</v>
      </c>
      <c r="E1080" s="1417" t="s">
        <v>2183</v>
      </c>
      <c r="F1080" s="1411"/>
      <c r="G1080" s="1412"/>
      <c r="H1080" s="1412"/>
      <c r="I1080" s="1412"/>
      <c r="J1080" s="1409"/>
      <c r="K1080" s="1409"/>
      <c r="L1080" s="1409"/>
      <c r="M1080" s="1409">
        <v>2438</v>
      </c>
      <c r="N1080" s="1413">
        <v>45218</v>
      </c>
      <c r="O1080" s="1414" t="s">
        <v>1141</v>
      </c>
      <c r="P1080" s="1415"/>
      <c r="Q1080" s="135"/>
      <c r="R1080" s="109"/>
      <c r="S1080" s="109"/>
    </row>
    <row r="1081" spans="1:19" s="499" customFormat="1" ht="15.75" x14ac:dyDescent="0.25">
      <c r="A1081" s="1090"/>
      <c r="B1081" s="498"/>
      <c r="C1081" s="1421" t="s">
        <v>1968</v>
      </c>
      <c r="D1081" s="1409" t="s">
        <v>376</v>
      </c>
      <c r="E1081" s="1417" t="s">
        <v>2184</v>
      </c>
      <c r="F1081" s="1411"/>
      <c r="G1081" s="1412"/>
      <c r="H1081" s="1412"/>
      <c r="I1081" s="1412"/>
      <c r="J1081" s="1409"/>
      <c r="K1081" s="1409"/>
      <c r="L1081" s="1409"/>
      <c r="M1081" s="1409">
        <v>2438</v>
      </c>
      <c r="N1081" s="1413">
        <v>45218</v>
      </c>
      <c r="O1081" s="1414" t="s">
        <v>1141</v>
      </c>
      <c r="P1081" s="1415"/>
      <c r="Q1081" s="135"/>
      <c r="R1081" s="109"/>
      <c r="S1081" s="109"/>
    </row>
    <row r="1082" spans="1:19" s="499" customFormat="1" ht="15.75" x14ac:dyDescent="0.25">
      <c r="A1082" s="1090"/>
      <c r="B1082" s="498"/>
      <c r="C1082" s="1421" t="s">
        <v>1968</v>
      </c>
      <c r="D1082" s="1409" t="s">
        <v>376</v>
      </c>
      <c r="E1082" s="1417" t="s">
        <v>2185</v>
      </c>
      <c r="F1082" s="1411"/>
      <c r="G1082" s="1412"/>
      <c r="H1082" s="1412"/>
      <c r="I1082" s="1412"/>
      <c r="J1082" s="1409"/>
      <c r="K1082" s="1409"/>
      <c r="L1082" s="1409"/>
      <c r="M1082" s="1409">
        <v>2438</v>
      </c>
      <c r="N1082" s="1413">
        <v>45218</v>
      </c>
      <c r="O1082" s="1414" t="s">
        <v>1141</v>
      </c>
      <c r="P1082" s="1415"/>
      <c r="Q1082" s="135"/>
      <c r="R1082" s="109"/>
      <c r="S1082" s="109"/>
    </row>
    <row r="1083" spans="1:19" s="499" customFormat="1" ht="15.75" x14ac:dyDescent="0.25">
      <c r="A1083" s="1090"/>
      <c r="B1083" s="498"/>
      <c r="C1083" s="1421" t="s">
        <v>2186</v>
      </c>
      <c r="D1083" s="1409" t="s">
        <v>376</v>
      </c>
      <c r="E1083" s="1417" t="s">
        <v>2187</v>
      </c>
      <c r="F1083" s="1411"/>
      <c r="G1083" s="1412"/>
      <c r="H1083" s="1412"/>
      <c r="I1083" s="1412"/>
      <c r="J1083" s="1409"/>
      <c r="K1083" s="1409"/>
      <c r="L1083" s="1409"/>
      <c r="M1083" s="1409">
        <v>2438</v>
      </c>
      <c r="N1083" s="1413">
        <v>45218</v>
      </c>
      <c r="O1083" s="1414" t="s">
        <v>1141</v>
      </c>
      <c r="P1083" s="1415"/>
      <c r="Q1083" s="135"/>
      <c r="R1083" s="109"/>
      <c r="S1083" s="109"/>
    </row>
    <row r="1084" spans="1:19" s="499" customFormat="1" ht="15.75" x14ac:dyDescent="0.25">
      <c r="A1084" s="1090"/>
      <c r="B1084" s="498"/>
      <c r="C1084" s="1421" t="s">
        <v>2188</v>
      </c>
      <c r="D1084" s="1409" t="s">
        <v>376</v>
      </c>
      <c r="E1084" s="1417" t="s">
        <v>1165</v>
      </c>
      <c r="F1084" s="1411"/>
      <c r="G1084" s="1412"/>
      <c r="H1084" s="1412"/>
      <c r="I1084" s="1412"/>
      <c r="J1084" s="1409"/>
      <c r="K1084" s="1409"/>
      <c r="L1084" s="1409"/>
      <c r="M1084" s="1409">
        <v>2438</v>
      </c>
      <c r="N1084" s="1413">
        <v>45218</v>
      </c>
      <c r="O1084" s="1414" t="s">
        <v>1141</v>
      </c>
      <c r="P1084" s="1415"/>
      <c r="Q1084" s="135"/>
      <c r="R1084" s="109"/>
      <c r="S1084" s="109"/>
    </row>
    <row r="1085" spans="1:19" s="499" customFormat="1" ht="15.75" x14ac:dyDescent="0.25">
      <c r="A1085" s="1090"/>
      <c r="B1085" s="498"/>
      <c r="C1085" s="1421" t="s">
        <v>2189</v>
      </c>
      <c r="D1085" s="1409" t="s">
        <v>376</v>
      </c>
      <c r="E1085" s="1417" t="s">
        <v>2190</v>
      </c>
      <c r="F1085" s="1411"/>
      <c r="G1085" s="1412"/>
      <c r="H1085" s="1412"/>
      <c r="I1085" s="1412"/>
      <c r="J1085" s="1409"/>
      <c r="K1085" s="1409"/>
      <c r="L1085" s="1409"/>
      <c r="M1085" s="1409">
        <v>2438</v>
      </c>
      <c r="N1085" s="1413">
        <v>45218</v>
      </c>
      <c r="O1085" s="1414" t="s">
        <v>1141</v>
      </c>
      <c r="P1085" s="1415"/>
      <c r="Q1085" s="135"/>
      <c r="R1085" s="109"/>
      <c r="S1085" s="109"/>
    </row>
    <row r="1086" spans="1:19" s="499" customFormat="1" ht="15.75" x14ac:dyDescent="0.25">
      <c r="A1086" s="1090"/>
      <c r="B1086" s="498"/>
      <c r="C1086" s="1424" t="s">
        <v>2191</v>
      </c>
      <c r="D1086" s="1409" t="s">
        <v>376</v>
      </c>
      <c r="E1086" s="1417" t="s">
        <v>2192</v>
      </c>
      <c r="F1086" s="1411"/>
      <c r="G1086" s="1412"/>
      <c r="H1086" s="1412"/>
      <c r="I1086" s="1412"/>
      <c r="J1086" s="1409"/>
      <c r="K1086" s="1409"/>
      <c r="L1086" s="1409"/>
      <c r="M1086" s="1409">
        <v>2438</v>
      </c>
      <c r="N1086" s="1413">
        <v>45218</v>
      </c>
      <c r="O1086" s="1414" t="s">
        <v>1141</v>
      </c>
      <c r="P1086" s="1415"/>
      <c r="Q1086" s="135"/>
      <c r="R1086" s="109"/>
      <c r="S1086" s="109"/>
    </row>
    <row r="1087" spans="1:19" s="499" customFormat="1" ht="15.75" x14ac:dyDescent="0.25">
      <c r="A1087" s="1090"/>
      <c r="B1087" s="498"/>
      <c r="C1087" s="1421" t="s">
        <v>2193</v>
      </c>
      <c r="D1087" s="1409" t="s">
        <v>376</v>
      </c>
      <c r="E1087" s="1417" t="s">
        <v>1984</v>
      </c>
      <c r="F1087" s="1411"/>
      <c r="G1087" s="1412"/>
      <c r="H1087" s="1412"/>
      <c r="I1087" s="1412"/>
      <c r="J1087" s="1409"/>
      <c r="K1087" s="1409"/>
      <c r="L1087" s="1409"/>
      <c r="M1087" s="1409">
        <v>2438</v>
      </c>
      <c r="N1087" s="1413">
        <v>45218</v>
      </c>
      <c r="O1087" s="1414" t="s">
        <v>1141</v>
      </c>
      <c r="P1087" s="1415"/>
      <c r="Q1087" s="135"/>
      <c r="R1087" s="109"/>
      <c r="S1087" s="109"/>
    </row>
    <row r="1088" spans="1:19" s="499" customFormat="1" ht="15.75" x14ac:dyDescent="0.25">
      <c r="A1088" s="1090"/>
      <c r="B1088" s="498"/>
      <c r="C1088" s="1424" t="s">
        <v>2194</v>
      </c>
      <c r="D1088" s="1409" t="s">
        <v>376</v>
      </c>
      <c r="E1088" s="1417" t="s">
        <v>2195</v>
      </c>
      <c r="F1088" s="1411"/>
      <c r="G1088" s="1412"/>
      <c r="H1088" s="1412"/>
      <c r="I1088" s="1412"/>
      <c r="J1088" s="1409"/>
      <c r="K1088" s="1409"/>
      <c r="L1088" s="1409"/>
      <c r="M1088" s="1409">
        <v>2438</v>
      </c>
      <c r="N1088" s="1413">
        <v>45218</v>
      </c>
      <c r="O1088" s="1414" t="s">
        <v>1141</v>
      </c>
      <c r="P1088" s="1415"/>
      <c r="Q1088" s="135"/>
      <c r="R1088" s="109"/>
      <c r="S1088" s="109"/>
    </row>
    <row r="1089" spans="1:19" s="499" customFormat="1" ht="15.75" x14ac:dyDescent="0.25">
      <c r="A1089" s="1090"/>
      <c r="B1089" s="498"/>
      <c r="C1089" s="1424" t="s">
        <v>2194</v>
      </c>
      <c r="D1089" s="1409" t="s">
        <v>376</v>
      </c>
      <c r="E1089" s="1417" t="s">
        <v>2196</v>
      </c>
      <c r="F1089" s="1411"/>
      <c r="G1089" s="1412"/>
      <c r="H1089" s="1412"/>
      <c r="I1089" s="1412"/>
      <c r="J1089" s="1409"/>
      <c r="K1089" s="1409"/>
      <c r="L1089" s="1409"/>
      <c r="M1089" s="1409">
        <v>2438</v>
      </c>
      <c r="N1089" s="1413">
        <v>45218</v>
      </c>
      <c r="O1089" s="1414" t="s">
        <v>1141</v>
      </c>
      <c r="P1089" s="1415"/>
      <c r="Q1089" s="135"/>
      <c r="R1089" s="109"/>
      <c r="S1089" s="109"/>
    </row>
    <row r="1090" spans="1:19" s="499" customFormat="1" ht="15.75" x14ac:dyDescent="0.25">
      <c r="A1090" s="1090"/>
      <c r="B1090" s="498"/>
      <c r="C1090" s="1421" t="s">
        <v>2197</v>
      </c>
      <c r="D1090" s="1409" t="s">
        <v>376</v>
      </c>
      <c r="E1090" s="1417" t="s">
        <v>1680</v>
      </c>
      <c r="F1090" s="1411"/>
      <c r="G1090" s="1412"/>
      <c r="H1090" s="1412"/>
      <c r="I1090" s="1412"/>
      <c r="J1090" s="1409"/>
      <c r="K1090" s="1409"/>
      <c r="L1090" s="1409"/>
      <c r="M1090" s="1409">
        <v>2438</v>
      </c>
      <c r="N1090" s="1413">
        <v>45218</v>
      </c>
      <c r="O1090" s="1414" t="s">
        <v>1141</v>
      </c>
      <c r="P1090" s="1415"/>
      <c r="Q1090" s="135"/>
      <c r="R1090" s="109"/>
      <c r="S1090" s="109"/>
    </row>
    <row r="1091" spans="1:19" s="499" customFormat="1" ht="15.75" x14ac:dyDescent="0.25">
      <c r="A1091" s="1090"/>
      <c r="B1091" s="498"/>
      <c r="C1091" s="1436" t="s">
        <v>2198</v>
      </c>
      <c r="D1091" s="1409" t="s">
        <v>376</v>
      </c>
      <c r="E1091" s="1417" t="s">
        <v>2199</v>
      </c>
      <c r="F1091" s="1411"/>
      <c r="G1091" s="1412"/>
      <c r="H1091" s="1412"/>
      <c r="I1091" s="1412"/>
      <c r="J1091" s="1409"/>
      <c r="K1091" s="1409"/>
      <c r="L1091" s="1409"/>
      <c r="M1091" s="1409">
        <v>2438</v>
      </c>
      <c r="N1091" s="1413">
        <v>45218</v>
      </c>
      <c r="O1091" s="1414" t="s">
        <v>1141</v>
      </c>
      <c r="P1091" s="1415"/>
      <c r="Q1091" s="135"/>
      <c r="R1091" s="109"/>
      <c r="S1091" s="109"/>
    </row>
    <row r="1092" spans="1:19" s="499" customFormat="1" ht="15.75" x14ac:dyDescent="0.25">
      <c r="A1092" s="1090"/>
      <c r="B1092" s="498"/>
      <c r="C1092" s="1421" t="s">
        <v>2200</v>
      </c>
      <c r="D1092" s="1409" t="s">
        <v>376</v>
      </c>
      <c r="E1092" s="1417" t="s">
        <v>2201</v>
      </c>
      <c r="F1092" s="1411"/>
      <c r="G1092" s="1412"/>
      <c r="H1092" s="1412"/>
      <c r="I1092" s="1412"/>
      <c r="J1092" s="1409"/>
      <c r="K1092" s="1409"/>
      <c r="L1092" s="1409"/>
      <c r="M1092" s="1409">
        <v>2438</v>
      </c>
      <c r="N1092" s="1413">
        <v>45218</v>
      </c>
      <c r="O1092" s="1414" t="s">
        <v>1141</v>
      </c>
      <c r="P1092" s="1415"/>
      <c r="Q1092" s="135"/>
      <c r="R1092" s="109"/>
      <c r="S1092" s="109"/>
    </row>
    <row r="1093" spans="1:19" s="499" customFormat="1" ht="15.75" x14ac:dyDescent="0.25">
      <c r="A1093" s="1090"/>
      <c r="B1093" s="498"/>
      <c r="C1093" s="1421" t="s">
        <v>2200</v>
      </c>
      <c r="D1093" s="1409" t="s">
        <v>376</v>
      </c>
      <c r="E1093" s="1417" t="s">
        <v>2202</v>
      </c>
      <c r="F1093" s="1411"/>
      <c r="G1093" s="1412"/>
      <c r="H1093" s="1412"/>
      <c r="I1093" s="1412"/>
      <c r="J1093" s="1409"/>
      <c r="K1093" s="1409"/>
      <c r="L1093" s="1409"/>
      <c r="M1093" s="1409">
        <v>2438</v>
      </c>
      <c r="N1093" s="1413">
        <v>45218</v>
      </c>
      <c r="O1093" s="1414" t="s">
        <v>1141</v>
      </c>
      <c r="P1093" s="1415"/>
      <c r="Q1093" s="135"/>
      <c r="R1093" s="109"/>
      <c r="S1093" s="109"/>
    </row>
    <row r="1094" spans="1:19" s="499" customFormat="1" ht="15.75" x14ac:dyDescent="0.25">
      <c r="A1094" s="1090"/>
      <c r="B1094" s="498"/>
      <c r="C1094" s="1421" t="s">
        <v>2200</v>
      </c>
      <c r="D1094" s="1409" t="s">
        <v>376</v>
      </c>
      <c r="E1094" s="1417" t="s">
        <v>2203</v>
      </c>
      <c r="F1094" s="1411"/>
      <c r="G1094" s="1412"/>
      <c r="H1094" s="1412"/>
      <c r="I1094" s="1412"/>
      <c r="J1094" s="1409"/>
      <c r="K1094" s="1409"/>
      <c r="L1094" s="1409"/>
      <c r="M1094" s="1409">
        <v>2438</v>
      </c>
      <c r="N1094" s="1413">
        <v>45218</v>
      </c>
      <c r="O1094" s="1414" t="s">
        <v>1141</v>
      </c>
      <c r="P1094" s="1415"/>
      <c r="Q1094" s="135"/>
      <c r="R1094" s="109"/>
      <c r="S1094" s="109"/>
    </row>
    <row r="1095" spans="1:19" s="499" customFormat="1" ht="15.75" x14ac:dyDescent="0.25">
      <c r="A1095" s="1090"/>
      <c r="B1095" s="498"/>
      <c r="C1095" s="1421" t="s">
        <v>2200</v>
      </c>
      <c r="D1095" s="1409" t="s">
        <v>376</v>
      </c>
      <c r="E1095" s="1417" t="s">
        <v>2204</v>
      </c>
      <c r="F1095" s="1411"/>
      <c r="G1095" s="1412"/>
      <c r="H1095" s="1412"/>
      <c r="I1095" s="1412"/>
      <c r="J1095" s="1409"/>
      <c r="K1095" s="1409"/>
      <c r="L1095" s="1409"/>
      <c r="M1095" s="1409">
        <v>2438</v>
      </c>
      <c r="N1095" s="1413">
        <v>45218</v>
      </c>
      <c r="O1095" s="1414" t="s">
        <v>1141</v>
      </c>
      <c r="P1095" s="1415"/>
      <c r="Q1095" s="135"/>
      <c r="R1095" s="109"/>
      <c r="S1095" s="109"/>
    </row>
    <row r="1096" spans="1:19" s="499" customFormat="1" ht="15.75" x14ac:dyDescent="0.25">
      <c r="A1096" s="1090"/>
      <c r="B1096" s="498"/>
      <c r="C1096" s="1421" t="s">
        <v>2200</v>
      </c>
      <c r="D1096" s="1409" t="s">
        <v>376</v>
      </c>
      <c r="E1096" s="1417" t="s">
        <v>2205</v>
      </c>
      <c r="F1096" s="1411"/>
      <c r="G1096" s="1412"/>
      <c r="H1096" s="1412"/>
      <c r="I1096" s="1412"/>
      <c r="J1096" s="1409"/>
      <c r="K1096" s="1409"/>
      <c r="L1096" s="1409"/>
      <c r="M1096" s="1409">
        <v>2438</v>
      </c>
      <c r="N1096" s="1413">
        <v>45218</v>
      </c>
      <c r="O1096" s="1414" t="s">
        <v>1141</v>
      </c>
      <c r="P1096" s="1415"/>
      <c r="Q1096" s="135"/>
      <c r="R1096" s="109"/>
      <c r="S1096" s="109"/>
    </row>
    <row r="1097" spans="1:19" s="499" customFormat="1" ht="15.75" x14ac:dyDescent="0.25">
      <c r="A1097" s="1090"/>
      <c r="B1097" s="498"/>
      <c r="C1097" s="1421" t="s">
        <v>2200</v>
      </c>
      <c r="D1097" s="1409" t="s">
        <v>376</v>
      </c>
      <c r="E1097" s="1417" t="s">
        <v>2206</v>
      </c>
      <c r="F1097" s="1411"/>
      <c r="G1097" s="1412"/>
      <c r="H1097" s="1412"/>
      <c r="I1097" s="1412"/>
      <c r="J1097" s="1409"/>
      <c r="K1097" s="1409"/>
      <c r="L1097" s="1409"/>
      <c r="M1097" s="1409">
        <v>2438</v>
      </c>
      <c r="N1097" s="1413">
        <v>45218</v>
      </c>
      <c r="O1097" s="1414" t="s">
        <v>1141</v>
      </c>
      <c r="P1097" s="1415"/>
      <c r="Q1097" s="135"/>
      <c r="R1097" s="109"/>
      <c r="S1097" s="109"/>
    </row>
    <row r="1098" spans="1:19" s="499" customFormat="1" ht="15.75" x14ac:dyDescent="0.25">
      <c r="A1098" s="1090"/>
      <c r="B1098" s="498"/>
      <c r="C1098" s="1421" t="s">
        <v>2200</v>
      </c>
      <c r="D1098" s="1409" t="s">
        <v>376</v>
      </c>
      <c r="E1098" s="1417" t="s">
        <v>2207</v>
      </c>
      <c r="F1098" s="1411"/>
      <c r="G1098" s="1412"/>
      <c r="H1098" s="1412"/>
      <c r="I1098" s="1412"/>
      <c r="J1098" s="1409"/>
      <c r="K1098" s="1409"/>
      <c r="L1098" s="1409"/>
      <c r="M1098" s="1409">
        <v>2438</v>
      </c>
      <c r="N1098" s="1413">
        <v>45218</v>
      </c>
      <c r="O1098" s="1414" t="s">
        <v>1141</v>
      </c>
      <c r="P1098" s="1415"/>
      <c r="Q1098" s="135"/>
      <c r="R1098" s="109"/>
      <c r="S1098" s="109"/>
    </row>
    <row r="1099" spans="1:19" s="499" customFormat="1" ht="15.75" x14ac:dyDescent="0.25">
      <c r="A1099" s="1090"/>
      <c r="B1099" s="498"/>
      <c r="C1099" s="1421" t="s">
        <v>2200</v>
      </c>
      <c r="D1099" s="1409" t="s">
        <v>376</v>
      </c>
      <c r="E1099" s="1417" t="s">
        <v>2208</v>
      </c>
      <c r="F1099" s="1411"/>
      <c r="G1099" s="1412"/>
      <c r="H1099" s="1412"/>
      <c r="I1099" s="1412"/>
      <c r="J1099" s="1409"/>
      <c r="K1099" s="1409"/>
      <c r="L1099" s="1409"/>
      <c r="M1099" s="1409">
        <v>2438</v>
      </c>
      <c r="N1099" s="1413">
        <v>45218</v>
      </c>
      <c r="O1099" s="1414" t="s">
        <v>1141</v>
      </c>
      <c r="P1099" s="1415"/>
      <c r="Q1099" s="135"/>
      <c r="R1099" s="109"/>
      <c r="S1099" s="109"/>
    </row>
    <row r="1100" spans="1:19" s="499" customFormat="1" ht="15.75" x14ac:dyDescent="0.25">
      <c r="A1100" s="1090"/>
      <c r="B1100" s="498"/>
      <c r="C1100" s="1421" t="s">
        <v>2209</v>
      </c>
      <c r="D1100" s="1409" t="s">
        <v>376</v>
      </c>
      <c r="E1100" s="1417" t="s">
        <v>2210</v>
      </c>
      <c r="F1100" s="1411"/>
      <c r="G1100" s="1412"/>
      <c r="H1100" s="1412"/>
      <c r="I1100" s="1412"/>
      <c r="J1100" s="1409"/>
      <c r="K1100" s="1409"/>
      <c r="L1100" s="1409"/>
      <c r="M1100" s="1409">
        <v>2438</v>
      </c>
      <c r="N1100" s="1413">
        <v>45218</v>
      </c>
      <c r="O1100" s="1414" t="s">
        <v>1141</v>
      </c>
      <c r="P1100" s="1415"/>
      <c r="Q1100" s="135"/>
      <c r="R1100" s="109"/>
      <c r="S1100" s="109"/>
    </row>
    <row r="1101" spans="1:19" s="499" customFormat="1" ht="15.75" x14ac:dyDescent="0.25">
      <c r="A1101" s="1090"/>
      <c r="B1101" s="498"/>
      <c r="C1101" s="1436" t="s">
        <v>2211</v>
      </c>
      <c r="D1101" s="1409" t="s">
        <v>376</v>
      </c>
      <c r="E1101" s="1417" t="s">
        <v>2212</v>
      </c>
      <c r="F1101" s="1411"/>
      <c r="G1101" s="1412"/>
      <c r="H1101" s="1412"/>
      <c r="I1101" s="1412"/>
      <c r="J1101" s="1409"/>
      <c r="K1101" s="1409"/>
      <c r="L1101" s="1409"/>
      <c r="M1101" s="1409">
        <v>2438</v>
      </c>
      <c r="N1101" s="1413">
        <v>45218</v>
      </c>
      <c r="O1101" s="1414" t="s">
        <v>1141</v>
      </c>
      <c r="P1101" s="1415"/>
      <c r="Q1101" s="135"/>
      <c r="R1101" s="109"/>
      <c r="S1101" s="109"/>
    </row>
    <row r="1102" spans="1:19" s="499" customFormat="1" ht="15.75" x14ac:dyDescent="0.25">
      <c r="A1102" s="1090"/>
      <c r="B1102" s="498"/>
      <c r="C1102" s="1435" t="s">
        <v>2213</v>
      </c>
      <c r="D1102" s="1409" t="s">
        <v>376</v>
      </c>
      <c r="E1102" s="1422" t="s">
        <v>1165</v>
      </c>
      <c r="F1102" s="1411"/>
      <c r="G1102" s="1412"/>
      <c r="H1102" s="1412"/>
      <c r="I1102" s="1412"/>
      <c r="J1102" s="1409"/>
      <c r="K1102" s="1409"/>
      <c r="L1102" s="1409"/>
      <c r="M1102" s="1409">
        <v>2438</v>
      </c>
      <c r="N1102" s="1413">
        <v>45218</v>
      </c>
      <c r="O1102" s="1414" t="s">
        <v>1141</v>
      </c>
      <c r="P1102" s="1415"/>
      <c r="Q1102" s="135"/>
      <c r="R1102" s="109"/>
      <c r="S1102" s="109"/>
    </row>
    <row r="1103" spans="1:19" s="499" customFormat="1" ht="15.75" x14ac:dyDescent="0.25">
      <c r="A1103" s="1090"/>
      <c r="B1103" s="498"/>
      <c r="C1103" s="1421" t="s">
        <v>2214</v>
      </c>
      <c r="D1103" s="1409" t="s">
        <v>376</v>
      </c>
      <c r="E1103" s="1417" t="s">
        <v>1990</v>
      </c>
      <c r="F1103" s="1411"/>
      <c r="G1103" s="1412"/>
      <c r="H1103" s="1412"/>
      <c r="I1103" s="1412"/>
      <c r="J1103" s="1409"/>
      <c r="K1103" s="1409"/>
      <c r="L1103" s="1409"/>
      <c r="M1103" s="1409">
        <v>2438</v>
      </c>
      <c r="N1103" s="1413">
        <v>45218</v>
      </c>
      <c r="O1103" s="1414" t="s">
        <v>1141</v>
      </c>
      <c r="P1103" s="1415"/>
      <c r="Q1103" s="135"/>
      <c r="R1103" s="109"/>
      <c r="S1103" s="109"/>
    </row>
    <row r="1104" spans="1:19" s="499" customFormat="1" ht="15.75" x14ac:dyDescent="0.25">
      <c r="A1104" s="1090"/>
      <c r="B1104" s="498"/>
      <c r="C1104" s="1421" t="s">
        <v>2215</v>
      </c>
      <c r="D1104" s="1409" t="s">
        <v>376</v>
      </c>
      <c r="E1104" s="1417" t="s">
        <v>2216</v>
      </c>
      <c r="F1104" s="1411"/>
      <c r="G1104" s="1412"/>
      <c r="H1104" s="1412"/>
      <c r="I1104" s="1412"/>
      <c r="J1104" s="1409"/>
      <c r="K1104" s="1409"/>
      <c r="L1104" s="1409"/>
      <c r="M1104" s="1409">
        <v>2438</v>
      </c>
      <c r="N1104" s="1413">
        <v>45218</v>
      </c>
      <c r="O1104" s="1414" t="s">
        <v>1141</v>
      </c>
      <c r="P1104" s="1415"/>
      <c r="Q1104" s="135"/>
      <c r="R1104" s="109"/>
      <c r="S1104" s="109"/>
    </row>
    <row r="1105" spans="1:19" s="499" customFormat="1" ht="15.75" x14ac:dyDescent="0.25">
      <c r="A1105" s="1090"/>
      <c r="B1105" s="498"/>
      <c r="C1105" s="1421" t="s">
        <v>2217</v>
      </c>
      <c r="D1105" s="1409" t="s">
        <v>376</v>
      </c>
      <c r="E1105" s="1417" t="s">
        <v>2218</v>
      </c>
      <c r="F1105" s="1411"/>
      <c r="G1105" s="1412"/>
      <c r="H1105" s="1412"/>
      <c r="I1105" s="1412"/>
      <c r="J1105" s="1409"/>
      <c r="K1105" s="1409"/>
      <c r="L1105" s="1409"/>
      <c r="M1105" s="1409">
        <v>2438</v>
      </c>
      <c r="N1105" s="1413">
        <v>45218</v>
      </c>
      <c r="O1105" s="1414" t="s">
        <v>1141</v>
      </c>
      <c r="P1105" s="1415"/>
      <c r="Q1105" s="135"/>
      <c r="R1105" s="109"/>
      <c r="S1105" s="109"/>
    </row>
    <row r="1106" spans="1:19" s="499" customFormat="1" ht="15.75" x14ac:dyDescent="0.25">
      <c r="A1106" s="1090"/>
      <c r="B1106" s="498"/>
      <c r="C1106" s="1425" t="s">
        <v>2217</v>
      </c>
      <c r="D1106" s="1409" t="s">
        <v>376</v>
      </c>
      <c r="E1106" s="1417" t="s">
        <v>1165</v>
      </c>
      <c r="F1106" s="1411"/>
      <c r="G1106" s="1412"/>
      <c r="H1106" s="1412"/>
      <c r="I1106" s="1412"/>
      <c r="J1106" s="1409"/>
      <c r="K1106" s="1409"/>
      <c r="L1106" s="1409"/>
      <c r="M1106" s="1409">
        <v>2438</v>
      </c>
      <c r="N1106" s="1413">
        <v>45218</v>
      </c>
      <c r="O1106" s="1414" t="s">
        <v>1141</v>
      </c>
      <c r="P1106" s="1415"/>
      <c r="Q1106" s="135"/>
      <c r="R1106" s="109"/>
      <c r="S1106" s="109"/>
    </row>
    <row r="1107" spans="1:19" s="499" customFormat="1" ht="15.75" x14ac:dyDescent="0.25">
      <c r="A1107" s="1090"/>
      <c r="B1107" s="498"/>
      <c r="C1107" s="1425" t="s">
        <v>2219</v>
      </c>
      <c r="D1107" s="1409" t="s">
        <v>376</v>
      </c>
      <c r="E1107" s="1417" t="s">
        <v>2220</v>
      </c>
      <c r="F1107" s="1411"/>
      <c r="G1107" s="1412"/>
      <c r="H1107" s="1412"/>
      <c r="I1107" s="1412"/>
      <c r="J1107" s="1409"/>
      <c r="K1107" s="1409"/>
      <c r="L1107" s="1409"/>
      <c r="M1107" s="1409">
        <v>2438</v>
      </c>
      <c r="N1107" s="1413">
        <v>45218</v>
      </c>
      <c r="O1107" s="1414" t="s">
        <v>1141</v>
      </c>
      <c r="P1107" s="1415"/>
      <c r="Q1107" s="135"/>
      <c r="R1107" s="109"/>
      <c r="S1107" s="109"/>
    </row>
    <row r="1108" spans="1:19" s="499" customFormat="1" ht="15.75" x14ac:dyDescent="0.25">
      <c r="A1108" s="1090"/>
      <c r="B1108" s="498"/>
      <c r="C1108" s="1421" t="s">
        <v>2221</v>
      </c>
      <c r="D1108" s="1409" t="s">
        <v>376</v>
      </c>
      <c r="E1108" s="1417" t="s">
        <v>2222</v>
      </c>
      <c r="F1108" s="1411"/>
      <c r="G1108" s="1412"/>
      <c r="H1108" s="1412"/>
      <c r="I1108" s="1412"/>
      <c r="J1108" s="1409"/>
      <c r="K1108" s="1409"/>
      <c r="L1108" s="1409"/>
      <c r="M1108" s="1409">
        <v>2438</v>
      </c>
      <c r="N1108" s="1413">
        <v>45218</v>
      </c>
      <c r="O1108" s="1414" t="s">
        <v>1141</v>
      </c>
      <c r="P1108" s="1415"/>
      <c r="Q1108" s="135"/>
      <c r="R1108" s="109"/>
      <c r="S1108" s="109"/>
    </row>
    <row r="1109" spans="1:19" s="499" customFormat="1" ht="15.75" x14ac:dyDescent="0.25">
      <c r="A1109" s="1090"/>
      <c r="B1109" s="498"/>
      <c r="C1109" s="1421" t="s">
        <v>2223</v>
      </c>
      <c r="D1109" s="1409" t="s">
        <v>376</v>
      </c>
      <c r="E1109" s="1417" t="s">
        <v>2224</v>
      </c>
      <c r="F1109" s="1411"/>
      <c r="G1109" s="1412"/>
      <c r="H1109" s="1412"/>
      <c r="I1109" s="1412"/>
      <c r="J1109" s="1409"/>
      <c r="K1109" s="1409"/>
      <c r="L1109" s="1409"/>
      <c r="M1109" s="1409">
        <v>2438</v>
      </c>
      <c r="N1109" s="1413">
        <v>45218</v>
      </c>
      <c r="O1109" s="1414" t="s">
        <v>1141</v>
      </c>
      <c r="P1109" s="1415"/>
      <c r="Q1109" s="135"/>
      <c r="R1109" s="109"/>
      <c r="S1109" s="109"/>
    </row>
    <row r="1110" spans="1:19" s="499" customFormat="1" ht="15.75" x14ac:dyDescent="0.25">
      <c r="A1110" s="1090"/>
      <c r="B1110" s="498"/>
      <c r="C1110" s="1421" t="s">
        <v>2223</v>
      </c>
      <c r="D1110" s="1409" t="s">
        <v>376</v>
      </c>
      <c r="E1110" s="1417" t="s">
        <v>2225</v>
      </c>
      <c r="F1110" s="1411"/>
      <c r="G1110" s="1412"/>
      <c r="H1110" s="1412"/>
      <c r="I1110" s="1412"/>
      <c r="J1110" s="1409"/>
      <c r="K1110" s="1409"/>
      <c r="L1110" s="1409"/>
      <c r="M1110" s="1409">
        <v>2438</v>
      </c>
      <c r="N1110" s="1413">
        <v>45218</v>
      </c>
      <c r="O1110" s="1414" t="s">
        <v>1141</v>
      </c>
      <c r="P1110" s="1415"/>
      <c r="Q1110" s="135"/>
      <c r="R1110" s="109"/>
      <c r="S1110" s="109"/>
    </row>
    <row r="1111" spans="1:19" s="499" customFormat="1" ht="15.75" x14ac:dyDescent="0.25">
      <c r="A1111" s="1090"/>
      <c r="B1111" s="498"/>
      <c r="C1111" s="1421" t="s">
        <v>2223</v>
      </c>
      <c r="D1111" s="1409" t="s">
        <v>376</v>
      </c>
      <c r="E1111" s="1417" t="s">
        <v>2226</v>
      </c>
      <c r="F1111" s="1411"/>
      <c r="G1111" s="1412"/>
      <c r="H1111" s="1412"/>
      <c r="I1111" s="1412"/>
      <c r="J1111" s="1409"/>
      <c r="K1111" s="1409"/>
      <c r="L1111" s="1409"/>
      <c r="M1111" s="1409">
        <v>2438</v>
      </c>
      <c r="N1111" s="1413">
        <v>45218</v>
      </c>
      <c r="O1111" s="1414" t="s">
        <v>1141</v>
      </c>
      <c r="P1111" s="1415"/>
      <c r="Q1111" s="135"/>
      <c r="R1111" s="109"/>
      <c r="S1111" s="109"/>
    </row>
    <row r="1112" spans="1:19" s="499" customFormat="1" ht="15.75" x14ac:dyDescent="0.25">
      <c r="A1112" s="1090"/>
      <c r="B1112" s="498"/>
      <c r="C1112" s="1421" t="s">
        <v>2223</v>
      </c>
      <c r="D1112" s="1409" t="s">
        <v>376</v>
      </c>
      <c r="E1112" s="1417" t="s">
        <v>2227</v>
      </c>
      <c r="F1112" s="1411"/>
      <c r="G1112" s="1412"/>
      <c r="H1112" s="1412"/>
      <c r="I1112" s="1412"/>
      <c r="J1112" s="1409"/>
      <c r="K1112" s="1409"/>
      <c r="L1112" s="1409"/>
      <c r="M1112" s="1409">
        <v>2438</v>
      </c>
      <c r="N1112" s="1413">
        <v>45218</v>
      </c>
      <c r="O1112" s="1414" t="s">
        <v>1141</v>
      </c>
      <c r="P1112" s="1415"/>
      <c r="Q1112" s="135"/>
      <c r="R1112" s="109"/>
      <c r="S1112" s="109"/>
    </row>
    <row r="1113" spans="1:19" s="499" customFormat="1" ht="15.75" x14ac:dyDescent="0.25">
      <c r="A1113" s="1090"/>
      <c r="B1113" s="498"/>
      <c r="C1113" s="1421" t="s">
        <v>2223</v>
      </c>
      <c r="D1113" s="1409" t="s">
        <v>376</v>
      </c>
      <c r="E1113" s="1417" t="s">
        <v>2228</v>
      </c>
      <c r="F1113" s="1411"/>
      <c r="G1113" s="1412"/>
      <c r="H1113" s="1412"/>
      <c r="I1113" s="1412"/>
      <c r="J1113" s="1409"/>
      <c r="K1113" s="1409"/>
      <c r="L1113" s="1409"/>
      <c r="M1113" s="1409">
        <v>2438</v>
      </c>
      <c r="N1113" s="1413">
        <v>45218</v>
      </c>
      <c r="O1113" s="1414" t="s">
        <v>1141</v>
      </c>
      <c r="P1113" s="1415"/>
      <c r="Q1113" s="135"/>
      <c r="R1113" s="109"/>
      <c r="S1113" s="109"/>
    </row>
    <row r="1114" spans="1:19" s="499" customFormat="1" ht="15.75" x14ac:dyDescent="0.25">
      <c r="A1114" s="1090"/>
      <c r="B1114" s="498"/>
      <c r="C1114" s="1421" t="s">
        <v>2223</v>
      </c>
      <c r="D1114" s="1409" t="s">
        <v>376</v>
      </c>
      <c r="E1114" s="1417" t="s">
        <v>2229</v>
      </c>
      <c r="F1114" s="1411"/>
      <c r="G1114" s="1412"/>
      <c r="H1114" s="1412"/>
      <c r="I1114" s="1412"/>
      <c r="J1114" s="1409"/>
      <c r="K1114" s="1409"/>
      <c r="L1114" s="1409"/>
      <c r="M1114" s="1409">
        <v>2438</v>
      </c>
      <c r="N1114" s="1413">
        <v>45218</v>
      </c>
      <c r="O1114" s="1414" t="s">
        <v>1141</v>
      </c>
      <c r="P1114" s="1415"/>
      <c r="Q1114" s="135"/>
      <c r="R1114" s="109"/>
      <c r="S1114" s="109"/>
    </row>
    <row r="1115" spans="1:19" s="499" customFormat="1" ht="15.75" x14ac:dyDescent="0.25">
      <c r="A1115" s="1090"/>
      <c r="B1115" s="498"/>
      <c r="C1115" s="1421" t="s">
        <v>2230</v>
      </c>
      <c r="D1115" s="1409" t="s">
        <v>376</v>
      </c>
      <c r="E1115" s="1417" t="s">
        <v>2231</v>
      </c>
      <c r="F1115" s="1411"/>
      <c r="G1115" s="1412"/>
      <c r="H1115" s="1412"/>
      <c r="I1115" s="1412"/>
      <c r="J1115" s="1409"/>
      <c r="K1115" s="1409"/>
      <c r="L1115" s="1409"/>
      <c r="M1115" s="1409">
        <v>2438</v>
      </c>
      <c r="N1115" s="1413">
        <v>45218</v>
      </c>
      <c r="O1115" s="1414" t="s">
        <v>1141</v>
      </c>
      <c r="P1115" s="1415"/>
      <c r="Q1115" s="135"/>
      <c r="R1115" s="109"/>
      <c r="S1115" s="109"/>
    </row>
    <row r="1116" spans="1:19" s="499" customFormat="1" ht="15.75" x14ac:dyDescent="0.25">
      <c r="A1116" s="1090"/>
      <c r="B1116" s="498"/>
      <c r="C1116" s="1421" t="s">
        <v>2230</v>
      </c>
      <c r="D1116" s="1409" t="s">
        <v>376</v>
      </c>
      <c r="E1116" s="1417" t="s">
        <v>2232</v>
      </c>
      <c r="F1116" s="1411"/>
      <c r="G1116" s="1412"/>
      <c r="H1116" s="1412"/>
      <c r="I1116" s="1412"/>
      <c r="J1116" s="1409"/>
      <c r="K1116" s="1409"/>
      <c r="L1116" s="1409"/>
      <c r="M1116" s="1409">
        <v>2438</v>
      </c>
      <c r="N1116" s="1413">
        <v>45218</v>
      </c>
      <c r="O1116" s="1414" t="s">
        <v>1141</v>
      </c>
      <c r="P1116" s="1415"/>
      <c r="Q1116" s="135"/>
      <c r="R1116" s="109"/>
      <c r="S1116" s="109"/>
    </row>
    <row r="1117" spans="1:19" s="499" customFormat="1" ht="15.75" x14ac:dyDescent="0.25">
      <c r="A1117" s="1090"/>
      <c r="B1117" s="498"/>
      <c r="C1117" s="1421" t="s">
        <v>2230</v>
      </c>
      <c r="D1117" s="1409" t="s">
        <v>376</v>
      </c>
      <c r="E1117" s="1417" t="s">
        <v>2231</v>
      </c>
      <c r="F1117" s="1411"/>
      <c r="G1117" s="1412"/>
      <c r="H1117" s="1412"/>
      <c r="I1117" s="1412"/>
      <c r="J1117" s="1409"/>
      <c r="K1117" s="1409"/>
      <c r="L1117" s="1409"/>
      <c r="M1117" s="1409">
        <v>2438</v>
      </c>
      <c r="N1117" s="1413">
        <v>45218</v>
      </c>
      <c r="O1117" s="1414" t="s">
        <v>1141</v>
      </c>
      <c r="P1117" s="1415"/>
      <c r="Q1117" s="135"/>
      <c r="R1117" s="109"/>
      <c r="S1117" s="109"/>
    </row>
    <row r="1118" spans="1:19" s="499" customFormat="1" ht="15.75" x14ac:dyDescent="0.25">
      <c r="A1118" s="1090"/>
      <c r="B1118" s="498"/>
      <c r="C1118" s="1421" t="s">
        <v>2230</v>
      </c>
      <c r="D1118" s="1409" t="s">
        <v>376</v>
      </c>
      <c r="E1118" s="1417" t="s">
        <v>2232</v>
      </c>
      <c r="F1118" s="1411"/>
      <c r="G1118" s="1412"/>
      <c r="H1118" s="1412"/>
      <c r="I1118" s="1412"/>
      <c r="J1118" s="1409"/>
      <c r="K1118" s="1409"/>
      <c r="L1118" s="1409"/>
      <c r="M1118" s="1409">
        <v>2438</v>
      </c>
      <c r="N1118" s="1413">
        <v>45218</v>
      </c>
      <c r="O1118" s="1414" t="s">
        <v>1141</v>
      </c>
      <c r="P1118" s="1415"/>
      <c r="Q1118" s="135"/>
      <c r="R1118" s="109"/>
      <c r="S1118" s="109"/>
    </row>
    <row r="1119" spans="1:19" s="499" customFormat="1" ht="15.75" x14ac:dyDescent="0.25">
      <c r="A1119" s="1090"/>
      <c r="B1119" s="498"/>
      <c r="C1119" s="1421" t="s">
        <v>2233</v>
      </c>
      <c r="D1119" s="1409" t="s">
        <v>376</v>
      </c>
      <c r="E1119" s="1417" t="s">
        <v>2234</v>
      </c>
      <c r="F1119" s="1411"/>
      <c r="G1119" s="1412"/>
      <c r="H1119" s="1412"/>
      <c r="I1119" s="1412"/>
      <c r="J1119" s="1409"/>
      <c r="K1119" s="1409"/>
      <c r="L1119" s="1409"/>
      <c r="M1119" s="1409">
        <v>2438</v>
      </c>
      <c r="N1119" s="1413">
        <v>45218</v>
      </c>
      <c r="O1119" s="1414" t="s">
        <v>1141</v>
      </c>
      <c r="P1119" s="1415"/>
      <c r="Q1119" s="135"/>
      <c r="R1119" s="109"/>
      <c r="S1119" s="109"/>
    </row>
    <row r="1120" spans="1:19" s="499" customFormat="1" ht="15.75" x14ac:dyDescent="0.25">
      <c r="A1120" s="1090"/>
      <c r="B1120" s="498"/>
      <c r="C1120" s="1421" t="s">
        <v>2055</v>
      </c>
      <c r="D1120" s="1409" t="s">
        <v>376</v>
      </c>
      <c r="E1120" s="1422" t="s">
        <v>2235</v>
      </c>
      <c r="F1120" s="1411"/>
      <c r="G1120" s="1412"/>
      <c r="H1120" s="1412"/>
      <c r="I1120" s="1412"/>
      <c r="J1120" s="1409"/>
      <c r="K1120" s="1409"/>
      <c r="L1120" s="1409"/>
      <c r="M1120" s="1409">
        <v>2438</v>
      </c>
      <c r="N1120" s="1413">
        <v>45218</v>
      </c>
      <c r="O1120" s="1414" t="s">
        <v>1141</v>
      </c>
      <c r="P1120" s="1415"/>
      <c r="Q1120" s="135"/>
      <c r="R1120" s="109"/>
      <c r="S1120" s="109"/>
    </row>
    <row r="1121" spans="1:19" s="499" customFormat="1" ht="15.75" x14ac:dyDescent="0.25">
      <c r="A1121" s="1090"/>
      <c r="B1121" s="498"/>
      <c r="C1121" s="1421" t="s">
        <v>2055</v>
      </c>
      <c r="D1121" s="1409" t="s">
        <v>376</v>
      </c>
      <c r="E1121" s="1422" t="s">
        <v>2236</v>
      </c>
      <c r="F1121" s="1411"/>
      <c r="G1121" s="1412"/>
      <c r="H1121" s="1412"/>
      <c r="I1121" s="1412"/>
      <c r="J1121" s="1409"/>
      <c r="K1121" s="1409"/>
      <c r="L1121" s="1409"/>
      <c r="M1121" s="1409">
        <v>2438</v>
      </c>
      <c r="N1121" s="1413">
        <v>45218</v>
      </c>
      <c r="O1121" s="1414" t="s">
        <v>1141</v>
      </c>
      <c r="P1121" s="1415"/>
      <c r="Q1121" s="135"/>
      <c r="R1121" s="109"/>
      <c r="S1121" s="109"/>
    </row>
    <row r="1122" spans="1:19" s="499" customFormat="1" ht="15.75" x14ac:dyDescent="0.25">
      <c r="A1122" s="1090"/>
      <c r="B1122" s="498"/>
      <c r="C1122" s="1421" t="s">
        <v>1914</v>
      </c>
      <c r="D1122" s="1409" t="s">
        <v>376</v>
      </c>
      <c r="E1122" s="1422" t="s">
        <v>2237</v>
      </c>
      <c r="F1122" s="1411"/>
      <c r="G1122" s="1412"/>
      <c r="H1122" s="1412"/>
      <c r="I1122" s="1412"/>
      <c r="J1122" s="1409"/>
      <c r="K1122" s="1409"/>
      <c r="L1122" s="1409"/>
      <c r="M1122" s="1409">
        <v>2438</v>
      </c>
      <c r="N1122" s="1413">
        <v>45218</v>
      </c>
      <c r="O1122" s="1414" t="s">
        <v>1141</v>
      </c>
      <c r="P1122" s="1415"/>
      <c r="Q1122" s="135"/>
      <c r="R1122" s="109"/>
      <c r="S1122" s="109"/>
    </row>
    <row r="1123" spans="1:19" s="499" customFormat="1" ht="15.75" x14ac:dyDescent="0.25">
      <c r="A1123" s="1090"/>
      <c r="B1123" s="498"/>
      <c r="C1123" s="1421" t="s">
        <v>1914</v>
      </c>
      <c r="D1123" s="1409" t="s">
        <v>376</v>
      </c>
      <c r="E1123" s="1417" t="s">
        <v>2238</v>
      </c>
      <c r="F1123" s="1411"/>
      <c r="G1123" s="1412"/>
      <c r="H1123" s="1412"/>
      <c r="I1123" s="1412"/>
      <c r="J1123" s="1409"/>
      <c r="K1123" s="1409"/>
      <c r="L1123" s="1409"/>
      <c r="M1123" s="1409">
        <v>2438</v>
      </c>
      <c r="N1123" s="1413">
        <v>45218</v>
      </c>
      <c r="O1123" s="1414" t="s">
        <v>1141</v>
      </c>
      <c r="P1123" s="1415"/>
      <c r="Q1123" s="135"/>
      <c r="R1123" s="109"/>
      <c r="S1123" s="109"/>
    </row>
    <row r="1124" spans="1:19" s="499" customFormat="1" ht="15.75" x14ac:dyDescent="0.25">
      <c r="A1124" s="1090"/>
      <c r="B1124" s="498"/>
      <c r="C1124" s="1421" t="s">
        <v>2239</v>
      </c>
      <c r="D1124" s="1409" t="s">
        <v>376</v>
      </c>
      <c r="E1124" s="1417" t="s">
        <v>2240</v>
      </c>
      <c r="F1124" s="1411"/>
      <c r="G1124" s="1412"/>
      <c r="H1124" s="1412"/>
      <c r="I1124" s="1412"/>
      <c r="J1124" s="1409"/>
      <c r="K1124" s="1409"/>
      <c r="L1124" s="1409"/>
      <c r="M1124" s="1409">
        <v>2438</v>
      </c>
      <c r="N1124" s="1413">
        <v>45218</v>
      </c>
      <c r="O1124" s="1414" t="s">
        <v>1141</v>
      </c>
      <c r="P1124" s="1415"/>
      <c r="Q1124" s="135"/>
      <c r="R1124" s="109"/>
      <c r="S1124" s="109"/>
    </row>
    <row r="1125" spans="1:19" s="499" customFormat="1" ht="15.75" x14ac:dyDescent="0.25">
      <c r="A1125" s="1090"/>
      <c r="B1125" s="498"/>
      <c r="C1125" s="1421" t="s">
        <v>2241</v>
      </c>
      <c r="D1125" s="1409" t="s">
        <v>376</v>
      </c>
      <c r="E1125" s="1417" t="s">
        <v>2242</v>
      </c>
      <c r="F1125" s="1411"/>
      <c r="G1125" s="1412"/>
      <c r="H1125" s="1412"/>
      <c r="I1125" s="1412"/>
      <c r="J1125" s="1409"/>
      <c r="K1125" s="1409"/>
      <c r="L1125" s="1409"/>
      <c r="M1125" s="1409">
        <v>2438</v>
      </c>
      <c r="N1125" s="1413">
        <v>45218</v>
      </c>
      <c r="O1125" s="1414" t="s">
        <v>1141</v>
      </c>
      <c r="P1125" s="1415"/>
      <c r="Q1125" s="135"/>
      <c r="R1125" s="109"/>
      <c r="S1125" s="109"/>
    </row>
    <row r="1126" spans="1:19" s="499" customFormat="1" ht="15.75" x14ac:dyDescent="0.25">
      <c r="A1126" s="1090"/>
      <c r="B1126" s="498"/>
      <c r="C1126" s="1421" t="s">
        <v>1914</v>
      </c>
      <c r="D1126" s="1409" t="s">
        <v>376</v>
      </c>
      <c r="E1126" s="1417" t="s">
        <v>2243</v>
      </c>
      <c r="F1126" s="1411"/>
      <c r="G1126" s="1412"/>
      <c r="H1126" s="1412"/>
      <c r="I1126" s="1412"/>
      <c r="J1126" s="1409"/>
      <c r="K1126" s="1409"/>
      <c r="L1126" s="1409"/>
      <c r="M1126" s="1409">
        <v>2438</v>
      </c>
      <c r="N1126" s="1413">
        <v>45218</v>
      </c>
      <c r="O1126" s="1414" t="s">
        <v>1141</v>
      </c>
      <c r="P1126" s="1415"/>
      <c r="Q1126" s="135"/>
      <c r="R1126" s="109"/>
      <c r="S1126" s="109"/>
    </row>
    <row r="1127" spans="1:19" s="499" customFormat="1" ht="15.75" x14ac:dyDescent="0.25">
      <c r="A1127" s="1090"/>
      <c r="B1127" s="498"/>
      <c r="C1127" s="1424" t="s">
        <v>2244</v>
      </c>
      <c r="D1127" s="1409" t="s">
        <v>376</v>
      </c>
      <c r="E1127" s="1423" t="s">
        <v>1165</v>
      </c>
      <c r="F1127" s="1411"/>
      <c r="G1127" s="1412"/>
      <c r="H1127" s="1412"/>
      <c r="I1127" s="1412"/>
      <c r="J1127" s="1409"/>
      <c r="K1127" s="1409"/>
      <c r="L1127" s="1409"/>
      <c r="M1127" s="1409">
        <v>2438</v>
      </c>
      <c r="N1127" s="1413">
        <v>45218</v>
      </c>
      <c r="O1127" s="1414" t="s">
        <v>1141</v>
      </c>
      <c r="P1127" s="1415"/>
      <c r="Q1127" s="135"/>
      <c r="R1127" s="109"/>
      <c r="S1127" s="109"/>
    </row>
    <row r="1128" spans="1:19" s="499" customFormat="1" ht="15.75" x14ac:dyDescent="0.25">
      <c r="A1128" s="1090"/>
      <c r="B1128" s="498"/>
      <c r="C1128" s="1424" t="s">
        <v>2244</v>
      </c>
      <c r="D1128" s="1409" t="s">
        <v>376</v>
      </c>
      <c r="E1128" s="1423" t="s">
        <v>1165</v>
      </c>
      <c r="F1128" s="1411"/>
      <c r="G1128" s="1412"/>
      <c r="H1128" s="1412"/>
      <c r="I1128" s="1412"/>
      <c r="J1128" s="1409"/>
      <c r="K1128" s="1409"/>
      <c r="L1128" s="1409"/>
      <c r="M1128" s="1409">
        <v>2438</v>
      </c>
      <c r="N1128" s="1413">
        <v>45218</v>
      </c>
      <c r="O1128" s="1414" t="s">
        <v>1141</v>
      </c>
      <c r="P1128" s="1415"/>
      <c r="Q1128" s="135"/>
      <c r="R1128" s="109"/>
      <c r="S1128" s="109"/>
    </row>
    <row r="1129" spans="1:19" s="499" customFormat="1" ht="15.75" x14ac:dyDescent="0.25">
      <c r="A1129" s="1090"/>
      <c r="B1129" s="498"/>
      <c r="C1129" s="1424" t="s">
        <v>2245</v>
      </c>
      <c r="D1129" s="1409" t="s">
        <v>376</v>
      </c>
      <c r="E1129" s="1417" t="s">
        <v>2246</v>
      </c>
      <c r="F1129" s="1411"/>
      <c r="G1129" s="1412"/>
      <c r="H1129" s="1412"/>
      <c r="I1129" s="1412"/>
      <c r="J1129" s="1409"/>
      <c r="K1129" s="1409"/>
      <c r="L1129" s="1409"/>
      <c r="M1129" s="1409">
        <v>2438</v>
      </c>
      <c r="N1129" s="1413">
        <v>45218</v>
      </c>
      <c r="O1129" s="1414" t="s">
        <v>1141</v>
      </c>
      <c r="P1129" s="1415"/>
      <c r="Q1129" s="135"/>
      <c r="R1129" s="109"/>
      <c r="S1129" s="109"/>
    </row>
    <row r="1130" spans="1:19" s="499" customFormat="1" ht="15.75" x14ac:dyDescent="0.25">
      <c r="A1130" s="1090"/>
      <c r="B1130" s="498"/>
      <c r="C1130" s="1424" t="s">
        <v>2247</v>
      </c>
      <c r="D1130" s="1409" t="s">
        <v>376</v>
      </c>
      <c r="E1130" s="1417" t="s">
        <v>2248</v>
      </c>
      <c r="F1130" s="1411"/>
      <c r="G1130" s="1412"/>
      <c r="H1130" s="1412"/>
      <c r="I1130" s="1412"/>
      <c r="J1130" s="1409"/>
      <c r="K1130" s="1409"/>
      <c r="L1130" s="1409"/>
      <c r="M1130" s="1409">
        <v>2438</v>
      </c>
      <c r="N1130" s="1413">
        <v>45218</v>
      </c>
      <c r="O1130" s="1414" t="s">
        <v>1141</v>
      </c>
      <c r="P1130" s="1415"/>
      <c r="Q1130" s="135"/>
      <c r="R1130" s="109"/>
      <c r="S1130" s="109"/>
    </row>
    <row r="1131" spans="1:19" s="499" customFormat="1" ht="15.75" x14ac:dyDescent="0.25">
      <c r="A1131" s="1090"/>
      <c r="B1131" s="498"/>
      <c r="C1131" s="1424" t="s">
        <v>2249</v>
      </c>
      <c r="D1131" s="1409" t="s">
        <v>376</v>
      </c>
      <c r="E1131" s="1417" t="s">
        <v>2250</v>
      </c>
      <c r="F1131" s="1411"/>
      <c r="G1131" s="1412"/>
      <c r="H1131" s="1412"/>
      <c r="I1131" s="1412"/>
      <c r="J1131" s="1409"/>
      <c r="K1131" s="1409"/>
      <c r="L1131" s="1409"/>
      <c r="M1131" s="1409">
        <v>2438</v>
      </c>
      <c r="N1131" s="1413">
        <v>45218</v>
      </c>
      <c r="O1131" s="1414" t="s">
        <v>1141</v>
      </c>
      <c r="P1131" s="1415"/>
      <c r="Q1131" s="135"/>
      <c r="R1131" s="109"/>
      <c r="S1131" s="109"/>
    </row>
    <row r="1132" spans="1:19" s="499" customFormat="1" ht="15.75" x14ac:dyDescent="0.25">
      <c r="A1132" s="1090"/>
      <c r="B1132" s="498"/>
      <c r="C1132" s="1424" t="s">
        <v>2251</v>
      </c>
      <c r="D1132" s="1409" t="s">
        <v>376</v>
      </c>
      <c r="E1132" s="1417" t="s">
        <v>1897</v>
      </c>
      <c r="F1132" s="1411"/>
      <c r="G1132" s="1412"/>
      <c r="H1132" s="1412"/>
      <c r="I1132" s="1412"/>
      <c r="J1132" s="1409"/>
      <c r="K1132" s="1409"/>
      <c r="L1132" s="1409"/>
      <c r="M1132" s="1409">
        <v>2438</v>
      </c>
      <c r="N1132" s="1413">
        <v>45218</v>
      </c>
      <c r="O1132" s="1414" t="s">
        <v>1141</v>
      </c>
      <c r="P1132" s="1415"/>
      <c r="Q1132" s="135"/>
      <c r="R1132" s="109"/>
      <c r="S1132" s="109"/>
    </row>
    <row r="1133" spans="1:19" s="499" customFormat="1" ht="15.75" x14ac:dyDescent="0.25">
      <c r="A1133" s="1090"/>
      <c r="B1133" s="498"/>
      <c r="C1133" s="1424" t="s">
        <v>2252</v>
      </c>
      <c r="D1133" s="1409" t="s">
        <v>376</v>
      </c>
      <c r="E1133" s="1417" t="s">
        <v>2253</v>
      </c>
      <c r="F1133" s="1411"/>
      <c r="G1133" s="1412"/>
      <c r="H1133" s="1412"/>
      <c r="I1133" s="1412"/>
      <c r="J1133" s="1409"/>
      <c r="K1133" s="1409"/>
      <c r="L1133" s="1409"/>
      <c r="M1133" s="1409">
        <v>2438</v>
      </c>
      <c r="N1133" s="1413">
        <v>45218</v>
      </c>
      <c r="O1133" s="1414" t="s">
        <v>1141</v>
      </c>
      <c r="P1133" s="1415"/>
      <c r="Q1133" s="135"/>
      <c r="R1133" s="109"/>
      <c r="S1133" s="109"/>
    </row>
    <row r="1134" spans="1:19" s="499" customFormat="1" ht="15.75" x14ac:dyDescent="0.25">
      <c r="A1134" s="1090"/>
      <c r="B1134" s="498"/>
      <c r="C1134" s="1424" t="s">
        <v>2254</v>
      </c>
      <c r="D1134" s="1409" t="s">
        <v>376</v>
      </c>
      <c r="E1134" s="1417" t="s">
        <v>2255</v>
      </c>
      <c r="F1134" s="1411"/>
      <c r="G1134" s="1412"/>
      <c r="H1134" s="1412"/>
      <c r="I1134" s="1412"/>
      <c r="J1134" s="1409"/>
      <c r="K1134" s="1409"/>
      <c r="L1134" s="1409"/>
      <c r="M1134" s="1409">
        <v>2438</v>
      </c>
      <c r="N1134" s="1413">
        <v>45218</v>
      </c>
      <c r="O1134" s="1414" t="s">
        <v>1141</v>
      </c>
      <c r="P1134" s="1415"/>
      <c r="Q1134" s="135"/>
      <c r="R1134" s="109"/>
      <c r="S1134" s="109"/>
    </row>
    <row r="1135" spans="1:19" s="499" customFormat="1" ht="15.75" x14ac:dyDescent="0.25">
      <c r="A1135" s="1090"/>
      <c r="B1135" s="498"/>
      <c r="C1135" s="1424" t="s">
        <v>2256</v>
      </c>
      <c r="D1135" s="1409" t="s">
        <v>376</v>
      </c>
      <c r="E1135" s="1423" t="s">
        <v>1165</v>
      </c>
      <c r="F1135" s="1411"/>
      <c r="G1135" s="1412"/>
      <c r="H1135" s="1412"/>
      <c r="I1135" s="1412"/>
      <c r="J1135" s="1409"/>
      <c r="K1135" s="1409"/>
      <c r="L1135" s="1409"/>
      <c r="M1135" s="1409">
        <v>2438</v>
      </c>
      <c r="N1135" s="1413">
        <v>45218</v>
      </c>
      <c r="O1135" s="1414" t="s">
        <v>1141</v>
      </c>
      <c r="P1135" s="1415"/>
      <c r="Q1135" s="135"/>
      <c r="R1135" s="109"/>
      <c r="S1135" s="109"/>
    </row>
    <row r="1136" spans="1:19" s="499" customFormat="1" ht="15.75" x14ac:dyDescent="0.25">
      <c r="A1136" s="1090"/>
      <c r="B1136" s="498"/>
      <c r="C1136" s="1424" t="s">
        <v>2257</v>
      </c>
      <c r="D1136" s="1409" t="s">
        <v>376</v>
      </c>
      <c r="E1136" s="1417" t="s">
        <v>2258</v>
      </c>
      <c r="F1136" s="1411"/>
      <c r="G1136" s="1412"/>
      <c r="H1136" s="1412"/>
      <c r="I1136" s="1412"/>
      <c r="J1136" s="1409"/>
      <c r="K1136" s="1409"/>
      <c r="L1136" s="1409"/>
      <c r="M1136" s="1409">
        <v>2438</v>
      </c>
      <c r="N1136" s="1413">
        <v>45218</v>
      </c>
      <c r="O1136" s="1414" t="s">
        <v>1141</v>
      </c>
      <c r="P1136" s="1415"/>
      <c r="Q1136" s="135"/>
      <c r="R1136" s="109"/>
      <c r="S1136" s="109"/>
    </row>
    <row r="1137" spans="1:19" s="499" customFormat="1" ht="15.75" x14ac:dyDescent="0.25">
      <c r="A1137" s="1090"/>
      <c r="B1137" s="498"/>
      <c r="C1137" s="1424" t="s">
        <v>2259</v>
      </c>
      <c r="D1137" s="1409" t="s">
        <v>376</v>
      </c>
      <c r="E1137" s="1417" t="s">
        <v>1165</v>
      </c>
      <c r="F1137" s="1411"/>
      <c r="G1137" s="1412"/>
      <c r="H1137" s="1412"/>
      <c r="I1137" s="1412"/>
      <c r="J1137" s="1409"/>
      <c r="K1137" s="1409"/>
      <c r="L1137" s="1409"/>
      <c r="M1137" s="1409">
        <v>2438</v>
      </c>
      <c r="N1137" s="1413">
        <v>45218</v>
      </c>
      <c r="O1137" s="1414" t="s">
        <v>1141</v>
      </c>
      <c r="P1137" s="1415"/>
      <c r="Q1137" s="135"/>
      <c r="R1137" s="109"/>
      <c r="S1137" s="109"/>
    </row>
    <row r="1138" spans="1:19" s="499" customFormat="1" ht="15.75" x14ac:dyDescent="0.25">
      <c r="A1138" s="1090"/>
      <c r="B1138" s="498"/>
      <c r="C1138" s="1424" t="s">
        <v>2259</v>
      </c>
      <c r="D1138" s="1409" t="s">
        <v>376</v>
      </c>
      <c r="E1138" s="1417" t="s">
        <v>1165</v>
      </c>
      <c r="F1138" s="1411"/>
      <c r="G1138" s="1412"/>
      <c r="H1138" s="1412"/>
      <c r="I1138" s="1412"/>
      <c r="J1138" s="1409"/>
      <c r="K1138" s="1409"/>
      <c r="L1138" s="1409"/>
      <c r="M1138" s="1409">
        <v>2438</v>
      </c>
      <c r="N1138" s="1413">
        <v>45218</v>
      </c>
      <c r="O1138" s="1414" t="s">
        <v>1141</v>
      </c>
      <c r="P1138" s="1415"/>
      <c r="Q1138" s="135"/>
      <c r="R1138" s="109"/>
      <c r="S1138" s="109"/>
    </row>
    <row r="1139" spans="1:19" s="499" customFormat="1" ht="15.75" x14ac:dyDescent="0.25">
      <c r="A1139" s="1090"/>
      <c r="B1139" s="498"/>
      <c r="C1139" s="1421" t="s">
        <v>2260</v>
      </c>
      <c r="D1139" s="1409" t="s">
        <v>376</v>
      </c>
      <c r="E1139" s="1417" t="s">
        <v>2261</v>
      </c>
      <c r="F1139" s="1411"/>
      <c r="G1139" s="1412"/>
      <c r="H1139" s="1412"/>
      <c r="I1139" s="1412"/>
      <c r="J1139" s="1409"/>
      <c r="K1139" s="1409"/>
      <c r="L1139" s="1409"/>
      <c r="M1139" s="1409">
        <v>2438</v>
      </c>
      <c r="N1139" s="1413">
        <v>45218</v>
      </c>
      <c r="O1139" s="1414" t="s">
        <v>1141</v>
      </c>
      <c r="P1139" s="1415"/>
      <c r="Q1139" s="135"/>
      <c r="R1139" s="109"/>
      <c r="S1139" s="109"/>
    </row>
    <row r="1140" spans="1:19" s="499" customFormat="1" ht="15.75" x14ac:dyDescent="0.25">
      <c r="A1140" s="1090"/>
      <c r="B1140" s="498"/>
      <c r="C1140" s="1424" t="s">
        <v>2262</v>
      </c>
      <c r="D1140" s="1409" t="s">
        <v>376</v>
      </c>
      <c r="E1140" s="1417" t="s">
        <v>2263</v>
      </c>
      <c r="F1140" s="1411"/>
      <c r="G1140" s="1412"/>
      <c r="H1140" s="1412"/>
      <c r="I1140" s="1412"/>
      <c r="J1140" s="1409"/>
      <c r="K1140" s="1409"/>
      <c r="L1140" s="1409"/>
      <c r="M1140" s="1409">
        <v>2438</v>
      </c>
      <c r="N1140" s="1413">
        <v>45218</v>
      </c>
      <c r="O1140" s="1414" t="s">
        <v>1141</v>
      </c>
      <c r="P1140" s="1415"/>
      <c r="Q1140" s="135"/>
      <c r="R1140" s="109"/>
      <c r="S1140" s="109"/>
    </row>
    <row r="1141" spans="1:19" s="499" customFormat="1" ht="15.75" x14ac:dyDescent="0.25">
      <c r="A1141" s="1090"/>
      <c r="B1141" s="498"/>
      <c r="C1141" s="1421" t="s">
        <v>2264</v>
      </c>
      <c r="D1141" s="1409" t="s">
        <v>376</v>
      </c>
      <c r="E1141" s="1417" t="s">
        <v>2265</v>
      </c>
      <c r="F1141" s="1411"/>
      <c r="G1141" s="1412"/>
      <c r="H1141" s="1412"/>
      <c r="I1141" s="1412"/>
      <c r="J1141" s="1409"/>
      <c r="K1141" s="1409"/>
      <c r="L1141" s="1409"/>
      <c r="M1141" s="1409">
        <v>2438</v>
      </c>
      <c r="N1141" s="1413">
        <v>45218</v>
      </c>
      <c r="O1141" s="1414" t="s">
        <v>1141</v>
      </c>
      <c r="P1141" s="1415"/>
      <c r="Q1141" s="135"/>
      <c r="R1141" s="109"/>
      <c r="S1141" s="109"/>
    </row>
    <row r="1142" spans="1:19" s="499" customFormat="1" ht="15.75" x14ac:dyDescent="0.25">
      <c r="A1142" s="1090"/>
      <c r="B1142" s="498"/>
      <c r="C1142" s="1421" t="s">
        <v>2264</v>
      </c>
      <c r="D1142" s="1409" t="s">
        <v>376</v>
      </c>
      <c r="E1142" s="1417" t="s">
        <v>2266</v>
      </c>
      <c r="F1142" s="1411"/>
      <c r="G1142" s="1412"/>
      <c r="H1142" s="1412"/>
      <c r="I1142" s="1412"/>
      <c r="J1142" s="1409"/>
      <c r="K1142" s="1409"/>
      <c r="L1142" s="1409"/>
      <c r="M1142" s="1409">
        <v>2438</v>
      </c>
      <c r="N1142" s="1413">
        <v>45218</v>
      </c>
      <c r="O1142" s="1414" t="s">
        <v>1141</v>
      </c>
      <c r="P1142" s="1415"/>
      <c r="Q1142" s="135"/>
      <c r="R1142" s="109"/>
      <c r="S1142" s="109"/>
    </row>
    <row r="1143" spans="1:19" s="499" customFormat="1" ht="15.75" x14ac:dyDescent="0.25">
      <c r="A1143" s="1090"/>
      <c r="B1143" s="498"/>
      <c r="C1143" s="1421" t="s">
        <v>2267</v>
      </c>
      <c r="D1143" s="1409" t="s">
        <v>376</v>
      </c>
      <c r="E1143" s="1417" t="s">
        <v>2268</v>
      </c>
      <c r="F1143" s="1411"/>
      <c r="G1143" s="1412"/>
      <c r="H1143" s="1412"/>
      <c r="I1143" s="1412"/>
      <c r="J1143" s="1409"/>
      <c r="K1143" s="1409"/>
      <c r="L1143" s="1409"/>
      <c r="M1143" s="1409">
        <v>2438</v>
      </c>
      <c r="N1143" s="1413">
        <v>45218</v>
      </c>
      <c r="O1143" s="1414" t="s">
        <v>1141</v>
      </c>
      <c r="P1143" s="1415"/>
      <c r="Q1143" s="135"/>
      <c r="R1143" s="109"/>
      <c r="S1143" s="109"/>
    </row>
    <row r="1144" spans="1:19" s="499" customFormat="1" ht="15.75" x14ac:dyDescent="0.25">
      <c r="A1144" s="1090"/>
      <c r="B1144" s="498"/>
      <c r="C1144" s="1408" t="s">
        <v>2269</v>
      </c>
      <c r="D1144" s="1409" t="s">
        <v>376</v>
      </c>
      <c r="E1144" s="1419" t="s">
        <v>2270</v>
      </c>
      <c r="F1144" s="1411">
        <v>43397</v>
      </c>
      <c r="G1144" s="1412">
        <v>5000</v>
      </c>
      <c r="H1144" s="1412">
        <v>2582.81</v>
      </c>
      <c r="I1144" s="1412">
        <v>2417.19</v>
      </c>
      <c r="J1144" s="1409">
        <v>10</v>
      </c>
      <c r="K1144" s="1409">
        <v>2656</v>
      </c>
      <c r="L1144" s="1409">
        <v>1206010001</v>
      </c>
      <c r="M1144" s="1409">
        <v>2438</v>
      </c>
      <c r="N1144" s="1413">
        <v>45218</v>
      </c>
      <c r="O1144" s="1414" t="s">
        <v>1141</v>
      </c>
      <c r="P1144" s="1415" t="s">
        <v>1527</v>
      </c>
      <c r="Q1144" s="135"/>
      <c r="R1144" s="109"/>
      <c r="S1144" s="109"/>
    </row>
    <row r="1145" spans="1:19" s="499" customFormat="1" ht="15.75" x14ac:dyDescent="0.25">
      <c r="A1145" s="1090"/>
      <c r="B1145" s="498"/>
      <c r="C1145" s="1408" t="s">
        <v>2269</v>
      </c>
      <c r="D1145" s="1409" t="s">
        <v>376</v>
      </c>
      <c r="E1145" s="1419" t="s">
        <v>2271</v>
      </c>
      <c r="F1145" s="1411">
        <v>43397</v>
      </c>
      <c r="G1145" s="1412">
        <v>5000</v>
      </c>
      <c r="H1145" s="1412">
        <v>2582.81</v>
      </c>
      <c r="I1145" s="1412">
        <v>2417.19</v>
      </c>
      <c r="J1145" s="1409">
        <v>10</v>
      </c>
      <c r="K1145" s="1409">
        <v>2656</v>
      </c>
      <c r="L1145" s="1409">
        <v>1206010001</v>
      </c>
      <c r="M1145" s="1409">
        <v>2438</v>
      </c>
      <c r="N1145" s="1413">
        <v>45218</v>
      </c>
      <c r="O1145" s="1414" t="s">
        <v>1141</v>
      </c>
      <c r="P1145" s="1415" t="s">
        <v>1527</v>
      </c>
      <c r="Q1145" s="135"/>
      <c r="R1145" s="109"/>
      <c r="S1145" s="109"/>
    </row>
    <row r="1146" spans="1:19" s="499" customFormat="1" ht="15.75" x14ac:dyDescent="0.25">
      <c r="A1146" s="1090"/>
      <c r="B1146" s="498"/>
      <c r="C1146" s="1408" t="s">
        <v>2269</v>
      </c>
      <c r="D1146" s="1409" t="s">
        <v>376</v>
      </c>
      <c r="E1146" s="1419" t="s">
        <v>2272</v>
      </c>
      <c r="F1146" s="1411">
        <v>43397</v>
      </c>
      <c r="G1146" s="1412">
        <v>5000</v>
      </c>
      <c r="H1146" s="1412">
        <v>2582.81</v>
      </c>
      <c r="I1146" s="1412">
        <v>2417.19</v>
      </c>
      <c r="J1146" s="1409">
        <v>10</v>
      </c>
      <c r="K1146" s="1409">
        <v>2656</v>
      </c>
      <c r="L1146" s="1409">
        <v>1206010001</v>
      </c>
      <c r="M1146" s="1409">
        <v>2438</v>
      </c>
      <c r="N1146" s="1413">
        <v>45218</v>
      </c>
      <c r="O1146" s="1414" t="s">
        <v>1141</v>
      </c>
      <c r="P1146" s="1415" t="s">
        <v>1527</v>
      </c>
      <c r="Q1146" s="135"/>
      <c r="R1146" s="109"/>
      <c r="S1146" s="109"/>
    </row>
    <row r="1147" spans="1:19" s="499" customFormat="1" ht="15.75" x14ac:dyDescent="0.25">
      <c r="A1147" s="1090"/>
      <c r="B1147" s="498"/>
      <c r="C1147" s="1408" t="s">
        <v>2269</v>
      </c>
      <c r="D1147" s="1409" t="s">
        <v>376</v>
      </c>
      <c r="E1147" s="1419" t="s">
        <v>2273</v>
      </c>
      <c r="F1147" s="1411">
        <v>43397</v>
      </c>
      <c r="G1147" s="1412">
        <v>5000</v>
      </c>
      <c r="H1147" s="1412">
        <v>2582.81</v>
      </c>
      <c r="I1147" s="1412">
        <v>2417.19</v>
      </c>
      <c r="J1147" s="1409">
        <v>10</v>
      </c>
      <c r="K1147" s="1409">
        <v>2656</v>
      </c>
      <c r="L1147" s="1409">
        <v>1206010001</v>
      </c>
      <c r="M1147" s="1409">
        <v>2438</v>
      </c>
      <c r="N1147" s="1413">
        <v>45218</v>
      </c>
      <c r="O1147" s="1414" t="s">
        <v>1141</v>
      </c>
      <c r="P1147" s="1415" t="s">
        <v>1527</v>
      </c>
      <c r="Q1147" s="135"/>
      <c r="R1147" s="109"/>
      <c r="S1147" s="109"/>
    </row>
    <row r="1148" spans="1:19" s="499" customFormat="1" ht="15.75" x14ac:dyDescent="0.25">
      <c r="A1148" s="1090"/>
      <c r="B1148" s="498"/>
      <c r="C1148" s="1408" t="s">
        <v>2269</v>
      </c>
      <c r="D1148" s="1409" t="s">
        <v>376</v>
      </c>
      <c r="E1148" s="1419" t="s">
        <v>2274</v>
      </c>
      <c r="F1148" s="1411">
        <v>43397</v>
      </c>
      <c r="G1148" s="1412">
        <v>5000</v>
      </c>
      <c r="H1148" s="1412">
        <v>2582.81</v>
      </c>
      <c r="I1148" s="1412">
        <v>2417.19</v>
      </c>
      <c r="J1148" s="1409">
        <v>10</v>
      </c>
      <c r="K1148" s="1409">
        <v>2656</v>
      </c>
      <c r="L1148" s="1409">
        <v>1206010001</v>
      </c>
      <c r="M1148" s="1409">
        <v>2438</v>
      </c>
      <c r="N1148" s="1413">
        <v>45218</v>
      </c>
      <c r="O1148" s="1414" t="s">
        <v>1141</v>
      </c>
      <c r="P1148" s="1415" t="s">
        <v>1527</v>
      </c>
      <c r="Q1148" s="135"/>
      <c r="R1148" s="109"/>
      <c r="S1148" s="109"/>
    </row>
    <row r="1149" spans="1:19" s="499" customFormat="1" ht="15.75" x14ac:dyDescent="0.25">
      <c r="A1149" s="1090"/>
      <c r="B1149" s="498"/>
      <c r="C1149" s="1408" t="s">
        <v>2269</v>
      </c>
      <c r="D1149" s="1409" t="s">
        <v>376</v>
      </c>
      <c r="E1149" s="1419" t="s">
        <v>2275</v>
      </c>
      <c r="F1149" s="1411">
        <v>43397</v>
      </c>
      <c r="G1149" s="1412">
        <v>5000</v>
      </c>
      <c r="H1149" s="1412">
        <v>2582.81</v>
      </c>
      <c r="I1149" s="1412">
        <v>2417.19</v>
      </c>
      <c r="J1149" s="1409">
        <v>10</v>
      </c>
      <c r="K1149" s="1409">
        <v>2656</v>
      </c>
      <c r="L1149" s="1409">
        <v>1206010001</v>
      </c>
      <c r="M1149" s="1409">
        <v>2438</v>
      </c>
      <c r="N1149" s="1413">
        <v>45218</v>
      </c>
      <c r="O1149" s="1414" t="s">
        <v>1141</v>
      </c>
      <c r="P1149" s="1415" t="s">
        <v>1527</v>
      </c>
      <c r="Q1149" s="135"/>
      <c r="R1149" s="109"/>
      <c r="S1149" s="109"/>
    </row>
    <row r="1150" spans="1:19" s="499" customFormat="1" ht="15.75" x14ac:dyDescent="0.25">
      <c r="A1150" s="1090"/>
      <c r="B1150" s="498"/>
      <c r="C1150" s="1408" t="s">
        <v>2269</v>
      </c>
      <c r="D1150" s="1409" t="s">
        <v>376</v>
      </c>
      <c r="E1150" s="1419" t="s">
        <v>2276</v>
      </c>
      <c r="F1150" s="1411">
        <v>43644</v>
      </c>
      <c r="G1150" s="1412">
        <v>1475</v>
      </c>
      <c r="H1150" s="1412">
        <v>1474</v>
      </c>
      <c r="I1150" s="1412">
        <v>1</v>
      </c>
      <c r="J1150" s="1409">
        <v>10</v>
      </c>
      <c r="K1150" s="1409">
        <v>2613</v>
      </c>
      <c r="L1150" s="1409">
        <v>1206010004</v>
      </c>
      <c r="M1150" s="1409">
        <v>2438</v>
      </c>
      <c r="N1150" s="1413">
        <v>45218</v>
      </c>
      <c r="O1150" s="1414" t="s">
        <v>1141</v>
      </c>
      <c r="P1150" s="1415"/>
      <c r="Q1150" s="135"/>
      <c r="R1150" s="109"/>
      <c r="S1150" s="109"/>
    </row>
    <row r="1151" spans="1:19" s="499" customFormat="1" ht="15.75" x14ac:dyDescent="0.25">
      <c r="A1151" s="1090"/>
      <c r="B1151" s="498"/>
      <c r="C1151" s="1408" t="s">
        <v>2269</v>
      </c>
      <c r="D1151" s="1409" t="s">
        <v>376</v>
      </c>
      <c r="E1151" s="1419" t="s">
        <v>2277</v>
      </c>
      <c r="F1151" s="1411">
        <v>43644</v>
      </c>
      <c r="G1151" s="1412">
        <v>1475</v>
      </c>
      <c r="H1151" s="1412">
        <v>1474</v>
      </c>
      <c r="I1151" s="1412">
        <v>1</v>
      </c>
      <c r="J1151" s="1409">
        <v>10</v>
      </c>
      <c r="K1151" s="1409">
        <v>2613</v>
      </c>
      <c r="L1151" s="1409">
        <v>1206010004</v>
      </c>
      <c r="M1151" s="1409">
        <v>2438</v>
      </c>
      <c r="N1151" s="1413">
        <v>45218</v>
      </c>
      <c r="O1151" s="1414" t="s">
        <v>1141</v>
      </c>
      <c r="P1151" s="1415"/>
      <c r="Q1151" s="135"/>
      <c r="R1151" s="109"/>
      <c r="S1151" s="109"/>
    </row>
    <row r="1152" spans="1:19" s="499" customFormat="1" ht="15.75" x14ac:dyDescent="0.25">
      <c r="A1152" s="1090"/>
      <c r="B1152" s="498"/>
      <c r="C1152" s="1408" t="s">
        <v>2269</v>
      </c>
      <c r="D1152" s="1409" t="s">
        <v>376</v>
      </c>
      <c r="E1152" s="1419" t="s">
        <v>2278</v>
      </c>
      <c r="F1152" s="1411">
        <v>43644</v>
      </c>
      <c r="G1152" s="1412">
        <v>1475</v>
      </c>
      <c r="H1152" s="1412">
        <v>1474</v>
      </c>
      <c r="I1152" s="1412">
        <v>1</v>
      </c>
      <c r="J1152" s="1409">
        <v>10</v>
      </c>
      <c r="K1152" s="1409">
        <v>2613</v>
      </c>
      <c r="L1152" s="1409">
        <v>1206010004</v>
      </c>
      <c r="M1152" s="1409">
        <v>2438</v>
      </c>
      <c r="N1152" s="1413">
        <v>45218</v>
      </c>
      <c r="O1152" s="1414" t="s">
        <v>1141</v>
      </c>
      <c r="P1152" s="1415"/>
      <c r="Q1152" s="135"/>
      <c r="R1152" s="109"/>
      <c r="S1152" s="109"/>
    </row>
    <row r="1153" spans="1:19" s="499" customFormat="1" ht="15.75" x14ac:dyDescent="0.25">
      <c r="A1153" s="1090"/>
      <c r="B1153" s="498"/>
      <c r="C1153" s="1408" t="s">
        <v>2269</v>
      </c>
      <c r="D1153" s="1409" t="s">
        <v>376</v>
      </c>
      <c r="E1153" s="1419" t="s">
        <v>2279</v>
      </c>
      <c r="F1153" s="1411">
        <v>43644</v>
      </c>
      <c r="G1153" s="1412">
        <v>1475</v>
      </c>
      <c r="H1153" s="1412">
        <v>1474</v>
      </c>
      <c r="I1153" s="1412">
        <v>1</v>
      </c>
      <c r="J1153" s="1409">
        <v>10</v>
      </c>
      <c r="K1153" s="1409">
        <v>2613</v>
      </c>
      <c r="L1153" s="1409">
        <v>1206010004</v>
      </c>
      <c r="M1153" s="1409">
        <v>2438</v>
      </c>
      <c r="N1153" s="1413">
        <v>45218</v>
      </c>
      <c r="O1153" s="1414" t="s">
        <v>1141</v>
      </c>
      <c r="P1153" s="1415"/>
      <c r="Q1153" s="135"/>
      <c r="R1153" s="109"/>
      <c r="S1153" s="109"/>
    </row>
    <row r="1154" spans="1:19" s="499" customFormat="1" ht="15.75" x14ac:dyDescent="0.25">
      <c r="A1154" s="1090"/>
      <c r="B1154" s="498"/>
      <c r="C1154" s="1408" t="s">
        <v>2269</v>
      </c>
      <c r="D1154" s="1409" t="s">
        <v>376</v>
      </c>
      <c r="E1154" s="1419" t="s">
        <v>2280</v>
      </c>
      <c r="F1154" s="1411">
        <v>43644</v>
      </c>
      <c r="G1154" s="1412">
        <v>1475</v>
      </c>
      <c r="H1154" s="1412">
        <v>1474</v>
      </c>
      <c r="I1154" s="1412">
        <v>1</v>
      </c>
      <c r="J1154" s="1409">
        <v>10</v>
      </c>
      <c r="K1154" s="1409">
        <v>2613</v>
      </c>
      <c r="L1154" s="1409">
        <v>1206010004</v>
      </c>
      <c r="M1154" s="1409">
        <v>2438</v>
      </c>
      <c r="N1154" s="1413">
        <v>45218</v>
      </c>
      <c r="O1154" s="1414" t="s">
        <v>1141</v>
      </c>
      <c r="P1154" s="1415"/>
      <c r="Q1154" s="135"/>
      <c r="R1154" s="109"/>
      <c r="S1154" s="109"/>
    </row>
    <row r="1155" spans="1:19" s="499" customFormat="1" ht="15.75" x14ac:dyDescent="0.25">
      <c r="A1155" s="1090"/>
      <c r="B1155" s="498"/>
      <c r="C1155" s="1408" t="s">
        <v>2269</v>
      </c>
      <c r="D1155" s="1409" t="s">
        <v>376</v>
      </c>
      <c r="E1155" s="1419" t="s">
        <v>2281</v>
      </c>
      <c r="F1155" s="1411">
        <v>43644</v>
      </c>
      <c r="G1155" s="1412">
        <v>1475</v>
      </c>
      <c r="H1155" s="1412">
        <v>1474</v>
      </c>
      <c r="I1155" s="1412">
        <v>1</v>
      </c>
      <c r="J1155" s="1409">
        <v>10</v>
      </c>
      <c r="K1155" s="1409">
        <v>2613</v>
      </c>
      <c r="L1155" s="1409">
        <v>1206010004</v>
      </c>
      <c r="M1155" s="1409">
        <v>2438</v>
      </c>
      <c r="N1155" s="1413">
        <v>45218</v>
      </c>
      <c r="O1155" s="1414" t="s">
        <v>1141</v>
      </c>
      <c r="P1155" s="1415"/>
      <c r="Q1155" s="135"/>
      <c r="R1155" s="109"/>
      <c r="S1155" s="109"/>
    </row>
    <row r="1156" spans="1:19" s="499" customFormat="1" ht="15.75" x14ac:dyDescent="0.25">
      <c r="A1156" s="1090"/>
      <c r="B1156" s="498"/>
      <c r="C1156" s="1408" t="s">
        <v>2269</v>
      </c>
      <c r="D1156" s="1409" t="s">
        <v>376</v>
      </c>
      <c r="E1156" s="1419" t="s">
        <v>2282</v>
      </c>
      <c r="F1156" s="1411">
        <v>43644</v>
      </c>
      <c r="G1156" s="1412">
        <v>1475</v>
      </c>
      <c r="H1156" s="1412">
        <v>1474</v>
      </c>
      <c r="I1156" s="1412">
        <v>1</v>
      </c>
      <c r="J1156" s="1409">
        <v>10</v>
      </c>
      <c r="K1156" s="1409">
        <v>2613</v>
      </c>
      <c r="L1156" s="1409">
        <v>1206010004</v>
      </c>
      <c r="M1156" s="1409">
        <v>2438</v>
      </c>
      <c r="N1156" s="1413">
        <v>45218</v>
      </c>
      <c r="O1156" s="1414" t="s">
        <v>1141</v>
      </c>
      <c r="P1156" s="1415"/>
      <c r="Q1156" s="135"/>
      <c r="R1156" s="109"/>
      <c r="S1156" s="109"/>
    </row>
    <row r="1157" spans="1:19" s="499" customFormat="1" ht="15.75" x14ac:dyDescent="0.25">
      <c r="A1157" s="1090"/>
      <c r="B1157" s="498"/>
      <c r="C1157" s="1408" t="s">
        <v>2269</v>
      </c>
      <c r="D1157" s="1409" t="s">
        <v>376</v>
      </c>
      <c r="E1157" s="1419" t="s">
        <v>2283</v>
      </c>
      <c r="F1157" s="1411">
        <v>43644</v>
      </c>
      <c r="G1157" s="1412">
        <v>1475</v>
      </c>
      <c r="H1157" s="1412">
        <v>1474</v>
      </c>
      <c r="I1157" s="1412">
        <v>1</v>
      </c>
      <c r="J1157" s="1409">
        <v>10</v>
      </c>
      <c r="K1157" s="1409">
        <v>2613</v>
      </c>
      <c r="L1157" s="1409">
        <v>1206010004</v>
      </c>
      <c r="M1157" s="1409">
        <v>2438</v>
      </c>
      <c r="N1157" s="1413">
        <v>45218</v>
      </c>
      <c r="O1157" s="1414" t="s">
        <v>1141</v>
      </c>
      <c r="P1157" s="1415"/>
      <c r="Q1157" s="135"/>
      <c r="R1157" s="109"/>
      <c r="S1157" s="109"/>
    </row>
    <row r="1158" spans="1:19" s="499" customFormat="1" ht="15.75" x14ac:dyDescent="0.25">
      <c r="A1158" s="1090"/>
      <c r="B1158" s="498"/>
      <c r="C1158" s="1408" t="s">
        <v>2269</v>
      </c>
      <c r="D1158" s="1409" t="s">
        <v>376</v>
      </c>
      <c r="E1158" s="1419" t="s">
        <v>2284</v>
      </c>
      <c r="F1158" s="1411">
        <v>43644</v>
      </c>
      <c r="G1158" s="1412">
        <v>1475</v>
      </c>
      <c r="H1158" s="1412">
        <v>1474</v>
      </c>
      <c r="I1158" s="1412">
        <v>1</v>
      </c>
      <c r="J1158" s="1409">
        <v>10</v>
      </c>
      <c r="K1158" s="1409">
        <v>2613</v>
      </c>
      <c r="L1158" s="1409">
        <v>1206010004</v>
      </c>
      <c r="M1158" s="1409">
        <v>2438</v>
      </c>
      <c r="N1158" s="1413">
        <v>45218</v>
      </c>
      <c r="O1158" s="1414" t="s">
        <v>1141</v>
      </c>
      <c r="P1158" s="1415"/>
      <c r="Q1158" s="135"/>
      <c r="R1158" s="109"/>
      <c r="S1158" s="109"/>
    </row>
    <row r="1159" spans="1:19" s="499" customFormat="1" ht="15.75" x14ac:dyDescent="0.25">
      <c r="A1159" s="1090"/>
      <c r="B1159" s="498"/>
      <c r="C1159" s="1408" t="s">
        <v>2269</v>
      </c>
      <c r="D1159" s="1409" t="s">
        <v>376</v>
      </c>
      <c r="E1159" s="1419" t="s">
        <v>2285</v>
      </c>
      <c r="F1159" s="1411">
        <v>43644</v>
      </c>
      <c r="G1159" s="1412">
        <v>1475</v>
      </c>
      <c r="H1159" s="1412">
        <v>1474</v>
      </c>
      <c r="I1159" s="1412">
        <v>1</v>
      </c>
      <c r="J1159" s="1409">
        <v>10</v>
      </c>
      <c r="K1159" s="1409">
        <v>2613</v>
      </c>
      <c r="L1159" s="1409">
        <v>1206010004</v>
      </c>
      <c r="M1159" s="1409">
        <v>2438</v>
      </c>
      <c r="N1159" s="1413">
        <v>45218</v>
      </c>
      <c r="O1159" s="1414" t="s">
        <v>1141</v>
      </c>
      <c r="P1159" s="1415"/>
      <c r="Q1159" s="135"/>
      <c r="R1159" s="109"/>
      <c r="S1159" s="109"/>
    </row>
    <row r="1160" spans="1:19" s="499" customFormat="1" ht="15.75" x14ac:dyDescent="0.25">
      <c r="A1160" s="1090"/>
      <c r="B1160" s="498"/>
      <c r="C1160" s="1408" t="s">
        <v>2269</v>
      </c>
      <c r="D1160" s="1409" t="s">
        <v>376</v>
      </c>
      <c r="E1160" s="1419" t="s">
        <v>2286</v>
      </c>
      <c r="F1160" s="1411">
        <v>43644</v>
      </c>
      <c r="G1160" s="1412">
        <v>1475</v>
      </c>
      <c r="H1160" s="1412">
        <v>1474</v>
      </c>
      <c r="I1160" s="1412">
        <v>1</v>
      </c>
      <c r="J1160" s="1409">
        <v>10</v>
      </c>
      <c r="K1160" s="1409">
        <v>2613</v>
      </c>
      <c r="L1160" s="1409">
        <v>1206010004</v>
      </c>
      <c r="M1160" s="1409">
        <v>2438</v>
      </c>
      <c r="N1160" s="1413">
        <v>45218</v>
      </c>
      <c r="O1160" s="1414" t="s">
        <v>1141</v>
      </c>
      <c r="P1160" s="1415"/>
      <c r="Q1160" s="135"/>
      <c r="R1160" s="109"/>
      <c r="S1160" s="109"/>
    </row>
    <row r="1161" spans="1:19" s="499" customFormat="1" ht="15.75" x14ac:dyDescent="0.25">
      <c r="A1161" s="1090"/>
      <c r="B1161" s="498"/>
      <c r="C1161" s="1408" t="s">
        <v>2269</v>
      </c>
      <c r="D1161" s="1409" t="s">
        <v>376</v>
      </c>
      <c r="E1161" s="1419" t="s">
        <v>2287</v>
      </c>
      <c r="F1161" s="1411">
        <v>43644</v>
      </c>
      <c r="G1161" s="1412">
        <v>1475</v>
      </c>
      <c r="H1161" s="1412">
        <v>1474</v>
      </c>
      <c r="I1161" s="1412">
        <v>1</v>
      </c>
      <c r="J1161" s="1409">
        <v>10</v>
      </c>
      <c r="K1161" s="1409">
        <v>2613</v>
      </c>
      <c r="L1161" s="1409">
        <v>1206010004</v>
      </c>
      <c r="M1161" s="1409">
        <v>2438</v>
      </c>
      <c r="N1161" s="1413">
        <v>45218</v>
      </c>
      <c r="O1161" s="1414" t="s">
        <v>1141</v>
      </c>
      <c r="P1161" s="1415"/>
      <c r="Q1161" s="135"/>
      <c r="R1161" s="109"/>
      <c r="S1161" s="109"/>
    </row>
    <row r="1162" spans="1:19" s="499" customFormat="1" ht="15.75" x14ac:dyDescent="0.25">
      <c r="A1162" s="1090"/>
      <c r="B1162" s="498"/>
      <c r="C1162" s="1408" t="s">
        <v>2269</v>
      </c>
      <c r="D1162" s="1409" t="s">
        <v>376</v>
      </c>
      <c r="E1162" s="1419" t="s">
        <v>2288</v>
      </c>
      <c r="F1162" s="1411">
        <v>43644</v>
      </c>
      <c r="G1162" s="1412">
        <v>1475</v>
      </c>
      <c r="H1162" s="1412">
        <v>1474</v>
      </c>
      <c r="I1162" s="1412">
        <v>1</v>
      </c>
      <c r="J1162" s="1409">
        <v>10</v>
      </c>
      <c r="K1162" s="1409">
        <v>2613</v>
      </c>
      <c r="L1162" s="1409">
        <v>1206010004</v>
      </c>
      <c r="M1162" s="1409">
        <v>2438</v>
      </c>
      <c r="N1162" s="1413">
        <v>45218</v>
      </c>
      <c r="O1162" s="1414" t="s">
        <v>1141</v>
      </c>
      <c r="P1162" s="1415"/>
      <c r="Q1162" s="135"/>
      <c r="R1162" s="109"/>
      <c r="S1162" s="109"/>
    </row>
    <row r="1163" spans="1:19" s="499" customFormat="1" ht="15.75" x14ac:dyDescent="0.25">
      <c r="A1163" s="1090"/>
      <c r="B1163" s="498"/>
      <c r="C1163" s="1408" t="s">
        <v>2269</v>
      </c>
      <c r="D1163" s="1409" t="s">
        <v>376</v>
      </c>
      <c r="E1163" s="1419" t="s">
        <v>2289</v>
      </c>
      <c r="F1163" s="1411">
        <v>43644</v>
      </c>
      <c r="G1163" s="1412">
        <v>1475</v>
      </c>
      <c r="H1163" s="1412">
        <v>1474</v>
      </c>
      <c r="I1163" s="1412">
        <v>1</v>
      </c>
      <c r="J1163" s="1409">
        <v>10</v>
      </c>
      <c r="K1163" s="1409">
        <v>2613</v>
      </c>
      <c r="L1163" s="1409">
        <v>1206010004</v>
      </c>
      <c r="M1163" s="1409">
        <v>2438</v>
      </c>
      <c r="N1163" s="1413">
        <v>45218</v>
      </c>
      <c r="O1163" s="1414" t="s">
        <v>1141</v>
      </c>
      <c r="P1163" s="1415"/>
      <c r="Q1163" s="135"/>
      <c r="R1163" s="109"/>
      <c r="S1163" s="109"/>
    </row>
    <row r="1164" spans="1:19" s="499" customFormat="1" ht="15.75" x14ac:dyDescent="0.25">
      <c r="A1164" s="1090"/>
      <c r="B1164" s="498"/>
      <c r="C1164" s="1408" t="s">
        <v>2269</v>
      </c>
      <c r="D1164" s="1409" t="s">
        <v>376</v>
      </c>
      <c r="E1164" s="1419" t="s">
        <v>2290</v>
      </c>
      <c r="F1164" s="1411">
        <v>43644</v>
      </c>
      <c r="G1164" s="1412">
        <v>1475</v>
      </c>
      <c r="H1164" s="1412">
        <v>1474</v>
      </c>
      <c r="I1164" s="1412">
        <v>1</v>
      </c>
      <c r="J1164" s="1409">
        <v>10</v>
      </c>
      <c r="K1164" s="1409">
        <v>2613</v>
      </c>
      <c r="L1164" s="1409">
        <v>1206010004</v>
      </c>
      <c r="M1164" s="1409">
        <v>2438</v>
      </c>
      <c r="N1164" s="1413">
        <v>45218</v>
      </c>
      <c r="O1164" s="1414" t="s">
        <v>1141</v>
      </c>
      <c r="P1164" s="1415"/>
      <c r="Q1164" s="135"/>
      <c r="R1164" s="109"/>
      <c r="S1164" s="109"/>
    </row>
    <row r="1165" spans="1:19" s="499" customFormat="1" ht="15.75" x14ac:dyDescent="0.25">
      <c r="A1165" s="1090"/>
      <c r="B1165" s="498"/>
      <c r="C1165" s="1408" t="s">
        <v>2269</v>
      </c>
      <c r="D1165" s="1409" t="s">
        <v>376</v>
      </c>
      <c r="E1165" s="1419" t="s">
        <v>2291</v>
      </c>
      <c r="F1165" s="1411">
        <v>43644</v>
      </c>
      <c r="G1165" s="1412">
        <v>1475</v>
      </c>
      <c r="H1165" s="1412">
        <v>1474</v>
      </c>
      <c r="I1165" s="1412">
        <v>1</v>
      </c>
      <c r="J1165" s="1409">
        <v>10</v>
      </c>
      <c r="K1165" s="1409">
        <v>2613</v>
      </c>
      <c r="L1165" s="1409">
        <v>1206010004</v>
      </c>
      <c r="M1165" s="1409">
        <v>2438</v>
      </c>
      <c r="N1165" s="1413">
        <v>45218</v>
      </c>
      <c r="O1165" s="1414" t="s">
        <v>1141</v>
      </c>
      <c r="P1165" s="1415"/>
      <c r="Q1165" s="135"/>
      <c r="R1165" s="109"/>
      <c r="S1165" s="109"/>
    </row>
    <row r="1166" spans="1:19" s="499" customFormat="1" ht="15.75" x14ac:dyDescent="0.25">
      <c r="A1166" s="1090"/>
      <c r="B1166" s="498"/>
      <c r="C1166" s="1408" t="s">
        <v>2269</v>
      </c>
      <c r="D1166" s="1409" t="s">
        <v>376</v>
      </c>
      <c r="E1166" s="1419" t="s">
        <v>2292</v>
      </c>
      <c r="F1166" s="1411">
        <v>43644</v>
      </c>
      <c r="G1166" s="1412">
        <v>1475</v>
      </c>
      <c r="H1166" s="1412">
        <v>1474</v>
      </c>
      <c r="I1166" s="1412">
        <v>1</v>
      </c>
      <c r="J1166" s="1409">
        <v>10</v>
      </c>
      <c r="K1166" s="1409">
        <v>2613</v>
      </c>
      <c r="L1166" s="1409">
        <v>1206010004</v>
      </c>
      <c r="M1166" s="1409">
        <v>2438</v>
      </c>
      <c r="N1166" s="1413">
        <v>45218</v>
      </c>
      <c r="O1166" s="1414" t="s">
        <v>1141</v>
      </c>
      <c r="P1166" s="1415"/>
      <c r="Q1166" s="135"/>
      <c r="R1166" s="109"/>
      <c r="S1166" s="109"/>
    </row>
    <row r="1167" spans="1:19" s="499" customFormat="1" ht="15.75" x14ac:dyDescent="0.25">
      <c r="A1167" s="1090"/>
      <c r="B1167" s="498"/>
      <c r="C1167" s="1408" t="s">
        <v>2269</v>
      </c>
      <c r="D1167" s="1409" t="s">
        <v>376</v>
      </c>
      <c r="E1167" s="1419" t="s">
        <v>2293</v>
      </c>
      <c r="F1167" s="1411">
        <v>43644</v>
      </c>
      <c r="G1167" s="1412">
        <v>1475</v>
      </c>
      <c r="H1167" s="1412">
        <v>1474</v>
      </c>
      <c r="I1167" s="1412">
        <v>1</v>
      </c>
      <c r="J1167" s="1409">
        <v>10</v>
      </c>
      <c r="K1167" s="1409">
        <v>2613</v>
      </c>
      <c r="L1167" s="1409">
        <v>1206010004</v>
      </c>
      <c r="M1167" s="1409">
        <v>2438</v>
      </c>
      <c r="N1167" s="1413">
        <v>45218</v>
      </c>
      <c r="O1167" s="1414" t="s">
        <v>1141</v>
      </c>
      <c r="P1167" s="1415"/>
      <c r="Q1167" s="135"/>
      <c r="R1167" s="109"/>
      <c r="S1167" s="109"/>
    </row>
    <row r="1168" spans="1:19" s="499" customFormat="1" ht="15.75" x14ac:dyDescent="0.25">
      <c r="A1168" s="1090"/>
      <c r="B1168" s="498"/>
      <c r="C1168" s="1408" t="s">
        <v>2269</v>
      </c>
      <c r="D1168" s="1409" t="s">
        <v>376</v>
      </c>
      <c r="E1168" s="1419" t="s">
        <v>2294</v>
      </c>
      <c r="F1168" s="1411">
        <v>43644</v>
      </c>
      <c r="G1168" s="1412">
        <v>1475</v>
      </c>
      <c r="H1168" s="1412">
        <v>1474</v>
      </c>
      <c r="I1168" s="1412">
        <v>1</v>
      </c>
      <c r="J1168" s="1409">
        <v>10</v>
      </c>
      <c r="K1168" s="1409">
        <v>2613</v>
      </c>
      <c r="L1168" s="1409">
        <v>1206010004</v>
      </c>
      <c r="M1168" s="1409">
        <v>2438</v>
      </c>
      <c r="N1168" s="1413">
        <v>45218</v>
      </c>
      <c r="O1168" s="1414" t="s">
        <v>1141</v>
      </c>
      <c r="P1168" s="1415"/>
      <c r="Q1168" s="135"/>
      <c r="R1168" s="109"/>
      <c r="S1168" s="109"/>
    </row>
    <row r="1169" spans="1:19" s="499" customFormat="1" ht="15.75" x14ac:dyDescent="0.25">
      <c r="A1169" s="1090"/>
      <c r="B1169" s="498"/>
      <c r="C1169" s="1408" t="s">
        <v>2269</v>
      </c>
      <c r="D1169" s="1409" t="s">
        <v>376</v>
      </c>
      <c r="E1169" s="1419" t="s">
        <v>2295</v>
      </c>
      <c r="F1169" s="1411">
        <v>43644</v>
      </c>
      <c r="G1169" s="1412">
        <v>1475</v>
      </c>
      <c r="H1169" s="1412">
        <v>1474</v>
      </c>
      <c r="I1169" s="1412">
        <v>1</v>
      </c>
      <c r="J1169" s="1409">
        <v>10</v>
      </c>
      <c r="K1169" s="1409">
        <v>2613</v>
      </c>
      <c r="L1169" s="1409">
        <v>1206010004</v>
      </c>
      <c r="M1169" s="1409">
        <v>2438</v>
      </c>
      <c r="N1169" s="1413">
        <v>45218</v>
      </c>
      <c r="O1169" s="1414" t="s">
        <v>1141</v>
      </c>
      <c r="P1169" s="1415"/>
      <c r="Q1169" s="135"/>
      <c r="R1169" s="109"/>
      <c r="S1169" s="109"/>
    </row>
    <row r="1170" spans="1:19" s="499" customFormat="1" ht="15.75" x14ac:dyDescent="0.25">
      <c r="A1170" s="1090"/>
      <c r="B1170" s="498"/>
      <c r="C1170" s="1408" t="s">
        <v>2269</v>
      </c>
      <c r="D1170" s="1409" t="s">
        <v>376</v>
      </c>
      <c r="E1170" s="1419" t="s">
        <v>2296</v>
      </c>
      <c r="F1170" s="1411">
        <v>43644</v>
      </c>
      <c r="G1170" s="1412">
        <v>1475</v>
      </c>
      <c r="H1170" s="1412">
        <v>1474</v>
      </c>
      <c r="I1170" s="1412">
        <v>1</v>
      </c>
      <c r="J1170" s="1409">
        <v>10</v>
      </c>
      <c r="K1170" s="1409">
        <v>2613</v>
      </c>
      <c r="L1170" s="1409">
        <v>1206010004</v>
      </c>
      <c r="M1170" s="1409">
        <v>2438</v>
      </c>
      <c r="N1170" s="1413">
        <v>45218</v>
      </c>
      <c r="O1170" s="1414" t="s">
        <v>1141</v>
      </c>
      <c r="P1170" s="1415"/>
      <c r="Q1170" s="135"/>
      <c r="R1170" s="109"/>
      <c r="S1170" s="109"/>
    </row>
    <row r="1171" spans="1:19" s="499" customFormat="1" ht="15.75" x14ac:dyDescent="0.25">
      <c r="A1171" s="1090"/>
      <c r="B1171" s="498"/>
      <c r="C1171" s="1408" t="s">
        <v>2269</v>
      </c>
      <c r="D1171" s="1409" t="s">
        <v>376</v>
      </c>
      <c r="E1171" s="1419" t="s">
        <v>2297</v>
      </c>
      <c r="F1171" s="1411">
        <v>43644</v>
      </c>
      <c r="G1171" s="1412">
        <v>1475</v>
      </c>
      <c r="H1171" s="1412">
        <v>1474</v>
      </c>
      <c r="I1171" s="1412">
        <v>1</v>
      </c>
      <c r="J1171" s="1409">
        <v>10</v>
      </c>
      <c r="K1171" s="1409">
        <v>2613</v>
      </c>
      <c r="L1171" s="1409">
        <v>1206010004</v>
      </c>
      <c r="M1171" s="1409">
        <v>2438</v>
      </c>
      <c r="N1171" s="1413">
        <v>45218</v>
      </c>
      <c r="O1171" s="1414" t="s">
        <v>1141</v>
      </c>
      <c r="P1171" s="1415"/>
      <c r="Q1171" s="135"/>
      <c r="R1171" s="109"/>
      <c r="S1171" s="109"/>
    </row>
    <row r="1172" spans="1:19" s="499" customFormat="1" ht="15.75" x14ac:dyDescent="0.25">
      <c r="A1172" s="1090"/>
      <c r="B1172" s="498"/>
      <c r="C1172" s="1408" t="s">
        <v>2269</v>
      </c>
      <c r="D1172" s="1409" t="s">
        <v>376</v>
      </c>
      <c r="E1172" s="1419" t="s">
        <v>2298</v>
      </c>
      <c r="F1172" s="1411">
        <v>43644</v>
      </c>
      <c r="G1172" s="1412">
        <v>1475</v>
      </c>
      <c r="H1172" s="1412">
        <v>1474</v>
      </c>
      <c r="I1172" s="1412">
        <v>1</v>
      </c>
      <c r="J1172" s="1409">
        <v>10</v>
      </c>
      <c r="K1172" s="1409">
        <v>2613</v>
      </c>
      <c r="L1172" s="1409">
        <v>1206010004</v>
      </c>
      <c r="M1172" s="1409">
        <v>2438</v>
      </c>
      <c r="N1172" s="1413">
        <v>45218</v>
      </c>
      <c r="O1172" s="1414" t="s">
        <v>1141</v>
      </c>
      <c r="P1172" s="1415"/>
      <c r="Q1172" s="135"/>
      <c r="R1172" s="109"/>
      <c r="S1172" s="109"/>
    </row>
    <row r="1173" spans="1:19" s="499" customFormat="1" ht="15.75" x14ac:dyDescent="0.25">
      <c r="A1173" s="1090"/>
      <c r="B1173" s="498"/>
      <c r="C1173" s="1408" t="s">
        <v>2269</v>
      </c>
      <c r="D1173" s="1409" t="s">
        <v>376</v>
      </c>
      <c r="E1173" s="1419" t="s">
        <v>2299</v>
      </c>
      <c r="F1173" s="1411">
        <v>43644</v>
      </c>
      <c r="G1173" s="1412">
        <v>1475</v>
      </c>
      <c r="H1173" s="1412">
        <v>1474</v>
      </c>
      <c r="I1173" s="1412">
        <v>1</v>
      </c>
      <c r="J1173" s="1409">
        <v>10</v>
      </c>
      <c r="K1173" s="1409">
        <v>2613</v>
      </c>
      <c r="L1173" s="1409">
        <v>1206010004</v>
      </c>
      <c r="M1173" s="1409">
        <v>2438</v>
      </c>
      <c r="N1173" s="1413">
        <v>45218</v>
      </c>
      <c r="O1173" s="1414" t="s">
        <v>1141</v>
      </c>
      <c r="P1173" s="1415"/>
      <c r="Q1173" s="135"/>
      <c r="R1173" s="109"/>
      <c r="S1173" s="109"/>
    </row>
    <row r="1174" spans="1:19" s="499" customFormat="1" ht="15.75" x14ac:dyDescent="0.25">
      <c r="A1174" s="1090"/>
      <c r="B1174" s="498"/>
      <c r="C1174" s="1408" t="s">
        <v>2269</v>
      </c>
      <c r="D1174" s="1409" t="s">
        <v>376</v>
      </c>
      <c r="E1174" s="1419" t="s">
        <v>2300</v>
      </c>
      <c r="F1174" s="1411">
        <v>43644</v>
      </c>
      <c r="G1174" s="1412">
        <v>1475</v>
      </c>
      <c r="H1174" s="1412">
        <v>1474</v>
      </c>
      <c r="I1174" s="1412">
        <v>1</v>
      </c>
      <c r="J1174" s="1409">
        <v>10</v>
      </c>
      <c r="K1174" s="1409">
        <v>2613</v>
      </c>
      <c r="L1174" s="1409">
        <v>1206010004</v>
      </c>
      <c r="M1174" s="1409">
        <v>2438</v>
      </c>
      <c r="N1174" s="1413">
        <v>45218</v>
      </c>
      <c r="O1174" s="1414" t="s">
        <v>1141</v>
      </c>
      <c r="P1174" s="1415"/>
      <c r="Q1174" s="135"/>
      <c r="R1174" s="109"/>
      <c r="S1174" s="109"/>
    </row>
    <row r="1175" spans="1:19" s="499" customFormat="1" ht="15.75" x14ac:dyDescent="0.25">
      <c r="A1175" s="1090"/>
      <c r="B1175" s="498"/>
      <c r="C1175" s="1408" t="s">
        <v>2269</v>
      </c>
      <c r="D1175" s="1409" t="s">
        <v>376</v>
      </c>
      <c r="E1175" s="1419" t="s">
        <v>2301</v>
      </c>
      <c r="F1175" s="1411">
        <v>43644</v>
      </c>
      <c r="G1175" s="1412">
        <v>1475</v>
      </c>
      <c r="H1175" s="1412">
        <v>1474</v>
      </c>
      <c r="I1175" s="1412">
        <v>1</v>
      </c>
      <c r="J1175" s="1409">
        <v>10</v>
      </c>
      <c r="K1175" s="1409">
        <v>2613</v>
      </c>
      <c r="L1175" s="1409">
        <v>1206010004</v>
      </c>
      <c r="M1175" s="1409">
        <v>2438</v>
      </c>
      <c r="N1175" s="1413">
        <v>45218</v>
      </c>
      <c r="O1175" s="1414" t="s">
        <v>1141</v>
      </c>
      <c r="P1175" s="1415"/>
      <c r="Q1175" s="135"/>
      <c r="R1175" s="109"/>
      <c r="S1175" s="109"/>
    </row>
    <row r="1176" spans="1:19" s="499" customFormat="1" ht="15.75" x14ac:dyDescent="0.25">
      <c r="A1176" s="1090"/>
      <c r="B1176" s="498"/>
      <c r="C1176" s="1408" t="s">
        <v>2269</v>
      </c>
      <c r="D1176" s="1409" t="s">
        <v>376</v>
      </c>
      <c r="E1176" s="1419" t="s">
        <v>2302</v>
      </c>
      <c r="F1176" s="1411">
        <v>43644</v>
      </c>
      <c r="G1176" s="1412">
        <v>1475</v>
      </c>
      <c r="H1176" s="1412">
        <v>1474</v>
      </c>
      <c r="I1176" s="1412">
        <v>1</v>
      </c>
      <c r="J1176" s="1409">
        <v>10</v>
      </c>
      <c r="K1176" s="1409">
        <v>2613</v>
      </c>
      <c r="L1176" s="1409">
        <v>1206010004</v>
      </c>
      <c r="M1176" s="1409">
        <v>2438</v>
      </c>
      <c r="N1176" s="1413">
        <v>45218</v>
      </c>
      <c r="O1176" s="1414" t="s">
        <v>1141</v>
      </c>
      <c r="P1176" s="1415"/>
      <c r="Q1176" s="135"/>
      <c r="R1176" s="109"/>
      <c r="S1176" s="109"/>
    </row>
    <row r="1177" spans="1:19" s="499" customFormat="1" ht="15.75" x14ac:dyDescent="0.25">
      <c r="A1177" s="1090"/>
      <c r="B1177" s="498"/>
      <c r="C1177" s="1408" t="s">
        <v>2269</v>
      </c>
      <c r="D1177" s="1409" t="s">
        <v>376</v>
      </c>
      <c r="E1177" s="1419" t="s">
        <v>2303</v>
      </c>
      <c r="F1177" s="1411">
        <v>43644</v>
      </c>
      <c r="G1177" s="1412">
        <v>1475</v>
      </c>
      <c r="H1177" s="1412">
        <v>1474</v>
      </c>
      <c r="I1177" s="1412">
        <v>1</v>
      </c>
      <c r="J1177" s="1409">
        <v>10</v>
      </c>
      <c r="K1177" s="1409">
        <v>2613</v>
      </c>
      <c r="L1177" s="1409">
        <v>1206010004</v>
      </c>
      <c r="M1177" s="1409">
        <v>2438</v>
      </c>
      <c r="N1177" s="1413">
        <v>45218</v>
      </c>
      <c r="O1177" s="1414" t="s">
        <v>1141</v>
      </c>
      <c r="P1177" s="1415"/>
      <c r="Q1177" s="135"/>
      <c r="R1177" s="109"/>
      <c r="S1177" s="109"/>
    </row>
    <row r="1178" spans="1:19" s="499" customFormat="1" ht="15.75" x14ac:dyDescent="0.25">
      <c r="A1178" s="1090"/>
      <c r="B1178" s="498"/>
      <c r="C1178" s="1408" t="s">
        <v>2269</v>
      </c>
      <c r="D1178" s="1409" t="s">
        <v>376</v>
      </c>
      <c r="E1178" s="1419" t="s">
        <v>2304</v>
      </c>
      <c r="F1178" s="1411">
        <v>43644</v>
      </c>
      <c r="G1178" s="1412">
        <v>1475</v>
      </c>
      <c r="H1178" s="1412">
        <v>1474</v>
      </c>
      <c r="I1178" s="1412">
        <v>1</v>
      </c>
      <c r="J1178" s="1409">
        <v>10</v>
      </c>
      <c r="K1178" s="1409">
        <v>2613</v>
      </c>
      <c r="L1178" s="1409">
        <v>1206010004</v>
      </c>
      <c r="M1178" s="1409">
        <v>2438</v>
      </c>
      <c r="N1178" s="1413">
        <v>45218</v>
      </c>
      <c r="O1178" s="1414" t="s">
        <v>1141</v>
      </c>
      <c r="P1178" s="1415"/>
      <c r="Q1178" s="135"/>
      <c r="R1178" s="109"/>
      <c r="S1178" s="109"/>
    </row>
    <row r="1179" spans="1:19" s="499" customFormat="1" ht="15.75" x14ac:dyDescent="0.25">
      <c r="A1179" s="1090"/>
      <c r="B1179" s="498"/>
      <c r="C1179" s="1408" t="s">
        <v>2269</v>
      </c>
      <c r="D1179" s="1409" t="s">
        <v>376</v>
      </c>
      <c r="E1179" s="1419" t="s">
        <v>2305</v>
      </c>
      <c r="F1179" s="1411">
        <v>43825</v>
      </c>
      <c r="G1179" s="1412">
        <v>2950</v>
      </c>
      <c r="H1179" s="1412">
        <v>1179.5999999999999</v>
      </c>
      <c r="I1179" s="1412">
        <v>1770.4</v>
      </c>
      <c r="J1179" s="1409">
        <v>10</v>
      </c>
      <c r="K1179" s="1409">
        <v>2656</v>
      </c>
      <c r="L1179" s="1409">
        <v>1206010001</v>
      </c>
      <c r="M1179" s="1409">
        <v>2438</v>
      </c>
      <c r="N1179" s="1413">
        <v>45218</v>
      </c>
      <c r="O1179" s="1414" t="s">
        <v>1141</v>
      </c>
      <c r="P1179" s="1415" t="s">
        <v>1527</v>
      </c>
      <c r="Q1179" s="135"/>
      <c r="R1179" s="109"/>
      <c r="S1179" s="109"/>
    </row>
    <row r="1180" spans="1:19" s="499" customFormat="1" ht="15.75" x14ac:dyDescent="0.25">
      <c r="A1180" s="1090"/>
      <c r="B1180" s="498"/>
      <c r="C1180" s="1408" t="s">
        <v>2269</v>
      </c>
      <c r="D1180" s="1409" t="s">
        <v>376</v>
      </c>
      <c r="E1180" s="1419" t="s">
        <v>2306</v>
      </c>
      <c r="F1180" s="1411">
        <v>43825</v>
      </c>
      <c r="G1180" s="1412">
        <v>2950</v>
      </c>
      <c r="H1180" s="1412">
        <v>1179.5999999999999</v>
      </c>
      <c r="I1180" s="1412">
        <v>1770.4</v>
      </c>
      <c r="J1180" s="1409">
        <v>10</v>
      </c>
      <c r="K1180" s="1409">
        <v>2656</v>
      </c>
      <c r="L1180" s="1409">
        <v>1206010001</v>
      </c>
      <c r="M1180" s="1409">
        <v>2438</v>
      </c>
      <c r="N1180" s="1413">
        <v>45218</v>
      </c>
      <c r="O1180" s="1414" t="s">
        <v>1141</v>
      </c>
      <c r="P1180" s="1415" t="s">
        <v>1527</v>
      </c>
      <c r="Q1180" s="135"/>
      <c r="R1180" s="109"/>
      <c r="S1180" s="109"/>
    </row>
    <row r="1181" spans="1:19" s="499" customFormat="1" ht="15.75" x14ac:dyDescent="0.25">
      <c r="A1181" s="1090"/>
      <c r="B1181" s="498"/>
      <c r="C1181" s="1408" t="s">
        <v>2269</v>
      </c>
      <c r="D1181" s="1409" t="s">
        <v>376</v>
      </c>
      <c r="E1181" s="1419" t="s">
        <v>2307</v>
      </c>
      <c r="F1181" s="1411">
        <v>43825</v>
      </c>
      <c r="G1181" s="1412">
        <v>2950</v>
      </c>
      <c r="H1181" s="1412">
        <v>1179.5999999999999</v>
      </c>
      <c r="I1181" s="1412">
        <v>1770.4</v>
      </c>
      <c r="J1181" s="1409">
        <v>10</v>
      </c>
      <c r="K1181" s="1409">
        <v>2656</v>
      </c>
      <c r="L1181" s="1409">
        <v>1206010001</v>
      </c>
      <c r="M1181" s="1409">
        <v>2438</v>
      </c>
      <c r="N1181" s="1413">
        <v>45218</v>
      </c>
      <c r="O1181" s="1414" t="s">
        <v>1141</v>
      </c>
      <c r="P1181" s="1415" t="s">
        <v>1527</v>
      </c>
      <c r="Q1181" s="135"/>
      <c r="R1181" s="109"/>
      <c r="S1181" s="109"/>
    </row>
    <row r="1182" spans="1:19" s="499" customFormat="1" ht="15.75" x14ac:dyDescent="0.25">
      <c r="A1182" s="1090"/>
      <c r="B1182" s="498"/>
      <c r="C1182" s="1408" t="s">
        <v>2269</v>
      </c>
      <c r="D1182" s="1409" t="s">
        <v>376</v>
      </c>
      <c r="E1182" s="1419" t="s">
        <v>2308</v>
      </c>
      <c r="F1182" s="1411">
        <v>43825</v>
      </c>
      <c r="G1182" s="1412">
        <v>2950</v>
      </c>
      <c r="H1182" s="1412">
        <v>1179.5999999999999</v>
      </c>
      <c r="I1182" s="1412">
        <v>1770.4</v>
      </c>
      <c r="J1182" s="1409">
        <v>10</v>
      </c>
      <c r="K1182" s="1409">
        <v>2656</v>
      </c>
      <c r="L1182" s="1409">
        <v>1206010001</v>
      </c>
      <c r="M1182" s="1409">
        <v>2438</v>
      </c>
      <c r="N1182" s="1413">
        <v>45218</v>
      </c>
      <c r="O1182" s="1414" t="s">
        <v>1141</v>
      </c>
      <c r="P1182" s="1415" t="s">
        <v>1527</v>
      </c>
      <c r="Q1182" s="135"/>
      <c r="R1182" s="109"/>
      <c r="S1182" s="109"/>
    </row>
    <row r="1183" spans="1:19" s="499" customFormat="1" ht="15.75" x14ac:dyDescent="0.25">
      <c r="A1183" s="1090"/>
      <c r="B1183" s="498"/>
      <c r="C1183" s="1408" t="s">
        <v>2269</v>
      </c>
      <c r="D1183" s="1409" t="s">
        <v>376</v>
      </c>
      <c r="E1183" s="1419" t="s">
        <v>2309</v>
      </c>
      <c r="F1183" s="1411">
        <v>43825</v>
      </c>
      <c r="G1183" s="1412">
        <v>2950</v>
      </c>
      <c r="H1183" s="1412">
        <v>1179.5999999999999</v>
      </c>
      <c r="I1183" s="1412">
        <v>1770.4</v>
      </c>
      <c r="J1183" s="1409">
        <v>10</v>
      </c>
      <c r="K1183" s="1409">
        <v>2656</v>
      </c>
      <c r="L1183" s="1409">
        <v>1206010001</v>
      </c>
      <c r="M1183" s="1409">
        <v>2438</v>
      </c>
      <c r="N1183" s="1413">
        <v>45218</v>
      </c>
      <c r="O1183" s="1414" t="s">
        <v>1141</v>
      </c>
      <c r="P1183" s="1415" t="s">
        <v>1527</v>
      </c>
      <c r="Q1183" s="135"/>
      <c r="R1183" s="109"/>
      <c r="S1183" s="109"/>
    </row>
    <row r="1184" spans="1:19" s="499" customFormat="1" ht="15.75" x14ac:dyDescent="0.25">
      <c r="A1184" s="1090"/>
      <c r="B1184" s="498"/>
      <c r="C1184" s="1408" t="s">
        <v>2269</v>
      </c>
      <c r="D1184" s="1409" t="s">
        <v>376</v>
      </c>
      <c r="E1184" s="1419" t="s">
        <v>2310</v>
      </c>
      <c r="F1184" s="1411">
        <v>43825</v>
      </c>
      <c r="G1184" s="1412">
        <v>2950</v>
      </c>
      <c r="H1184" s="1412">
        <v>1179.5999999999999</v>
      </c>
      <c r="I1184" s="1412">
        <v>1770.4</v>
      </c>
      <c r="J1184" s="1409">
        <v>10</v>
      </c>
      <c r="K1184" s="1409">
        <v>2656</v>
      </c>
      <c r="L1184" s="1409">
        <v>1206010001</v>
      </c>
      <c r="M1184" s="1409">
        <v>2438</v>
      </c>
      <c r="N1184" s="1413">
        <v>45218</v>
      </c>
      <c r="O1184" s="1414" t="s">
        <v>1141</v>
      </c>
      <c r="P1184" s="1415" t="s">
        <v>1527</v>
      </c>
      <c r="Q1184" s="135"/>
      <c r="R1184" s="109"/>
      <c r="S1184" s="109"/>
    </row>
    <row r="1185" spans="1:19" s="499" customFormat="1" ht="15.75" x14ac:dyDescent="0.25">
      <c r="A1185" s="1090"/>
      <c r="B1185" s="498"/>
      <c r="C1185" s="1408" t="s">
        <v>2269</v>
      </c>
      <c r="D1185" s="1409" t="s">
        <v>376</v>
      </c>
      <c r="E1185" s="1419" t="s">
        <v>2311</v>
      </c>
      <c r="F1185" s="1411">
        <v>43825</v>
      </c>
      <c r="G1185" s="1412">
        <v>2950</v>
      </c>
      <c r="H1185" s="1412">
        <v>1179.5999999999999</v>
      </c>
      <c r="I1185" s="1412">
        <v>1770.4</v>
      </c>
      <c r="J1185" s="1409">
        <v>10</v>
      </c>
      <c r="K1185" s="1409">
        <v>2656</v>
      </c>
      <c r="L1185" s="1409">
        <v>1206010001</v>
      </c>
      <c r="M1185" s="1409">
        <v>2438</v>
      </c>
      <c r="N1185" s="1413">
        <v>45218</v>
      </c>
      <c r="O1185" s="1414" t="s">
        <v>1141</v>
      </c>
      <c r="P1185" s="1415" t="s">
        <v>1527</v>
      </c>
      <c r="Q1185" s="135"/>
      <c r="R1185" s="109"/>
      <c r="S1185" s="109"/>
    </row>
    <row r="1186" spans="1:19" s="499" customFormat="1" ht="15.75" x14ac:dyDescent="0.25">
      <c r="A1186" s="1090"/>
      <c r="B1186" s="498"/>
      <c r="C1186" s="1408" t="s">
        <v>2269</v>
      </c>
      <c r="D1186" s="1409" t="s">
        <v>376</v>
      </c>
      <c r="E1186" s="1419" t="s">
        <v>2312</v>
      </c>
      <c r="F1186" s="1411">
        <v>43825</v>
      </c>
      <c r="G1186" s="1412">
        <v>2950</v>
      </c>
      <c r="H1186" s="1412">
        <v>1179.5999999999999</v>
      </c>
      <c r="I1186" s="1412">
        <v>1770.4</v>
      </c>
      <c r="J1186" s="1409">
        <v>10</v>
      </c>
      <c r="K1186" s="1409">
        <v>2656</v>
      </c>
      <c r="L1186" s="1409">
        <v>1206010001</v>
      </c>
      <c r="M1186" s="1409">
        <v>2438</v>
      </c>
      <c r="N1186" s="1413">
        <v>45218</v>
      </c>
      <c r="O1186" s="1414" t="s">
        <v>1141</v>
      </c>
      <c r="P1186" s="1415" t="s">
        <v>1527</v>
      </c>
      <c r="Q1186" s="135"/>
      <c r="R1186" s="109"/>
      <c r="S1186" s="109"/>
    </row>
    <row r="1187" spans="1:19" s="499" customFormat="1" ht="15.75" x14ac:dyDescent="0.25">
      <c r="A1187" s="1090"/>
      <c r="B1187" s="498"/>
      <c r="C1187" s="1408" t="s">
        <v>2269</v>
      </c>
      <c r="D1187" s="1409" t="s">
        <v>376</v>
      </c>
      <c r="E1187" s="1419" t="s">
        <v>2313</v>
      </c>
      <c r="F1187" s="1411">
        <v>43825</v>
      </c>
      <c r="G1187" s="1412">
        <v>2950</v>
      </c>
      <c r="H1187" s="1412">
        <v>1179.5999999999999</v>
      </c>
      <c r="I1187" s="1412">
        <v>1770.4</v>
      </c>
      <c r="J1187" s="1409">
        <v>10</v>
      </c>
      <c r="K1187" s="1409">
        <v>2656</v>
      </c>
      <c r="L1187" s="1409">
        <v>1206010001</v>
      </c>
      <c r="M1187" s="1409">
        <v>2438</v>
      </c>
      <c r="N1187" s="1413">
        <v>45218</v>
      </c>
      <c r="O1187" s="1414" t="s">
        <v>1141</v>
      </c>
      <c r="P1187" s="1415" t="s">
        <v>1527</v>
      </c>
      <c r="Q1187" s="135"/>
      <c r="R1187" s="109"/>
      <c r="S1187" s="109"/>
    </row>
    <row r="1188" spans="1:19" s="499" customFormat="1" ht="15.75" x14ac:dyDescent="0.25">
      <c r="A1188" s="1090"/>
      <c r="B1188" s="498"/>
      <c r="C1188" s="1408" t="s">
        <v>2269</v>
      </c>
      <c r="D1188" s="1409" t="s">
        <v>376</v>
      </c>
      <c r="E1188" s="1419" t="s">
        <v>2314</v>
      </c>
      <c r="F1188" s="1411">
        <v>43825</v>
      </c>
      <c r="G1188" s="1412">
        <v>2950</v>
      </c>
      <c r="H1188" s="1412">
        <v>1179.5999999999999</v>
      </c>
      <c r="I1188" s="1412">
        <v>1770.4</v>
      </c>
      <c r="J1188" s="1409">
        <v>10</v>
      </c>
      <c r="K1188" s="1409">
        <v>2656</v>
      </c>
      <c r="L1188" s="1409">
        <v>1206010001</v>
      </c>
      <c r="M1188" s="1409">
        <v>2438</v>
      </c>
      <c r="N1188" s="1413">
        <v>45218</v>
      </c>
      <c r="O1188" s="1414" t="s">
        <v>1141</v>
      </c>
      <c r="P1188" s="1415" t="s">
        <v>1527</v>
      </c>
      <c r="Q1188" s="135"/>
      <c r="R1188" s="109"/>
      <c r="S1188" s="109"/>
    </row>
    <row r="1189" spans="1:19" s="499" customFormat="1" ht="15.75" x14ac:dyDescent="0.25">
      <c r="A1189" s="1090"/>
      <c r="B1189" s="498"/>
      <c r="C1189" s="1408" t="s">
        <v>2269</v>
      </c>
      <c r="D1189" s="1409" t="s">
        <v>376</v>
      </c>
      <c r="E1189" s="1419" t="s">
        <v>2315</v>
      </c>
      <c r="F1189" s="1411">
        <v>43825</v>
      </c>
      <c r="G1189" s="1412">
        <v>2950</v>
      </c>
      <c r="H1189" s="1412">
        <v>1179.5999999999999</v>
      </c>
      <c r="I1189" s="1412">
        <v>1770.4</v>
      </c>
      <c r="J1189" s="1409">
        <v>10</v>
      </c>
      <c r="K1189" s="1409">
        <v>2656</v>
      </c>
      <c r="L1189" s="1409">
        <v>1206010001</v>
      </c>
      <c r="M1189" s="1409">
        <v>2438</v>
      </c>
      <c r="N1189" s="1413">
        <v>45218</v>
      </c>
      <c r="O1189" s="1414" t="s">
        <v>1141</v>
      </c>
      <c r="P1189" s="1415" t="s">
        <v>1527</v>
      </c>
      <c r="Q1189" s="135"/>
      <c r="R1189" s="109"/>
      <c r="S1189" s="109"/>
    </row>
    <row r="1190" spans="1:19" s="499" customFormat="1" ht="15.75" x14ac:dyDescent="0.25">
      <c r="A1190" s="1090"/>
      <c r="B1190" s="498"/>
      <c r="C1190" s="1408" t="s">
        <v>2269</v>
      </c>
      <c r="D1190" s="1409" t="s">
        <v>376</v>
      </c>
      <c r="E1190" s="1419" t="s">
        <v>2316</v>
      </c>
      <c r="F1190" s="1411">
        <v>43825</v>
      </c>
      <c r="G1190" s="1412">
        <v>2950</v>
      </c>
      <c r="H1190" s="1412">
        <v>1179.5999999999999</v>
      </c>
      <c r="I1190" s="1412">
        <v>1770.4</v>
      </c>
      <c r="J1190" s="1409">
        <v>10</v>
      </c>
      <c r="K1190" s="1409">
        <v>2656</v>
      </c>
      <c r="L1190" s="1409">
        <v>1206010001</v>
      </c>
      <c r="M1190" s="1409">
        <v>2438</v>
      </c>
      <c r="N1190" s="1413">
        <v>45218</v>
      </c>
      <c r="O1190" s="1414" t="s">
        <v>1141</v>
      </c>
      <c r="P1190" s="1415" t="s">
        <v>1527</v>
      </c>
      <c r="Q1190" s="135"/>
      <c r="R1190" s="109"/>
      <c r="S1190" s="109"/>
    </row>
    <row r="1191" spans="1:19" s="499" customFormat="1" ht="15.75" x14ac:dyDescent="0.25">
      <c r="A1191" s="1090"/>
      <c r="B1191" s="498"/>
      <c r="C1191" s="1408" t="s">
        <v>2269</v>
      </c>
      <c r="D1191" s="1409" t="s">
        <v>376</v>
      </c>
      <c r="E1191" s="1419" t="s">
        <v>2317</v>
      </c>
      <c r="F1191" s="1411">
        <v>43825</v>
      </c>
      <c r="G1191" s="1412">
        <v>2950</v>
      </c>
      <c r="H1191" s="1412">
        <v>1179.5999999999999</v>
      </c>
      <c r="I1191" s="1412">
        <v>1770.4</v>
      </c>
      <c r="J1191" s="1409">
        <v>10</v>
      </c>
      <c r="K1191" s="1409">
        <v>2656</v>
      </c>
      <c r="L1191" s="1409">
        <v>1206010001</v>
      </c>
      <c r="M1191" s="1409">
        <v>2438</v>
      </c>
      <c r="N1191" s="1413">
        <v>45218</v>
      </c>
      <c r="O1191" s="1414" t="s">
        <v>1141</v>
      </c>
      <c r="P1191" s="1415" t="s">
        <v>1527</v>
      </c>
      <c r="Q1191" s="135"/>
      <c r="R1191" s="109"/>
      <c r="S1191" s="109"/>
    </row>
    <row r="1192" spans="1:19" s="499" customFormat="1" ht="15.75" x14ac:dyDescent="0.25">
      <c r="A1192" s="1090"/>
      <c r="B1192" s="498"/>
      <c r="C1192" s="1408" t="s">
        <v>2269</v>
      </c>
      <c r="D1192" s="1409" t="s">
        <v>376</v>
      </c>
      <c r="E1192" s="1419" t="s">
        <v>2318</v>
      </c>
      <c r="F1192" s="1411">
        <v>43825</v>
      </c>
      <c r="G1192" s="1412">
        <v>2950</v>
      </c>
      <c r="H1192" s="1412">
        <v>1179.5999999999999</v>
      </c>
      <c r="I1192" s="1412">
        <v>1770.4</v>
      </c>
      <c r="J1192" s="1409">
        <v>10</v>
      </c>
      <c r="K1192" s="1409">
        <v>2656</v>
      </c>
      <c r="L1192" s="1409">
        <v>1206010001</v>
      </c>
      <c r="M1192" s="1409">
        <v>2438</v>
      </c>
      <c r="N1192" s="1413">
        <v>45218</v>
      </c>
      <c r="O1192" s="1414" t="s">
        <v>1141</v>
      </c>
      <c r="P1192" s="1415" t="s">
        <v>1527</v>
      </c>
      <c r="Q1192" s="135"/>
      <c r="R1192" s="109"/>
      <c r="S1192" s="109"/>
    </row>
    <row r="1193" spans="1:19" s="499" customFormat="1" ht="15.75" x14ac:dyDescent="0.25">
      <c r="A1193" s="1090"/>
      <c r="B1193" s="498"/>
      <c r="C1193" s="1408" t="s">
        <v>2269</v>
      </c>
      <c r="D1193" s="1409" t="s">
        <v>376</v>
      </c>
      <c r="E1193" s="1419" t="s">
        <v>2319</v>
      </c>
      <c r="F1193" s="1411">
        <v>43825</v>
      </c>
      <c r="G1193" s="1412">
        <v>2950</v>
      </c>
      <c r="H1193" s="1412">
        <v>1179.5999999999999</v>
      </c>
      <c r="I1193" s="1412">
        <v>1770.4</v>
      </c>
      <c r="J1193" s="1409">
        <v>10</v>
      </c>
      <c r="K1193" s="1409">
        <v>2656</v>
      </c>
      <c r="L1193" s="1409">
        <v>1206010001</v>
      </c>
      <c r="M1193" s="1409">
        <v>2438</v>
      </c>
      <c r="N1193" s="1413">
        <v>45218</v>
      </c>
      <c r="O1193" s="1414" t="s">
        <v>1141</v>
      </c>
      <c r="P1193" s="1415" t="s">
        <v>1527</v>
      </c>
      <c r="Q1193" s="135"/>
      <c r="R1193" s="109"/>
      <c r="S1193" s="109"/>
    </row>
    <row r="1194" spans="1:19" s="499" customFormat="1" ht="15.75" x14ac:dyDescent="0.25">
      <c r="A1194" s="1090"/>
      <c r="B1194" s="498"/>
      <c r="C1194" s="1408" t="s">
        <v>2269</v>
      </c>
      <c r="D1194" s="1409" t="s">
        <v>376</v>
      </c>
      <c r="E1194" s="1419" t="s">
        <v>2320</v>
      </c>
      <c r="F1194" s="1411">
        <v>43825</v>
      </c>
      <c r="G1194" s="1412">
        <v>2950</v>
      </c>
      <c r="H1194" s="1412">
        <v>1179.5999999999999</v>
      </c>
      <c r="I1194" s="1412">
        <v>1770.4</v>
      </c>
      <c r="J1194" s="1409">
        <v>10</v>
      </c>
      <c r="K1194" s="1409">
        <v>2656</v>
      </c>
      <c r="L1194" s="1409">
        <v>1206010001</v>
      </c>
      <c r="M1194" s="1409">
        <v>2438</v>
      </c>
      <c r="N1194" s="1413">
        <v>45218</v>
      </c>
      <c r="O1194" s="1414" t="s">
        <v>1141</v>
      </c>
      <c r="P1194" s="1415" t="s">
        <v>1527</v>
      </c>
      <c r="Q1194" s="135"/>
      <c r="R1194" s="109"/>
      <c r="S1194" s="109"/>
    </row>
    <row r="1195" spans="1:19" s="499" customFormat="1" ht="15.75" x14ac:dyDescent="0.25">
      <c r="A1195" s="1090"/>
      <c r="B1195" s="498"/>
      <c r="C1195" s="1408" t="s">
        <v>2269</v>
      </c>
      <c r="D1195" s="1409" t="s">
        <v>376</v>
      </c>
      <c r="E1195" s="1419" t="s">
        <v>2321</v>
      </c>
      <c r="F1195" s="1411">
        <v>43825</v>
      </c>
      <c r="G1195" s="1412">
        <v>2950</v>
      </c>
      <c r="H1195" s="1412">
        <v>1179.5999999999999</v>
      </c>
      <c r="I1195" s="1412">
        <v>1770.4</v>
      </c>
      <c r="J1195" s="1409">
        <v>10</v>
      </c>
      <c r="K1195" s="1409">
        <v>2656</v>
      </c>
      <c r="L1195" s="1409">
        <v>1206010001</v>
      </c>
      <c r="M1195" s="1409">
        <v>2438</v>
      </c>
      <c r="N1195" s="1413">
        <v>45218</v>
      </c>
      <c r="O1195" s="1414" t="s">
        <v>1141</v>
      </c>
      <c r="P1195" s="1415" t="s">
        <v>1527</v>
      </c>
      <c r="Q1195" s="135"/>
      <c r="R1195" s="109"/>
      <c r="S1195" s="109"/>
    </row>
    <row r="1196" spans="1:19" s="499" customFormat="1" ht="15.75" x14ac:dyDescent="0.25">
      <c r="A1196" s="1090"/>
      <c r="B1196" s="498"/>
      <c r="C1196" s="1408" t="s">
        <v>2269</v>
      </c>
      <c r="D1196" s="1409" t="s">
        <v>376</v>
      </c>
      <c r="E1196" s="1419" t="s">
        <v>2322</v>
      </c>
      <c r="F1196" s="1411">
        <v>43825</v>
      </c>
      <c r="G1196" s="1412">
        <v>2950</v>
      </c>
      <c r="H1196" s="1412">
        <v>1179.5999999999999</v>
      </c>
      <c r="I1196" s="1412">
        <v>1770.4</v>
      </c>
      <c r="J1196" s="1409">
        <v>10</v>
      </c>
      <c r="K1196" s="1409">
        <v>2656</v>
      </c>
      <c r="L1196" s="1409">
        <v>1206010001</v>
      </c>
      <c r="M1196" s="1409">
        <v>2438</v>
      </c>
      <c r="N1196" s="1413">
        <v>45218</v>
      </c>
      <c r="O1196" s="1414" t="s">
        <v>1141</v>
      </c>
      <c r="P1196" s="1415" t="s">
        <v>1527</v>
      </c>
      <c r="Q1196" s="135"/>
      <c r="R1196" s="109"/>
      <c r="S1196" s="109"/>
    </row>
    <row r="1197" spans="1:19" s="499" customFormat="1" ht="15.75" x14ac:dyDescent="0.25">
      <c r="A1197" s="1090"/>
      <c r="B1197" s="498"/>
      <c r="C1197" s="1408" t="s">
        <v>2269</v>
      </c>
      <c r="D1197" s="1409" t="s">
        <v>376</v>
      </c>
      <c r="E1197" s="1419" t="s">
        <v>2323</v>
      </c>
      <c r="F1197" s="1411">
        <v>43825</v>
      </c>
      <c r="G1197" s="1412">
        <v>2950</v>
      </c>
      <c r="H1197" s="1412">
        <v>1179.5999999999999</v>
      </c>
      <c r="I1197" s="1412">
        <v>1770.4</v>
      </c>
      <c r="J1197" s="1409">
        <v>10</v>
      </c>
      <c r="K1197" s="1409">
        <v>2656</v>
      </c>
      <c r="L1197" s="1409">
        <v>1206010001</v>
      </c>
      <c r="M1197" s="1409">
        <v>2438</v>
      </c>
      <c r="N1197" s="1413">
        <v>45218</v>
      </c>
      <c r="O1197" s="1414" t="s">
        <v>1141</v>
      </c>
      <c r="P1197" s="1415" t="s">
        <v>1527</v>
      </c>
      <c r="Q1197" s="135"/>
      <c r="R1197" s="109"/>
      <c r="S1197" s="109"/>
    </row>
    <row r="1198" spans="1:19" s="499" customFormat="1" ht="15.75" x14ac:dyDescent="0.25">
      <c r="A1198" s="1090"/>
      <c r="B1198" s="498"/>
      <c r="C1198" s="1408" t="s">
        <v>2269</v>
      </c>
      <c r="D1198" s="1409" t="s">
        <v>376</v>
      </c>
      <c r="E1198" s="1419" t="s">
        <v>2324</v>
      </c>
      <c r="F1198" s="1411">
        <v>43825</v>
      </c>
      <c r="G1198" s="1412">
        <v>2950</v>
      </c>
      <c r="H1198" s="1412">
        <v>1179.5999999999999</v>
      </c>
      <c r="I1198" s="1412">
        <v>1770.4</v>
      </c>
      <c r="J1198" s="1409">
        <v>10</v>
      </c>
      <c r="K1198" s="1409">
        <v>2656</v>
      </c>
      <c r="L1198" s="1409">
        <v>1206010001</v>
      </c>
      <c r="M1198" s="1409">
        <v>2438</v>
      </c>
      <c r="N1198" s="1413">
        <v>45218</v>
      </c>
      <c r="O1198" s="1414" t="s">
        <v>1141</v>
      </c>
      <c r="P1198" s="1415" t="s">
        <v>1527</v>
      </c>
      <c r="Q1198" s="135"/>
      <c r="R1198" s="109"/>
      <c r="S1198" s="109"/>
    </row>
    <row r="1199" spans="1:19" s="499" customFormat="1" ht="15.75" x14ac:dyDescent="0.25">
      <c r="A1199" s="1090"/>
      <c r="B1199" s="498"/>
      <c r="C1199" s="1408" t="s">
        <v>2269</v>
      </c>
      <c r="D1199" s="1409" t="s">
        <v>376</v>
      </c>
      <c r="E1199" s="1419" t="s">
        <v>2325</v>
      </c>
      <c r="F1199" s="1411">
        <v>43825</v>
      </c>
      <c r="G1199" s="1412">
        <v>2950</v>
      </c>
      <c r="H1199" s="1412">
        <v>1179.5999999999999</v>
      </c>
      <c r="I1199" s="1412">
        <v>1770.4</v>
      </c>
      <c r="J1199" s="1409">
        <v>10</v>
      </c>
      <c r="K1199" s="1409">
        <v>2656</v>
      </c>
      <c r="L1199" s="1409">
        <v>1206010001</v>
      </c>
      <c r="M1199" s="1409">
        <v>2438</v>
      </c>
      <c r="N1199" s="1413">
        <v>45218</v>
      </c>
      <c r="O1199" s="1414" t="s">
        <v>1141</v>
      </c>
      <c r="P1199" s="1415" t="s">
        <v>1527</v>
      </c>
      <c r="Q1199" s="135"/>
      <c r="R1199" s="109"/>
      <c r="S1199" s="109"/>
    </row>
    <row r="1200" spans="1:19" s="499" customFormat="1" ht="15.75" x14ac:dyDescent="0.25">
      <c r="A1200" s="1090"/>
      <c r="B1200" s="498"/>
      <c r="C1200" s="1408" t="s">
        <v>2269</v>
      </c>
      <c r="D1200" s="1409" t="s">
        <v>376</v>
      </c>
      <c r="E1200" s="1419" t="s">
        <v>2326</v>
      </c>
      <c r="F1200" s="1411">
        <v>43825</v>
      </c>
      <c r="G1200" s="1412">
        <v>2950</v>
      </c>
      <c r="H1200" s="1412">
        <v>1179.5999999999999</v>
      </c>
      <c r="I1200" s="1412">
        <v>1770.4</v>
      </c>
      <c r="J1200" s="1409">
        <v>10</v>
      </c>
      <c r="K1200" s="1409">
        <v>2656</v>
      </c>
      <c r="L1200" s="1409">
        <v>1206010001</v>
      </c>
      <c r="M1200" s="1409">
        <v>2438</v>
      </c>
      <c r="N1200" s="1413">
        <v>45218</v>
      </c>
      <c r="O1200" s="1414" t="s">
        <v>1141</v>
      </c>
      <c r="P1200" s="1415" t="s">
        <v>1527</v>
      </c>
      <c r="Q1200" s="135"/>
      <c r="R1200" s="109"/>
      <c r="S1200" s="109"/>
    </row>
    <row r="1201" spans="1:19" s="499" customFormat="1" ht="15.75" x14ac:dyDescent="0.25">
      <c r="A1201" s="1090"/>
      <c r="B1201" s="498"/>
      <c r="C1201" s="1408" t="s">
        <v>2269</v>
      </c>
      <c r="D1201" s="1409" t="s">
        <v>376</v>
      </c>
      <c r="E1201" s="1419" t="s">
        <v>2327</v>
      </c>
      <c r="F1201" s="1411">
        <v>43825</v>
      </c>
      <c r="G1201" s="1412">
        <v>2950</v>
      </c>
      <c r="H1201" s="1412">
        <v>1179.5999999999999</v>
      </c>
      <c r="I1201" s="1412">
        <v>1770.4</v>
      </c>
      <c r="J1201" s="1409">
        <v>10</v>
      </c>
      <c r="K1201" s="1409">
        <v>2656</v>
      </c>
      <c r="L1201" s="1409">
        <v>1206010001</v>
      </c>
      <c r="M1201" s="1409">
        <v>2438</v>
      </c>
      <c r="N1201" s="1413">
        <v>45218</v>
      </c>
      <c r="O1201" s="1414" t="s">
        <v>1141</v>
      </c>
      <c r="P1201" s="1415" t="s">
        <v>1527</v>
      </c>
      <c r="Q1201" s="135"/>
      <c r="R1201" s="109"/>
      <c r="S1201" s="109"/>
    </row>
    <row r="1202" spans="1:19" s="499" customFormat="1" ht="15.75" x14ac:dyDescent="0.25">
      <c r="A1202" s="1090"/>
      <c r="B1202" s="498"/>
      <c r="C1202" s="1408" t="s">
        <v>2269</v>
      </c>
      <c r="D1202" s="1409" t="s">
        <v>376</v>
      </c>
      <c r="E1202" s="1419" t="s">
        <v>2328</v>
      </c>
      <c r="F1202" s="1411">
        <v>43825</v>
      </c>
      <c r="G1202" s="1412">
        <v>2950</v>
      </c>
      <c r="H1202" s="1412">
        <v>1179.5999999999999</v>
      </c>
      <c r="I1202" s="1412">
        <v>1770.4</v>
      </c>
      <c r="J1202" s="1409">
        <v>10</v>
      </c>
      <c r="K1202" s="1409">
        <v>2656</v>
      </c>
      <c r="L1202" s="1409">
        <v>1206010001</v>
      </c>
      <c r="M1202" s="1409">
        <v>2438</v>
      </c>
      <c r="N1202" s="1413">
        <v>45218</v>
      </c>
      <c r="O1202" s="1414" t="s">
        <v>1141</v>
      </c>
      <c r="P1202" s="1415" t="s">
        <v>1527</v>
      </c>
      <c r="Q1202" s="135"/>
      <c r="R1202" s="109"/>
      <c r="S1202" s="109"/>
    </row>
    <row r="1203" spans="1:19" s="499" customFormat="1" ht="15.75" x14ac:dyDescent="0.25">
      <c r="A1203" s="1090"/>
      <c r="B1203" s="498"/>
      <c r="C1203" s="1408" t="s">
        <v>2269</v>
      </c>
      <c r="D1203" s="1409" t="s">
        <v>376</v>
      </c>
      <c r="E1203" s="1419" t="s">
        <v>2329</v>
      </c>
      <c r="F1203" s="1411">
        <v>43826</v>
      </c>
      <c r="G1203" s="1412">
        <v>2950</v>
      </c>
      <c r="H1203" s="1412">
        <v>1179.5999999999999</v>
      </c>
      <c r="I1203" s="1412">
        <v>1770.4</v>
      </c>
      <c r="J1203" s="1409">
        <v>10</v>
      </c>
      <c r="K1203" s="1409">
        <v>2656</v>
      </c>
      <c r="L1203" s="1409">
        <v>1206010001</v>
      </c>
      <c r="M1203" s="1409">
        <v>2438</v>
      </c>
      <c r="N1203" s="1413">
        <v>45218</v>
      </c>
      <c r="O1203" s="1414" t="s">
        <v>1141</v>
      </c>
      <c r="P1203" s="1415" t="s">
        <v>2330</v>
      </c>
      <c r="Q1203" s="135"/>
      <c r="R1203" s="109"/>
      <c r="S1203" s="109"/>
    </row>
    <row r="1204" spans="1:19" s="499" customFormat="1" ht="15.75" x14ac:dyDescent="0.25">
      <c r="A1204" s="1090"/>
      <c r="B1204" s="498"/>
      <c r="C1204" s="1408" t="s">
        <v>2269</v>
      </c>
      <c r="D1204" s="1409" t="s">
        <v>376</v>
      </c>
      <c r="E1204" s="1419" t="s">
        <v>2331</v>
      </c>
      <c r="F1204" s="1411">
        <v>44544</v>
      </c>
      <c r="G1204" s="1412">
        <v>2477.65</v>
      </c>
      <c r="H1204" s="1412">
        <v>1719.9</v>
      </c>
      <c r="I1204" s="1412">
        <v>757.76</v>
      </c>
      <c r="J1204" s="1409">
        <v>10</v>
      </c>
      <c r="K1204" s="1409">
        <v>2613</v>
      </c>
      <c r="L1204" s="1409">
        <v>1206010004</v>
      </c>
      <c r="M1204" s="1409">
        <v>2438</v>
      </c>
      <c r="N1204" s="1413">
        <v>45218</v>
      </c>
      <c r="O1204" s="1414" t="s">
        <v>1141</v>
      </c>
      <c r="P1204" s="1415"/>
      <c r="Q1204" s="135"/>
      <c r="R1204" s="109"/>
      <c r="S1204" s="109"/>
    </row>
    <row r="1205" spans="1:19" s="499" customFormat="1" ht="15.75" x14ac:dyDescent="0.25">
      <c r="A1205" s="1090"/>
      <c r="B1205" s="498"/>
      <c r="C1205" s="1408" t="s">
        <v>2269</v>
      </c>
      <c r="D1205" s="1409" t="s">
        <v>376</v>
      </c>
      <c r="E1205" s="1419" t="s">
        <v>2332</v>
      </c>
      <c r="F1205" s="1411">
        <v>44544</v>
      </c>
      <c r="G1205" s="1412">
        <v>2477.65</v>
      </c>
      <c r="H1205" s="1412">
        <v>1719.9</v>
      </c>
      <c r="I1205" s="1412">
        <v>757.76</v>
      </c>
      <c r="J1205" s="1409">
        <v>10</v>
      </c>
      <c r="K1205" s="1409">
        <v>2613</v>
      </c>
      <c r="L1205" s="1409">
        <v>1206010004</v>
      </c>
      <c r="M1205" s="1409">
        <v>2438</v>
      </c>
      <c r="N1205" s="1413">
        <v>45218</v>
      </c>
      <c r="O1205" s="1414" t="s">
        <v>1141</v>
      </c>
      <c r="P1205" s="1415"/>
      <c r="Q1205" s="135"/>
      <c r="R1205" s="109"/>
      <c r="S1205" s="109"/>
    </row>
    <row r="1206" spans="1:19" s="499" customFormat="1" ht="15.75" x14ac:dyDescent="0.25">
      <c r="A1206" s="1090"/>
      <c r="B1206" s="498"/>
      <c r="C1206" s="1408" t="s">
        <v>2269</v>
      </c>
      <c r="D1206" s="1409" t="s">
        <v>376</v>
      </c>
      <c r="E1206" s="1419" t="s">
        <v>2333</v>
      </c>
      <c r="F1206" s="1411">
        <v>44544</v>
      </c>
      <c r="G1206" s="1412">
        <v>2477.65</v>
      </c>
      <c r="H1206" s="1412">
        <v>1719.9</v>
      </c>
      <c r="I1206" s="1412">
        <v>757.76</v>
      </c>
      <c r="J1206" s="1409">
        <v>10</v>
      </c>
      <c r="K1206" s="1409">
        <v>2613</v>
      </c>
      <c r="L1206" s="1409">
        <v>1206010004</v>
      </c>
      <c r="M1206" s="1409">
        <v>2438</v>
      </c>
      <c r="N1206" s="1413">
        <v>45218</v>
      </c>
      <c r="O1206" s="1414" t="s">
        <v>1141</v>
      </c>
      <c r="P1206" s="1415"/>
      <c r="Q1206" s="135"/>
      <c r="R1206" s="109"/>
      <c r="S1206" s="109"/>
    </row>
    <row r="1207" spans="1:19" s="499" customFormat="1" ht="15.75" x14ac:dyDescent="0.25">
      <c r="A1207" s="1090"/>
      <c r="B1207" s="498"/>
      <c r="C1207" s="1408" t="s">
        <v>2269</v>
      </c>
      <c r="D1207" s="1409" t="s">
        <v>376</v>
      </c>
      <c r="E1207" s="1419" t="s">
        <v>2334</v>
      </c>
      <c r="F1207" s="1411">
        <v>44544</v>
      </c>
      <c r="G1207" s="1412">
        <v>2477.65</v>
      </c>
      <c r="H1207" s="1412">
        <v>1719.9</v>
      </c>
      <c r="I1207" s="1412">
        <v>757.76</v>
      </c>
      <c r="J1207" s="1409">
        <v>10</v>
      </c>
      <c r="K1207" s="1409">
        <v>2613</v>
      </c>
      <c r="L1207" s="1409">
        <v>1206010004</v>
      </c>
      <c r="M1207" s="1409">
        <v>2438</v>
      </c>
      <c r="N1207" s="1413">
        <v>45218</v>
      </c>
      <c r="O1207" s="1414" t="s">
        <v>1141</v>
      </c>
      <c r="P1207" s="1415"/>
      <c r="Q1207" s="135"/>
      <c r="R1207" s="109"/>
      <c r="S1207" s="109"/>
    </row>
    <row r="1208" spans="1:19" s="499" customFormat="1" ht="15.75" x14ac:dyDescent="0.25">
      <c r="A1208" s="1090"/>
      <c r="B1208" s="498"/>
      <c r="C1208" s="1408" t="s">
        <v>2269</v>
      </c>
      <c r="D1208" s="1409" t="s">
        <v>376</v>
      </c>
      <c r="E1208" s="1419" t="s">
        <v>2335</v>
      </c>
      <c r="F1208" s="1411">
        <v>44544</v>
      </c>
      <c r="G1208" s="1412">
        <v>2477.65</v>
      </c>
      <c r="H1208" s="1412">
        <v>1719.9</v>
      </c>
      <c r="I1208" s="1412">
        <v>757.76</v>
      </c>
      <c r="J1208" s="1409">
        <v>10</v>
      </c>
      <c r="K1208" s="1409">
        <v>2613</v>
      </c>
      <c r="L1208" s="1409">
        <v>1206010004</v>
      </c>
      <c r="M1208" s="1409">
        <v>2438</v>
      </c>
      <c r="N1208" s="1413">
        <v>45218</v>
      </c>
      <c r="O1208" s="1414" t="s">
        <v>1141</v>
      </c>
      <c r="P1208" s="1415"/>
      <c r="Q1208" s="135"/>
      <c r="R1208" s="109"/>
      <c r="S1208" s="109"/>
    </row>
    <row r="1209" spans="1:19" s="499" customFormat="1" ht="15.75" x14ac:dyDescent="0.25">
      <c r="A1209" s="1090"/>
      <c r="B1209" s="498"/>
      <c r="C1209" s="1408" t="s">
        <v>2269</v>
      </c>
      <c r="D1209" s="1409" t="s">
        <v>376</v>
      </c>
      <c r="E1209" s="1419" t="s">
        <v>2336</v>
      </c>
      <c r="F1209" s="1411">
        <v>44544</v>
      </c>
      <c r="G1209" s="1412">
        <v>2477.65</v>
      </c>
      <c r="H1209" s="1412">
        <v>1719.9</v>
      </c>
      <c r="I1209" s="1412">
        <v>757.76</v>
      </c>
      <c r="J1209" s="1409">
        <v>10</v>
      </c>
      <c r="K1209" s="1409">
        <v>2613</v>
      </c>
      <c r="L1209" s="1409">
        <v>1206010004</v>
      </c>
      <c r="M1209" s="1409">
        <v>2438</v>
      </c>
      <c r="N1209" s="1413">
        <v>45218</v>
      </c>
      <c r="O1209" s="1414" t="s">
        <v>1141</v>
      </c>
      <c r="P1209" s="1415"/>
      <c r="Q1209" s="135"/>
      <c r="R1209" s="109"/>
      <c r="S1209" s="109"/>
    </row>
    <row r="1210" spans="1:19" s="499" customFormat="1" ht="15.75" x14ac:dyDescent="0.25">
      <c r="A1210" s="1090"/>
      <c r="B1210" s="498"/>
      <c r="C1210" s="1408" t="s">
        <v>2269</v>
      </c>
      <c r="D1210" s="1409" t="s">
        <v>376</v>
      </c>
      <c r="E1210" s="1419" t="s">
        <v>2337</v>
      </c>
      <c r="F1210" s="1411">
        <v>44544</v>
      </c>
      <c r="G1210" s="1412">
        <v>2477.65</v>
      </c>
      <c r="H1210" s="1412">
        <v>1719.9</v>
      </c>
      <c r="I1210" s="1412">
        <v>757.76</v>
      </c>
      <c r="J1210" s="1409">
        <v>10</v>
      </c>
      <c r="K1210" s="1409">
        <v>2613</v>
      </c>
      <c r="L1210" s="1409">
        <v>1206010004</v>
      </c>
      <c r="M1210" s="1409">
        <v>2438</v>
      </c>
      <c r="N1210" s="1413">
        <v>45218</v>
      </c>
      <c r="O1210" s="1414" t="s">
        <v>1141</v>
      </c>
      <c r="P1210" s="1415"/>
      <c r="Q1210" s="135"/>
      <c r="R1210" s="109"/>
      <c r="S1210" s="109"/>
    </row>
    <row r="1211" spans="1:19" s="499" customFormat="1" ht="15.75" x14ac:dyDescent="0.25">
      <c r="A1211" s="1090"/>
      <c r="B1211" s="498"/>
      <c r="C1211" s="1408" t="s">
        <v>2269</v>
      </c>
      <c r="D1211" s="1409" t="s">
        <v>376</v>
      </c>
      <c r="E1211" s="1419" t="s">
        <v>2338</v>
      </c>
      <c r="F1211" s="1411">
        <v>44544</v>
      </c>
      <c r="G1211" s="1412">
        <v>2477.65</v>
      </c>
      <c r="H1211" s="1412">
        <v>1719.9</v>
      </c>
      <c r="I1211" s="1412">
        <v>757.76</v>
      </c>
      <c r="J1211" s="1409">
        <v>10</v>
      </c>
      <c r="K1211" s="1409">
        <v>2613</v>
      </c>
      <c r="L1211" s="1409">
        <v>1206010004</v>
      </c>
      <c r="M1211" s="1409">
        <v>2438</v>
      </c>
      <c r="N1211" s="1413">
        <v>45218</v>
      </c>
      <c r="O1211" s="1414" t="s">
        <v>1141</v>
      </c>
      <c r="P1211" s="1415"/>
      <c r="Q1211" s="135"/>
      <c r="R1211" s="109"/>
      <c r="S1211" s="109"/>
    </row>
    <row r="1212" spans="1:19" s="499" customFormat="1" ht="15.75" x14ac:dyDescent="0.25">
      <c r="A1212" s="1090"/>
      <c r="B1212" s="498"/>
      <c r="C1212" s="1408" t="s">
        <v>2269</v>
      </c>
      <c r="D1212" s="1409" t="s">
        <v>376</v>
      </c>
      <c r="E1212" s="1419" t="s">
        <v>2339</v>
      </c>
      <c r="F1212" s="1411">
        <v>44544</v>
      </c>
      <c r="G1212" s="1412">
        <v>2477.65</v>
      </c>
      <c r="H1212" s="1412">
        <v>1719.9</v>
      </c>
      <c r="I1212" s="1412">
        <v>757.76</v>
      </c>
      <c r="J1212" s="1409">
        <v>10</v>
      </c>
      <c r="K1212" s="1409">
        <v>2613</v>
      </c>
      <c r="L1212" s="1409">
        <v>1206010004</v>
      </c>
      <c r="M1212" s="1409">
        <v>2438</v>
      </c>
      <c r="N1212" s="1413">
        <v>45218</v>
      </c>
      <c r="O1212" s="1414" t="s">
        <v>1141</v>
      </c>
      <c r="P1212" s="1415"/>
      <c r="Q1212" s="135"/>
      <c r="R1212" s="109"/>
      <c r="S1212" s="109"/>
    </row>
    <row r="1213" spans="1:19" s="499" customFormat="1" ht="15.75" x14ac:dyDescent="0.25">
      <c r="A1213" s="1090"/>
      <c r="B1213" s="498"/>
      <c r="C1213" s="1408" t="s">
        <v>2269</v>
      </c>
      <c r="D1213" s="1409" t="s">
        <v>376</v>
      </c>
      <c r="E1213" s="1419" t="s">
        <v>2340</v>
      </c>
      <c r="F1213" s="1411">
        <v>44544</v>
      </c>
      <c r="G1213" s="1412">
        <v>2477.65</v>
      </c>
      <c r="H1213" s="1412">
        <v>1719.9</v>
      </c>
      <c r="I1213" s="1412">
        <v>757.76</v>
      </c>
      <c r="J1213" s="1409">
        <v>10</v>
      </c>
      <c r="K1213" s="1409">
        <v>2613</v>
      </c>
      <c r="L1213" s="1409">
        <v>1206010004</v>
      </c>
      <c r="M1213" s="1409">
        <v>2438</v>
      </c>
      <c r="N1213" s="1413">
        <v>45218</v>
      </c>
      <c r="O1213" s="1414" t="s">
        <v>1141</v>
      </c>
      <c r="P1213" s="1415"/>
      <c r="Q1213" s="135"/>
      <c r="R1213" s="109"/>
      <c r="S1213" s="109"/>
    </row>
    <row r="1214" spans="1:19" s="499" customFormat="1" ht="15.75" x14ac:dyDescent="0.25">
      <c r="A1214" s="1090"/>
      <c r="B1214" s="498"/>
      <c r="C1214" s="1408" t="s">
        <v>2269</v>
      </c>
      <c r="D1214" s="1409" t="s">
        <v>376</v>
      </c>
      <c r="E1214" s="1419" t="s">
        <v>2341</v>
      </c>
      <c r="F1214" s="1411">
        <v>44180</v>
      </c>
      <c r="G1214" s="1412">
        <v>1930</v>
      </c>
      <c r="H1214" s="1412">
        <v>1929</v>
      </c>
      <c r="I1214" s="1412">
        <v>1</v>
      </c>
      <c r="J1214" s="1409">
        <v>10</v>
      </c>
      <c r="K1214" s="1409">
        <v>2656</v>
      </c>
      <c r="L1214" s="1409">
        <v>1206010001</v>
      </c>
      <c r="M1214" s="1409">
        <v>2438</v>
      </c>
      <c r="N1214" s="1413">
        <v>45218</v>
      </c>
      <c r="O1214" s="1414" t="s">
        <v>1141</v>
      </c>
      <c r="P1214" s="1415" t="s">
        <v>1527</v>
      </c>
      <c r="Q1214" s="135"/>
      <c r="R1214" s="109"/>
      <c r="S1214" s="109"/>
    </row>
    <row r="1215" spans="1:19" s="499" customFormat="1" ht="15.75" x14ac:dyDescent="0.25">
      <c r="A1215" s="1090"/>
      <c r="B1215" s="498"/>
      <c r="C1215" s="1408" t="s">
        <v>2269</v>
      </c>
      <c r="D1215" s="1409" t="s">
        <v>376</v>
      </c>
      <c r="E1215" s="1419" t="s">
        <v>2342</v>
      </c>
      <c r="F1215" s="1411">
        <v>44180</v>
      </c>
      <c r="G1215" s="1412">
        <v>1930</v>
      </c>
      <c r="H1215" s="1412">
        <v>1929</v>
      </c>
      <c r="I1215" s="1412">
        <v>1</v>
      </c>
      <c r="J1215" s="1409">
        <v>10</v>
      </c>
      <c r="K1215" s="1409">
        <v>2656</v>
      </c>
      <c r="L1215" s="1409">
        <v>1206010001</v>
      </c>
      <c r="M1215" s="1409">
        <v>2438</v>
      </c>
      <c r="N1215" s="1413">
        <v>45218</v>
      </c>
      <c r="O1215" s="1414" t="s">
        <v>1141</v>
      </c>
      <c r="P1215" s="1415" t="s">
        <v>1527</v>
      </c>
      <c r="Q1215" s="135"/>
      <c r="R1215" s="109"/>
      <c r="S1215" s="109"/>
    </row>
    <row r="1216" spans="1:19" s="499" customFormat="1" ht="15.75" x14ac:dyDescent="0.25">
      <c r="A1216" s="1090"/>
      <c r="B1216" s="498"/>
      <c r="C1216" s="1408" t="s">
        <v>2269</v>
      </c>
      <c r="D1216" s="1409" t="s">
        <v>376</v>
      </c>
      <c r="E1216" s="1419" t="s">
        <v>2343</v>
      </c>
      <c r="F1216" s="1411">
        <v>44180</v>
      </c>
      <c r="G1216" s="1412">
        <v>1930</v>
      </c>
      <c r="H1216" s="1412">
        <v>1929</v>
      </c>
      <c r="I1216" s="1412">
        <v>1</v>
      </c>
      <c r="J1216" s="1409">
        <v>10</v>
      </c>
      <c r="K1216" s="1409">
        <v>2656</v>
      </c>
      <c r="L1216" s="1409">
        <v>1206010001</v>
      </c>
      <c r="M1216" s="1409">
        <v>2438</v>
      </c>
      <c r="N1216" s="1413">
        <v>45218</v>
      </c>
      <c r="O1216" s="1414" t="s">
        <v>1141</v>
      </c>
      <c r="P1216" s="1415" t="s">
        <v>1527</v>
      </c>
      <c r="Q1216" s="135"/>
      <c r="R1216" s="109"/>
      <c r="S1216" s="109"/>
    </row>
    <row r="1217" spans="1:19" s="499" customFormat="1" ht="15.75" x14ac:dyDescent="0.25">
      <c r="A1217" s="1090"/>
      <c r="B1217" s="498"/>
      <c r="C1217" s="1408" t="s">
        <v>2269</v>
      </c>
      <c r="D1217" s="1409" t="s">
        <v>376</v>
      </c>
      <c r="E1217" s="1419" t="s">
        <v>2344</v>
      </c>
      <c r="F1217" s="1411">
        <v>44180</v>
      </c>
      <c r="G1217" s="1412">
        <v>1929.99</v>
      </c>
      <c r="H1217" s="1412">
        <v>1928.99</v>
      </c>
      <c r="I1217" s="1412">
        <v>1</v>
      </c>
      <c r="J1217" s="1409">
        <v>10</v>
      </c>
      <c r="K1217" s="1409">
        <v>2656</v>
      </c>
      <c r="L1217" s="1409">
        <v>1206010001</v>
      </c>
      <c r="M1217" s="1409">
        <v>2438</v>
      </c>
      <c r="N1217" s="1413">
        <v>45218</v>
      </c>
      <c r="O1217" s="1414" t="s">
        <v>1141</v>
      </c>
      <c r="P1217" s="1415" t="s">
        <v>1527</v>
      </c>
      <c r="Q1217" s="135"/>
      <c r="R1217" s="109"/>
      <c r="S1217" s="109"/>
    </row>
    <row r="1218" spans="1:19" s="499" customFormat="1" ht="15.75" x14ac:dyDescent="0.25">
      <c r="A1218" s="1090"/>
      <c r="B1218" s="498"/>
      <c r="C1218" s="1408" t="s">
        <v>2269</v>
      </c>
      <c r="D1218" s="1409" t="s">
        <v>376</v>
      </c>
      <c r="E1218" s="1419" t="s">
        <v>2345</v>
      </c>
      <c r="F1218" s="1411">
        <v>44180</v>
      </c>
      <c r="G1218" s="1412">
        <v>1929.99</v>
      </c>
      <c r="H1218" s="1412">
        <v>1928.99</v>
      </c>
      <c r="I1218" s="1412">
        <v>1</v>
      </c>
      <c r="J1218" s="1409">
        <v>10</v>
      </c>
      <c r="K1218" s="1409">
        <v>2656</v>
      </c>
      <c r="L1218" s="1409">
        <v>1206010001</v>
      </c>
      <c r="M1218" s="1409">
        <v>2438</v>
      </c>
      <c r="N1218" s="1413">
        <v>45218</v>
      </c>
      <c r="O1218" s="1414" t="s">
        <v>1141</v>
      </c>
      <c r="P1218" s="1415" t="s">
        <v>1527</v>
      </c>
      <c r="Q1218" s="135"/>
      <c r="R1218" s="109"/>
      <c r="S1218" s="109"/>
    </row>
    <row r="1219" spans="1:19" s="499" customFormat="1" ht="15.75" x14ac:dyDescent="0.25">
      <c r="A1219" s="1090"/>
      <c r="B1219" s="498"/>
      <c r="C1219" s="1408" t="s">
        <v>2269</v>
      </c>
      <c r="D1219" s="1409" t="s">
        <v>376</v>
      </c>
      <c r="E1219" s="1419" t="s">
        <v>2346</v>
      </c>
      <c r="F1219" s="1411">
        <v>44180</v>
      </c>
      <c r="G1219" s="1412">
        <v>1930</v>
      </c>
      <c r="H1219" s="1412">
        <v>1928</v>
      </c>
      <c r="I1219" s="1412">
        <v>1</v>
      </c>
      <c r="J1219" s="1409">
        <v>10</v>
      </c>
      <c r="K1219" s="1409">
        <v>2656</v>
      </c>
      <c r="L1219" s="1409">
        <v>1206010001</v>
      </c>
      <c r="M1219" s="1409">
        <v>2438</v>
      </c>
      <c r="N1219" s="1413">
        <v>45218</v>
      </c>
      <c r="O1219" s="1414" t="s">
        <v>1141</v>
      </c>
      <c r="P1219" s="1415" t="s">
        <v>1527</v>
      </c>
      <c r="Q1219" s="135"/>
      <c r="R1219" s="109"/>
      <c r="S1219" s="109"/>
    </row>
    <row r="1220" spans="1:19" s="499" customFormat="1" ht="15.75" x14ac:dyDescent="0.25">
      <c r="A1220" s="1090"/>
      <c r="B1220" s="498"/>
      <c r="C1220" s="1408" t="s">
        <v>2269</v>
      </c>
      <c r="D1220" s="1409" t="s">
        <v>376</v>
      </c>
      <c r="E1220" s="1419" t="s">
        <v>2347</v>
      </c>
      <c r="F1220" s="1411">
        <v>44774</v>
      </c>
      <c r="G1220" s="1412">
        <v>3127.44</v>
      </c>
      <c r="H1220" s="1412">
        <v>1476.37</v>
      </c>
      <c r="I1220" s="1412">
        <v>1651.07</v>
      </c>
      <c r="J1220" s="1409">
        <v>10</v>
      </c>
      <c r="K1220" s="1409">
        <v>2613</v>
      </c>
      <c r="L1220" s="1409">
        <v>1206010004</v>
      </c>
      <c r="M1220" s="1409">
        <v>2438</v>
      </c>
      <c r="N1220" s="1413">
        <v>45218</v>
      </c>
      <c r="O1220" s="1414" t="s">
        <v>1141</v>
      </c>
      <c r="P1220" s="1415"/>
      <c r="Q1220" s="135"/>
      <c r="R1220" s="109"/>
      <c r="S1220" s="109"/>
    </row>
    <row r="1221" spans="1:19" s="499" customFormat="1" ht="15.75" x14ac:dyDescent="0.25">
      <c r="A1221" s="1090"/>
      <c r="B1221" s="498"/>
      <c r="C1221" s="1408" t="s">
        <v>2269</v>
      </c>
      <c r="D1221" s="1409" t="s">
        <v>376</v>
      </c>
      <c r="E1221" s="1419" t="s">
        <v>2348</v>
      </c>
      <c r="F1221" s="1411">
        <v>44774</v>
      </c>
      <c r="G1221" s="1412">
        <v>3127.44</v>
      </c>
      <c r="H1221" s="1412">
        <v>1476.37</v>
      </c>
      <c r="I1221" s="1412">
        <v>1651.07</v>
      </c>
      <c r="J1221" s="1409">
        <v>10</v>
      </c>
      <c r="K1221" s="1409">
        <v>2613</v>
      </c>
      <c r="L1221" s="1409">
        <v>1206010004</v>
      </c>
      <c r="M1221" s="1409">
        <v>2438</v>
      </c>
      <c r="N1221" s="1413">
        <v>45218</v>
      </c>
      <c r="O1221" s="1414" t="s">
        <v>1141</v>
      </c>
      <c r="P1221" s="1415"/>
      <c r="Q1221" s="135"/>
      <c r="R1221" s="109"/>
      <c r="S1221" s="109"/>
    </row>
    <row r="1222" spans="1:19" s="499" customFormat="1" ht="15.75" x14ac:dyDescent="0.25">
      <c r="A1222" s="1090"/>
      <c r="B1222" s="498"/>
      <c r="C1222" s="1408" t="s">
        <v>2269</v>
      </c>
      <c r="D1222" s="1409" t="s">
        <v>376</v>
      </c>
      <c r="E1222" s="1419" t="s">
        <v>2349</v>
      </c>
      <c r="F1222" s="1411">
        <v>44774</v>
      </c>
      <c r="G1222" s="1412">
        <v>3127.44</v>
      </c>
      <c r="H1222" s="1412">
        <v>1476.37</v>
      </c>
      <c r="I1222" s="1412">
        <v>1651.07</v>
      </c>
      <c r="J1222" s="1409">
        <v>10</v>
      </c>
      <c r="K1222" s="1409">
        <v>2613</v>
      </c>
      <c r="L1222" s="1409">
        <v>1206010004</v>
      </c>
      <c r="M1222" s="1409">
        <v>2438</v>
      </c>
      <c r="N1222" s="1413">
        <v>45218</v>
      </c>
      <c r="O1222" s="1414" t="s">
        <v>1141</v>
      </c>
      <c r="P1222" s="1415"/>
      <c r="Q1222" s="135"/>
      <c r="R1222" s="109"/>
      <c r="S1222" s="109"/>
    </row>
    <row r="1223" spans="1:19" s="499" customFormat="1" ht="15.75" x14ac:dyDescent="0.25">
      <c r="A1223" s="1090"/>
      <c r="B1223" s="498"/>
      <c r="C1223" s="1408" t="s">
        <v>2269</v>
      </c>
      <c r="D1223" s="1409" t="s">
        <v>376</v>
      </c>
      <c r="E1223" s="1419" t="s">
        <v>2350</v>
      </c>
      <c r="F1223" s="1411">
        <v>44774</v>
      </c>
      <c r="G1223" s="1412">
        <v>3127.44</v>
      </c>
      <c r="H1223" s="1412">
        <v>1476.37</v>
      </c>
      <c r="I1223" s="1412">
        <v>1651.07</v>
      </c>
      <c r="J1223" s="1409">
        <v>10</v>
      </c>
      <c r="K1223" s="1409">
        <v>2613</v>
      </c>
      <c r="L1223" s="1409">
        <v>1206010004</v>
      </c>
      <c r="M1223" s="1409">
        <v>2438</v>
      </c>
      <c r="N1223" s="1413">
        <v>45218</v>
      </c>
      <c r="O1223" s="1414" t="s">
        <v>1141</v>
      </c>
      <c r="P1223" s="1415"/>
      <c r="Q1223" s="135"/>
      <c r="R1223" s="109"/>
      <c r="S1223" s="109"/>
    </row>
    <row r="1224" spans="1:19" s="499" customFormat="1" ht="15.75" x14ac:dyDescent="0.25">
      <c r="A1224" s="1090"/>
      <c r="B1224" s="498"/>
      <c r="C1224" s="1408" t="s">
        <v>2269</v>
      </c>
      <c r="D1224" s="1409" t="s">
        <v>376</v>
      </c>
      <c r="E1224" s="1419" t="s">
        <v>2351</v>
      </c>
      <c r="F1224" s="1411">
        <v>44774</v>
      </c>
      <c r="G1224" s="1412">
        <v>3121.98</v>
      </c>
      <c r="H1224" s="1412">
        <v>1473.79</v>
      </c>
      <c r="I1224" s="1412">
        <v>1648.19</v>
      </c>
      <c r="J1224" s="1409">
        <v>10</v>
      </c>
      <c r="K1224" s="1409">
        <v>2613</v>
      </c>
      <c r="L1224" s="1409">
        <v>1206010004</v>
      </c>
      <c r="M1224" s="1409">
        <v>2438</v>
      </c>
      <c r="N1224" s="1413">
        <v>45218</v>
      </c>
      <c r="O1224" s="1414" t="s">
        <v>1141</v>
      </c>
      <c r="P1224" s="1415"/>
      <c r="Q1224" s="135"/>
      <c r="R1224" s="109"/>
      <c r="S1224" s="109"/>
    </row>
    <row r="1225" spans="1:19" s="499" customFormat="1" ht="15.75" x14ac:dyDescent="0.25">
      <c r="A1225" s="1090"/>
      <c r="B1225" s="498"/>
      <c r="C1225" s="1408" t="s">
        <v>2269</v>
      </c>
      <c r="D1225" s="1409" t="s">
        <v>376</v>
      </c>
      <c r="E1225" s="1419" t="s">
        <v>2352</v>
      </c>
      <c r="F1225" s="1411">
        <v>42543</v>
      </c>
      <c r="G1225" s="1412">
        <v>28320</v>
      </c>
      <c r="H1225" s="1412">
        <v>21239.24</v>
      </c>
      <c r="I1225" s="1412">
        <v>7080.76</v>
      </c>
      <c r="J1225" s="1409">
        <v>10</v>
      </c>
      <c r="K1225" s="1409">
        <v>2656</v>
      </c>
      <c r="L1225" s="1409">
        <v>1206010001</v>
      </c>
      <c r="M1225" s="1409">
        <v>2438</v>
      </c>
      <c r="N1225" s="1413">
        <v>45218</v>
      </c>
      <c r="O1225" s="1414" t="s">
        <v>1141</v>
      </c>
      <c r="P1225" s="1415" t="s">
        <v>1527</v>
      </c>
      <c r="Q1225" s="135"/>
      <c r="R1225" s="109"/>
      <c r="S1225" s="109"/>
    </row>
    <row r="1226" spans="1:19" s="499" customFormat="1" ht="15.75" x14ac:dyDescent="0.25">
      <c r="A1226" s="1090"/>
      <c r="B1226" s="498"/>
      <c r="C1226" s="1408" t="s">
        <v>2269</v>
      </c>
      <c r="D1226" s="1409" t="s">
        <v>376</v>
      </c>
      <c r="E1226" s="1419" t="s">
        <v>2353</v>
      </c>
      <c r="F1226" s="1411">
        <v>42543</v>
      </c>
      <c r="G1226" s="1412">
        <v>28320</v>
      </c>
      <c r="H1226" s="1412">
        <v>21239.24</v>
      </c>
      <c r="I1226" s="1412">
        <v>7080.76</v>
      </c>
      <c r="J1226" s="1409">
        <v>10</v>
      </c>
      <c r="K1226" s="1409">
        <v>2656</v>
      </c>
      <c r="L1226" s="1409">
        <v>1206010001</v>
      </c>
      <c r="M1226" s="1409">
        <v>2438</v>
      </c>
      <c r="N1226" s="1413">
        <v>45218</v>
      </c>
      <c r="O1226" s="1414" t="s">
        <v>1141</v>
      </c>
      <c r="P1226" s="1415" t="s">
        <v>1527</v>
      </c>
      <c r="Q1226" s="135"/>
      <c r="R1226" s="109"/>
      <c r="S1226" s="109"/>
    </row>
    <row r="1227" spans="1:19" s="499" customFormat="1" ht="15.75" x14ac:dyDescent="0.25">
      <c r="A1227" s="1090"/>
      <c r="B1227" s="498"/>
      <c r="C1227" s="1408" t="s">
        <v>2269</v>
      </c>
      <c r="D1227" s="1409" t="s">
        <v>376</v>
      </c>
      <c r="E1227" s="1419" t="s">
        <v>2354</v>
      </c>
      <c r="F1227" s="1411">
        <v>42543</v>
      </c>
      <c r="G1227" s="1412">
        <v>28320</v>
      </c>
      <c r="H1227" s="1412">
        <v>21239.24</v>
      </c>
      <c r="I1227" s="1412">
        <v>7080.76</v>
      </c>
      <c r="J1227" s="1409">
        <v>10</v>
      </c>
      <c r="K1227" s="1409">
        <v>2656</v>
      </c>
      <c r="L1227" s="1409">
        <v>1206010001</v>
      </c>
      <c r="M1227" s="1409">
        <v>2438</v>
      </c>
      <c r="N1227" s="1413">
        <v>45218</v>
      </c>
      <c r="O1227" s="1414" t="s">
        <v>1141</v>
      </c>
      <c r="P1227" s="1415" t="s">
        <v>1527</v>
      </c>
      <c r="Q1227" s="135"/>
      <c r="R1227" s="109"/>
      <c r="S1227" s="109"/>
    </row>
    <row r="1228" spans="1:19" s="499" customFormat="1" ht="15.75" x14ac:dyDescent="0.25">
      <c r="A1228" s="1090"/>
      <c r="B1228" s="498"/>
      <c r="C1228" s="1408" t="s">
        <v>2269</v>
      </c>
      <c r="D1228" s="1409" t="s">
        <v>376</v>
      </c>
      <c r="E1228" s="1419" t="s">
        <v>2355</v>
      </c>
      <c r="F1228" s="1411">
        <v>42543</v>
      </c>
      <c r="G1228" s="1412">
        <v>28320</v>
      </c>
      <c r="H1228" s="1412">
        <v>21239.24</v>
      </c>
      <c r="I1228" s="1412">
        <v>7080.76</v>
      </c>
      <c r="J1228" s="1409">
        <v>10</v>
      </c>
      <c r="K1228" s="1409">
        <v>2656</v>
      </c>
      <c r="L1228" s="1409">
        <v>1206010001</v>
      </c>
      <c r="M1228" s="1409">
        <v>2438</v>
      </c>
      <c r="N1228" s="1413">
        <v>45218</v>
      </c>
      <c r="O1228" s="1414" t="s">
        <v>1141</v>
      </c>
      <c r="P1228" s="1415" t="s">
        <v>1527</v>
      </c>
      <c r="Q1228" s="135"/>
      <c r="R1228" s="109"/>
      <c r="S1228" s="109"/>
    </row>
    <row r="1229" spans="1:19" s="499" customFormat="1" ht="15.75" x14ac:dyDescent="0.25">
      <c r="A1229" s="1090"/>
      <c r="B1229" s="498"/>
      <c r="C1229" s="1408" t="s">
        <v>2269</v>
      </c>
      <c r="D1229" s="1409" t="s">
        <v>376</v>
      </c>
      <c r="E1229" s="1419" t="s">
        <v>2356</v>
      </c>
      <c r="F1229" s="1411">
        <v>42543</v>
      </c>
      <c r="G1229" s="1412">
        <v>28320</v>
      </c>
      <c r="H1229" s="1412">
        <v>21239.24</v>
      </c>
      <c r="I1229" s="1412">
        <v>7080.76</v>
      </c>
      <c r="J1229" s="1409">
        <v>10</v>
      </c>
      <c r="K1229" s="1409">
        <v>2656</v>
      </c>
      <c r="L1229" s="1409">
        <v>1206010001</v>
      </c>
      <c r="M1229" s="1409">
        <v>2438</v>
      </c>
      <c r="N1229" s="1413">
        <v>45218</v>
      </c>
      <c r="O1229" s="1414" t="s">
        <v>1141</v>
      </c>
      <c r="P1229" s="1415" t="s">
        <v>1527</v>
      </c>
      <c r="Q1229" s="135"/>
      <c r="R1229" s="109"/>
      <c r="S1229" s="109"/>
    </row>
    <row r="1230" spans="1:19" s="499" customFormat="1" ht="15.75" x14ac:dyDescent="0.25">
      <c r="A1230" s="1090"/>
      <c r="B1230" s="498"/>
      <c r="C1230" s="1408" t="s">
        <v>2269</v>
      </c>
      <c r="D1230" s="1409" t="s">
        <v>376</v>
      </c>
      <c r="E1230" s="1419" t="s">
        <v>2357</v>
      </c>
      <c r="F1230" s="1411">
        <v>42543</v>
      </c>
      <c r="G1230" s="1412">
        <v>28320</v>
      </c>
      <c r="H1230" s="1412">
        <v>21239.24</v>
      </c>
      <c r="I1230" s="1412">
        <v>7080.76</v>
      </c>
      <c r="J1230" s="1409">
        <v>10</v>
      </c>
      <c r="K1230" s="1409">
        <v>2656</v>
      </c>
      <c r="L1230" s="1409">
        <v>1206010001</v>
      </c>
      <c r="M1230" s="1409">
        <v>2438</v>
      </c>
      <c r="N1230" s="1413">
        <v>45218</v>
      </c>
      <c r="O1230" s="1414" t="s">
        <v>1141</v>
      </c>
      <c r="P1230" s="1415" t="s">
        <v>1527</v>
      </c>
      <c r="Q1230" s="135"/>
      <c r="R1230" s="109"/>
      <c r="S1230" s="109"/>
    </row>
    <row r="1231" spans="1:19" s="499" customFormat="1" ht="15.75" x14ac:dyDescent="0.25">
      <c r="A1231" s="1090"/>
      <c r="B1231" s="498"/>
      <c r="C1231" s="1408" t="s">
        <v>2269</v>
      </c>
      <c r="D1231" s="1409" t="s">
        <v>376</v>
      </c>
      <c r="E1231" s="1419" t="s">
        <v>2358</v>
      </c>
      <c r="F1231" s="1411">
        <v>42543</v>
      </c>
      <c r="G1231" s="1412">
        <v>28320</v>
      </c>
      <c r="H1231" s="1412">
        <v>21239.24</v>
      </c>
      <c r="I1231" s="1412">
        <v>7080.76</v>
      </c>
      <c r="J1231" s="1409">
        <v>10</v>
      </c>
      <c r="K1231" s="1409">
        <v>2656</v>
      </c>
      <c r="L1231" s="1409">
        <v>1206010001</v>
      </c>
      <c r="M1231" s="1409">
        <v>2438</v>
      </c>
      <c r="N1231" s="1413">
        <v>45218</v>
      </c>
      <c r="O1231" s="1414" t="s">
        <v>1141</v>
      </c>
      <c r="P1231" s="1415" t="s">
        <v>1527</v>
      </c>
      <c r="Q1231" s="135"/>
      <c r="R1231" s="109"/>
      <c r="S1231" s="109"/>
    </row>
    <row r="1232" spans="1:19" s="499" customFormat="1" ht="15.75" x14ac:dyDescent="0.25">
      <c r="A1232" s="1090"/>
      <c r="B1232" s="498"/>
      <c r="C1232" s="1408" t="s">
        <v>2269</v>
      </c>
      <c r="D1232" s="1409" t="s">
        <v>376</v>
      </c>
      <c r="E1232" s="1419" t="s">
        <v>2359</v>
      </c>
      <c r="F1232" s="1411">
        <v>42543</v>
      </c>
      <c r="G1232" s="1412">
        <v>28320</v>
      </c>
      <c r="H1232" s="1412">
        <v>21239.24</v>
      </c>
      <c r="I1232" s="1412">
        <v>7080.76</v>
      </c>
      <c r="J1232" s="1409">
        <v>10</v>
      </c>
      <c r="K1232" s="1409">
        <v>2656</v>
      </c>
      <c r="L1232" s="1409">
        <v>1206010001</v>
      </c>
      <c r="M1232" s="1409">
        <v>2438</v>
      </c>
      <c r="N1232" s="1413">
        <v>45218</v>
      </c>
      <c r="O1232" s="1414" t="s">
        <v>1141</v>
      </c>
      <c r="P1232" s="1415" t="s">
        <v>1527</v>
      </c>
      <c r="Q1232" s="135"/>
      <c r="R1232" s="109"/>
      <c r="S1232" s="109"/>
    </row>
    <row r="1233" spans="1:19" s="499" customFormat="1" ht="15.75" x14ac:dyDescent="0.25">
      <c r="A1233" s="1090"/>
      <c r="B1233" s="498"/>
      <c r="C1233" s="1408" t="s">
        <v>2269</v>
      </c>
      <c r="D1233" s="1409" t="s">
        <v>376</v>
      </c>
      <c r="E1233" s="1419" t="s">
        <v>2360</v>
      </c>
      <c r="F1233" s="1411">
        <v>42543</v>
      </c>
      <c r="G1233" s="1412">
        <v>28320</v>
      </c>
      <c r="H1233" s="1412">
        <v>21239.24</v>
      </c>
      <c r="I1233" s="1412">
        <v>7080.76</v>
      </c>
      <c r="J1233" s="1409">
        <v>10</v>
      </c>
      <c r="K1233" s="1409">
        <v>2656</v>
      </c>
      <c r="L1233" s="1409">
        <v>1206010001</v>
      </c>
      <c r="M1233" s="1409">
        <v>2438</v>
      </c>
      <c r="N1233" s="1413">
        <v>45218</v>
      </c>
      <c r="O1233" s="1414" t="s">
        <v>1141</v>
      </c>
      <c r="P1233" s="1415" t="s">
        <v>1527</v>
      </c>
      <c r="Q1233" s="135"/>
      <c r="R1233" s="109"/>
      <c r="S1233" s="109"/>
    </row>
    <row r="1234" spans="1:19" s="499" customFormat="1" ht="15.75" x14ac:dyDescent="0.25">
      <c r="A1234" s="1090"/>
      <c r="B1234" s="498"/>
      <c r="C1234" s="1408" t="s">
        <v>2269</v>
      </c>
      <c r="D1234" s="1409" t="s">
        <v>376</v>
      </c>
      <c r="E1234" s="1419" t="s">
        <v>2361</v>
      </c>
      <c r="F1234" s="1411">
        <v>42543</v>
      </c>
      <c r="G1234" s="1412">
        <v>28320</v>
      </c>
      <c r="H1234" s="1412">
        <v>21239.24</v>
      </c>
      <c r="I1234" s="1412">
        <v>7080.76</v>
      </c>
      <c r="J1234" s="1409">
        <v>10</v>
      </c>
      <c r="K1234" s="1409">
        <v>2656</v>
      </c>
      <c r="L1234" s="1409">
        <v>1206010001</v>
      </c>
      <c r="M1234" s="1409">
        <v>2438</v>
      </c>
      <c r="N1234" s="1413">
        <v>45218</v>
      </c>
      <c r="O1234" s="1414" t="s">
        <v>1141</v>
      </c>
      <c r="P1234" s="1415" t="s">
        <v>1527</v>
      </c>
      <c r="Q1234" s="135"/>
      <c r="R1234" s="109"/>
      <c r="S1234" s="109"/>
    </row>
    <row r="1235" spans="1:19" s="499" customFormat="1" ht="15.75" x14ac:dyDescent="0.25">
      <c r="A1235" s="1090"/>
      <c r="B1235" s="498"/>
      <c r="C1235" s="1408" t="s">
        <v>2269</v>
      </c>
      <c r="D1235" s="1409" t="s">
        <v>376</v>
      </c>
      <c r="E1235" s="1419" t="s">
        <v>2362</v>
      </c>
      <c r="F1235" s="1411">
        <v>42543</v>
      </c>
      <c r="G1235" s="1412">
        <v>28320</v>
      </c>
      <c r="H1235" s="1412">
        <v>21239.24</v>
      </c>
      <c r="I1235" s="1412">
        <v>7080.76</v>
      </c>
      <c r="J1235" s="1409">
        <v>10</v>
      </c>
      <c r="K1235" s="1409">
        <v>2656</v>
      </c>
      <c r="L1235" s="1409">
        <v>1206010001</v>
      </c>
      <c r="M1235" s="1409">
        <v>2438</v>
      </c>
      <c r="N1235" s="1413">
        <v>45218</v>
      </c>
      <c r="O1235" s="1414" t="s">
        <v>1141</v>
      </c>
      <c r="P1235" s="1415" t="s">
        <v>1527</v>
      </c>
      <c r="Q1235" s="135"/>
      <c r="R1235" s="109"/>
      <c r="S1235" s="109"/>
    </row>
    <row r="1236" spans="1:19" s="499" customFormat="1" ht="15.75" x14ac:dyDescent="0.25">
      <c r="A1236" s="1090"/>
      <c r="B1236" s="498"/>
      <c r="C1236" s="1408" t="s">
        <v>2269</v>
      </c>
      <c r="D1236" s="1409" t="s">
        <v>376</v>
      </c>
      <c r="E1236" s="1419" t="s">
        <v>2363</v>
      </c>
      <c r="F1236" s="1411">
        <v>42543</v>
      </c>
      <c r="G1236" s="1412">
        <v>28320</v>
      </c>
      <c r="H1236" s="1412">
        <v>21239.24</v>
      </c>
      <c r="I1236" s="1412">
        <v>7080.76</v>
      </c>
      <c r="J1236" s="1409">
        <v>10</v>
      </c>
      <c r="K1236" s="1409">
        <v>2656</v>
      </c>
      <c r="L1236" s="1409">
        <v>1206010001</v>
      </c>
      <c r="M1236" s="1409">
        <v>2438</v>
      </c>
      <c r="N1236" s="1413">
        <v>45218</v>
      </c>
      <c r="O1236" s="1414" t="s">
        <v>1141</v>
      </c>
      <c r="P1236" s="1415" t="s">
        <v>1527</v>
      </c>
      <c r="Q1236" s="135"/>
      <c r="R1236" s="109"/>
      <c r="S1236" s="109"/>
    </row>
    <row r="1237" spans="1:19" s="499" customFormat="1" ht="15.75" x14ac:dyDescent="0.25">
      <c r="A1237" s="1090"/>
      <c r="B1237" s="498"/>
      <c r="C1237" s="1408" t="s">
        <v>2269</v>
      </c>
      <c r="D1237" s="1409" t="s">
        <v>376</v>
      </c>
      <c r="E1237" s="1419" t="s">
        <v>2364</v>
      </c>
      <c r="F1237" s="1411">
        <v>42543</v>
      </c>
      <c r="G1237" s="1412">
        <v>28320</v>
      </c>
      <c r="H1237" s="1412">
        <v>21239.24</v>
      </c>
      <c r="I1237" s="1412">
        <v>7080.76</v>
      </c>
      <c r="J1237" s="1409">
        <v>10</v>
      </c>
      <c r="K1237" s="1409">
        <v>2656</v>
      </c>
      <c r="L1237" s="1409">
        <v>1206010001</v>
      </c>
      <c r="M1237" s="1409">
        <v>2438</v>
      </c>
      <c r="N1237" s="1413">
        <v>45218</v>
      </c>
      <c r="O1237" s="1414" t="s">
        <v>1141</v>
      </c>
      <c r="P1237" s="1415" t="s">
        <v>1527</v>
      </c>
      <c r="Q1237" s="135"/>
      <c r="R1237" s="109"/>
      <c r="S1237" s="109"/>
    </row>
    <row r="1238" spans="1:19" s="499" customFormat="1" ht="15.75" x14ac:dyDescent="0.25">
      <c r="A1238" s="1090"/>
      <c r="B1238" s="498"/>
      <c r="C1238" s="1408" t="s">
        <v>2269</v>
      </c>
      <c r="D1238" s="1409" t="s">
        <v>376</v>
      </c>
      <c r="E1238" s="1419" t="s">
        <v>2365</v>
      </c>
      <c r="F1238" s="1411">
        <v>42543</v>
      </c>
      <c r="G1238" s="1412">
        <v>28320</v>
      </c>
      <c r="H1238" s="1412">
        <v>21239.24</v>
      </c>
      <c r="I1238" s="1412">
        <v>7080.76</v>
      </c>
      <c r="J1238" s="1409">
        <v>10</v>
      </c>
      <c r="K1238" s="1409">
        <v>2656</v>
      </c>
      <c r="L1238" s="1409">
        <v>1206010001</v>
      </c>
      <c r="M1238" s="1409">
        <v>2438</v>
      </c>
      <c r="N1238" s="1413">
        <v>45218</v>
      </c>
      <c r="O1238" s="1414" t="s">
        <v>1141</v>
      </c>
      <c r="P1238" s="1415" t="s">
        <v>1527</v>
      </c>
      <c r="Q1238" s="135"/>
      <c r="R1238" s="109"/>
      <c r="S1238" s="109"/>
    </row>
    <row r="1239" spans="1:19" s="499" customFormat="1" ht="15.75" x14ac:dyDescent="0.25">
      <c r="A1239" s="1090"/>
      <c r="B1239" s="498"/>
      <c r="C1239" s="1408" t="s">
        <v>2269</v>
      </c>
      <c r="D1239" s="1409" t="s">
        <v>376</v>
      </c>
      <c r="E1239" s="1419" t="s">
        <v>2366</v>
      </c>
      <c r="F1239" s="1411">
        <v>42543</v>
      </c>
      <c r="G1239" s="1412">
        <v>28320</v>
      </c>
      <c r="H1239" s="1412">
        <v>21239.24</v>
      </c>
      <c r="I1239" s="1412">
        <v>7080.76</v>
      </c>
      <c r="J1239" s="1409">
        <v>10</v>
      </c>
      <c r="K1239" s="1409">
        <v>2656</v>
      </c>
      <c r="L1239" s="1409">
        <v>1206010001</v>
      </c>
      <c r="M1239" s="1409">
        <v>2438</v>
      </c>
      <c r="N1239" s="1413">
        <v>45218</v>
      </c>
      <c r="O1239" s="1414" t="s">
        <v>1141</v>
      </c>
      <c r="P1239" s="1415" t="s">
        <v>1527</v>
      </c>
      <c r="Q1239" s="135"/>
      <c r="R1239" s="109"/>
      <c r="S1239" s="109"/>
    </row>
    <row r="1240" spans="1:19" s="499" customFormat="1" ht="15.75" x14ac:dyDescent="0.25">
      <c r="A1240" s="1090"/>
      <c r="B1240" s="498"/>
      <c r="C1240" s="1408" t="s">
        <v>2269</v>
      </c>
      <c r="D1240" s="1409" t="s">
        <v>376</v>
      </c>
      <c r="E1240" s="1419" t="s">
        <v>2367</v>
      </c>
      <c r="F1240" s="1411">
        <v>42543</v>
      </c>
      <c r="G1240" s="1412">
        <v>28320</v>
      </c>
      <c r="H1240" s="1412">
        <v>21239.24</v>
      </c>
      <c r="I1240" s="1412">
        <v>7080.76</v>
      </c>
      <c r="J1240" s="1409">
        <v>10</v>
      </c>
      <c r="K1240" s="1409">
        <v>2656</v>
      </c>
      <c r="L1240" s="1409">
        <v>1206010001</v>
      </c>
      <c r="M1240" s="1409">
        <v>2438</v>
      </c>
      <c r="N1240" s="1413">
        <v>45218</v>
      </c>
      <c r="O1240" s="1414" t="s">
        <v>1141</v>
      </c>
      <c r="P1240" s="1415" t="s">
        <v>1527</v>
      </c>
      <c r="Q1240" s="135"/>
      <c r="R1240" s="109"/>
      <c r="S1240" s="109"/>
    </row>
    <row r="1241" spans="1:19" s="499" customFormat="1" ht="15.75" x14ac:dyDescent="0.25">
      <c r="A1241" s="1090"/>
      <c r="B1241" s="498"/>
      <c r="C1241" s="1408" t="s">
        <v>2269</v>
      </c>
      <c r="D1241" s="1409" t="s">
        <v>376</v>
      </c>
      <c r="E1241" s="1419" t="s">
        <v>2368</v>
      </c>
      <c r="F1241" s="1411">
        <v>42543</v>
      </c>
      <c r="G1241" s="1412">
        <v>28320</v>
      </c>
      <c r="H1241" s="1412">
        <v>21239.24</v>
      </c>
      <c r="I1241" s="1412">
        <v>7080.76</v>
      </c>
      <c r="J1241" s="1409">
        <v>10</v>
      </c>
      <c r="K1241" s="1409">
        <v>2656</v>
      </c>
      <c r="L1241" s="1409">
        <v>1206010001</v>
      </c>
      <c r="M1241" s="1409">
        <v>2438</v>
      </c>
      <c r="N1241" s="1413">
        <v>45218</v>
      </c>
      <c r="O1241" s="1414" t="s">
        <v>1141</v>
      </c>
      <c r="P1241" s="1415" t="s">
        <v>1527</v>
      </c>
      <c r="Q1241" s="135"/>
      <c r="R1241" s="109"/>
      <c r="S1241" s="109"/>
    </row>
    <row r="1242" spans="1:19" s="499" customFormat="1" ht="15.75" x14ac:dyDescent="0.25">
      <c r="A1242" s="1090"/>
      <c r="B1242" s="498"/>
      <c r="C1242" s="1408" t="s">
        <v>2269</v>
      </c>
      <c r="D1242" s="1409" t="s">
        <v>376</v>
      </c>
      <c r="E1242" s="1419" t="s">
        <v>2369</v>
      </c>
      <c r="F1242" s="1411">
        <v>42513</v>
      </c>
      <c r="G1242" s="1412">
        <v>7670</v>
      </c>
      <c r="H1242" s="1412">
        <v>5815.66</v>
      </c>
      <c r="I1242" s="1412">
        <v>1854.34</v>
      </c>
      <c r="J1242" s="1409">
        <v>10</v>
      </c>
      <c r="K1242" s="1409">
        <v>2656</v>
      </c>
      <c r="L1242" s="1409">
        <v>1206010001</v>
      </c>
      <c r="M1242" s="1409">
        <v>2438</v>
      </c>
      <c r="N1242" s="1413">
        <v>45218</v>
      </c>
      <c r="O1242" s="1414" t="s">
        <v>1141</v>
      </c>
      <c r="P1242" s="1415" t="s">
        <v>1527</v>
      </c>
      <c r="Q1242" s="135"/>
      <c r="R1242" s="109"/>
      <c r="S1242" s="109"/>
    </row>
    <row r="1243" spans="1:19" s="499" customFormat="1" ht="15.75" x14ac:dyDescent="0.25">
      <c r="A1243" s="1090"/>
      <c r="B1243" s="498"/>
      <c r="C1243" s="1408" t="s">
        <v>2269</v>
      </c>
      <c r="D1243" s="1409" t="s">
        <v>376</v>
      </c>
      <c r="E1243" s="1419" t="s">
        <v>2370</v>
      </c>
      <c r="F1243" s="1411">
        <v>43644</v>
      </c>
      <c r="G1243" s="1412">
        <v>2572.4</v>
      </c>
      <c r="H1243" s="1412">
        <v>2571.4</v>
      </c>
      <c r="I1243" s="1412">
        <v>1</v>
      </c>
      <c r="J1243" s="1409">
        <v>10</v>
      </c>
      <c r="K1243" s="1409">
        <v>2613</v>
      </c>
      <c r="L1243" s="1409">
        <v>1206010004</v>
      </c>
      <c r="M1243" s="1409">
        <v>2438</v>
      </c>
      <c r="N1243" s="1413">
        <v>45218</v>
      </c>
      <c r="O1243" s="1414" t="s">
        <v>1141</v>
      </c>
      <c r="P1243" s="1415"/>
      <c r="Q1243" s="135"/>
      <c r="R1243" s="109"/>
      <c r="S1243" s="109"/>
    </row>
    <row r="1244" spans="1:19" s="499" customFormat="1" ht="15.75" x14ac:dyDescent="0.25">
      <c r="A1244" s="1090"/>
      <c r="B1244" s="498"/>
      <c r="C1244" s="1408" t="s">
        <v>2269</v>
      </c>
      <c r="D1244" s="1409" t="s">
        <v>376</v>
      </c>
      <c r="E1244" s="1419" t="s">
        <v>2371</v>
      </c>
      <c r="F1244" s="1411">
        <v>43644</v>
      </c>
      <c r="G1244" s="1412">
        <v>2572.4</v>
      </c>
      <c r="H1244" s="1412">
        <v>2571.4</v>
      </c>
      <c r="I1244" s="1412">
        <v>1</v>
      </c>
      <c r="J1244" s="1409">
        <v>10</v>
      </c>
      <c r="K1244" s="1409">
        <v>2613</v>
      </c>
      <c r="L1244" s="1409">
        <v>1206010004</v>
      </c>
      <c r="M1244" s="1409">
        <v>2438</v>
      </c>
      <c r="N1244" s="1413">
        <v>45218</v>
      </c>
      <c r="O1244" s="1414" t="s">
        <v>1141</v>
      </c>
      <c r="P1244" s="1415"/>
      <c r="Q1244" s="135"/>
      <c r="R1244" s="109"/>
      <c r="S1244" s="109"/>
    </row>
    <row r="1245" spans="1:19" s="499" customFormat="1" ht="15.75" x14ac:dyDescent="0.25">
      <c r="A1245" s="1090"/>
      <c r="B1245" s="498"/>
      <c r="C1245" s="1408" t="s">
        <v>2269</v>
      </c>
      <c r="D1245" s="1409" t="s">
        <v>376</v>
      </c>
      <c r="E1245" s="1419" t="s">
        <v>2372</v>
      </c>
      <c r="F1245" s="1411">
        <v>43644</v>
      </c>
      <c r="G1245" s="1412">
        <v>2572.4</v>
      </c>
      <c r="H1245" s="1412">
        <v>2571.4</v>
      </c>
      <c r="I1245" s="1412">
        <v>1</v>
      </c>
      <c r="J1245" s="1409">
        <v>10</v>
      </c>
      <c r="K1245" s="1409">
        <v>2613</v>
      </c>
      <c r="L1245" s="1409">
        <v>1206010004</v>
      </c>
      <c r="M1245" s="1409">
        <v>2438</v>
      </c>
      <c r="N1245" s="1413">
        <v>45218</v>
      </c>
      <c r="O1245" s="1414" t="s">
        <v>1141</v>
      </c>
      <c r="P1245" s="1415"/>
      <c r="Q1245" s="135"/>
      <c r="R1245" s="109"/>
      <c r="S1245" s="109"/>
    </row>
    <row r="1246" spans="1:19" s="499" customFormat="1" ht="15.75" x14ac:dyDescent="0.25">
      <c r="A1246" s="1090"/>
      <c r="B1246" s="498"/>
      <c r="C1246" s="1408" t="s">
        <v>2269</v>
      </c>
      <c r="D1246" s="1409" t="s">
        <v>376</v>
      </c>
      <c r="E1246" s="1419" t="s">
        <v>2373</v>
      </c>
      <c r="F1246" s="1411">
        <v>43397</v>
      </c>
      <c r="G1246" s="1412">
        <v>5000</v>
      </c>
      <c r="H1246" s="1412">
        <v>2582.81</v>
      </c>
      <c r="I1246" s="1412">
        <v>2417.19</v>
      </c>
      <c r="J1246" s="1409">
        <v>10</v>
      </c>
      <c r="K1246" s="1409">
        <v>2656</v>
      </c>
      <c r="L1246" s="1409">
        <v>1206010001</v>
      </c>
      <c r="M1246" s="1409">
        <v>2438</v>
      </c>
      <c r="N1246" s="1413">
        <v>45218</v>
      </c>
      <c r="O1246" s="1414" t="s">
        <v>1141</v>
      </c>
      <c r="P1246" s="1415" t="s">
        <v>1527</v>
      </c>
      <c r="Q1246" s="135"/>
      <c r="R1246" s="109"/>
      <c r="S1246" s="109"/>
    </row>
    <row r="1247" spans="1:19" s="499" customFormat="1" ht="15.75" x14ac:dyDescent="0.25">
      <c r="A1247" s="1090"/>
      <c r="B1247" s="498"/>
      <c r="C1247" s="1408" t="s">
        <v>2269</v>
      </c>
      <c r="D1247" s="1409" t="s">
        <v>376</v>
      </c>
      <c r="E1247" s="1419" t="s">
        <v>2374</v>
      </c>
      <c r="F1247" s="1411">
        <v>43397</v>
      </c>
      <c r="G1247" s="1412">
        <v>5000</v>
      </c>
      <c r="H1247" s="1412">
        <v>2582.81</v>
      </c>
      <c r="I1247" s="1412">
        <v>2417.19</v>
      </c>
      <c r="J1247" s="1409">
        <v>10</v>
      </c>
      <c r="K1247" s="1409">
        <v>2656</v>
      </c>
      <c r="L1247" s="1409">
        <v>1206010001</v>
      </c>
      <c r="M1247" s="1409">
        <v>2438</v>
      </c>
      <c r="N1247" s="1413">
        <v>45218</v>
      </c>
      <c r="O1247" s="1414" t="s">
        <v>1141</v>
      </c>
      <c r="P1247" s="1415" t="s">
        <v>1527</v>
      </c>
      <c r="Q1247" s="135"/>
      <c r="R1247" s="109"/>
      <c r="S1247" s="109"/>
    </row>
    <row r="1248" spans="1:19" s="499" customFormat="1" ht="15.75" x14ac:dyDescent="0.25">
      <c r="A1248" s="1090"/>
      <c r="B1248" s="498"/>
      <c r="C1248" s="1408" t="s">
        <v>2269</v>
      </c>
      <c r="D1248" s="1409" t="s">
        <v>376</v>
      </c>
      <c r="E1248" s="1419" t="s">
        <v>2375</v>
      </c>
      <c r="F1248" s="1411">
        <v>43397</v>
      </c>
      <c r="G1248" s="1412">
        <v>5000</v>
      </c>
      <c r="H1248" s="1412">
        <v>2582.81</v>
      </c>
      <c r="I1248" s="1412">
        <v>2417.19</v>
      </c>
      <c r="J1248" s="1409">
        <v>10</v>
      </c>
      <c r="K1248" s="1409">
        <v>2656</v>
      </c>
      <c r="L1248" s="1409">
        <v>1206010001</v>
      </c>
      <c r="M1248" s="1409">
        <v>2438</v>
      </c>
      <c r="N1248" s="1413">
        <v>45218</v>
      </c>
      <c r="O1248" s="1414" t="s">
        <v>1141</v>
      </c>
      <c r="P1248" s="1415" t="s">
        <v>1527</v>
      </c>
      <c r="Q1248" s="135"/>
      <c r="R1248" s="109"/>
      <c r="S1248" s="109"/>
    </row>
    <row r="1249" spans="1:19" s="499" customFormat="1" ht="15.75" x14ac:dyDescent="0.25">
      <c r="A1249" s="1090"/>
      <c r="B1249" s="498"/>
      <c r="C1249" s="1408" t="s">
        <v>2269</v>
      </c>
      <c r="D1249" s="1409" t="s">
        <v>376</v>
      </c>
      <c r="E1249" s="1419" t="s">
        <v>2376</v>
      </c>
      <c r="F1249" s="1411">
        <v>42507</v>
      </c>
      <c r="G1249" s="1412">
        <v>1560</v>
      </c>
      <c r="H1249" s="1412">
        <v>1182.24</v>
      </c>
      <c r="I1249" s="1412">
        <v>377.76</v>
      </c>
      <c r="J1249" s="1409">
        <v>10</v>
      </c>
      <c r="K1249" s="1409">
        <v>2656</v>
      </c>
      <c r="L1249" s="1409">
        <v>1206010001</v>
      </c>
      <c r="M1249" s="1409">
        <v>2438</v>
      </c>
      <c r="N1249" s="1413">
        <v>45218</v>
      </c>
      <c r="O1249" s="1414" t="s">
        <v>1141</v>
      </c>
      <c r="P1249" s="1415" t="s">
        <v>1527</v>
      </c>
      <c r="Q1249" s="135"/>
      <c r="R1249" s="109"/>
      <c r="S1249" s="109"/>
    </row>
    <row r="1250" spans="1:19" s="499" customFormat="1" ht="15.75" x14ac:dyDescent="0.25">
      <c r="A1250" s="1090"/>
      <c r="B1250" s="498"/>
      <c r="C1250" s="1408" t="s">
        <v>2269</v>
      </c>
      <c r="D1250" s="1409" t="s">
        <v>376</v>
      </c>
      <c r="E1250" s="1417" t="s">
        <v>2377</v>
      </c>
      <c r="F1250" s="1411"/>
      <c r="G1250" s="1412"/>
      <c r="H1250" s="1412"/>
      <c r="I1250" s="1412"/>
      <c r="J1250" s="1409"/>
      <c r="K1250" s="1409"/>
      <c r="L1250" s="1409"/>
      <c r="M1250" s="1409">
        <v>2438</v>
      </c>
      <c r="N1250" s="1413">
        <v>45218</v>
      </c>
      <c r="O1250" s="1414" t="s">
        <v>1141</v>
      </c>
      <c r="P1250" s="1415"/>
      <c r="Q1250" s="135"/>
      <c r="R1250" s="109"/>
      <c r="S1250" s="109"/>
    </row>
    <row r="1251" spans="1:19" s="499" customFormat="1" ht="15.75" x14ac:dyDescent="0.25">
      <c r="A1251" s="1090"/>
      <c r="B1251" s="498"/>
      <c r="C1251" s="1408" t="s">
        <v>2269</v>
      </c>
      <c r="D1251" s="1409" t="s">
        <v>376</v>
      </c>
      <c r="E1251" s="1417" t="s">
        <v>2378</v>
      </c>
      <c r="F1251" s="1411"/>
      <c r="G1251" s="1412"/>
      <c r="H1251" s="1412"/>
      <c r="I1251" s="1412"/>
      <c r="J1251" s="1409"/>
      <c r="K1251" s="1409"/>
      <c r="L1251" s="1409"/>
      <c r="M1251" s="1409">
        <v>2438</v>
      </c>
      <c r="N1251" s="1413">
        <v>45218</v>
      </c>
      <c r="O1251" s="1414" t="s">
        <v>1141</v>
      </c>
      <c r="P1251" s="1415"/>
      <c r="Q1251" s="135"/>
      <c r="R1251" s="109"/>
      <c r="S1251" s="109"/>
    </row>
    <row r="1252" spans="1:19" s="499" customFormat="1" ht="15.75" x14ac:dyDescent="0.25">
      <c r="A1252" s="1090"/>
      <c r="B1252" s="498"/>
      <c r="C1252" s="1408" t="s">
        <v>2269</v>
      </c>
      <c r="D1252" s="1409" t="s">
        <v>376</v>
      </c>
      <c r="E1252" s="1417" t="s">
        <v>2379</v>
      </c>
      <c r="F1252" s="1411"/>
      <c r="G1252" s="1412"/>
      <c r="H1252" s="1412"/>
      <c r="I1252" s="1412"/>
      <c r="J1252" s="1409"/>
      <c r="K1252" s="1409"/>
      <c r="L1252" s="1409"/>
      <c r="M1252" s="1409">
        <v>2438</v>
      </c>
      <c r="N1252" s="1413">
        <v>45218</v>
      </c>
      <c r="O1252" s="1414" t="s">
        <v>1141</v>
      </c>
      <c r="P1252" s="1415"/>
      <c r="Q1252" s="135"/>
      <c r="R1252" s="109"/>
      <c r="S1252" s="109"/>
    </row>
    <row r="1253" spans="1:19" s="499" customFormat="1" ht="15.75" x14ac:dyDescent="0.25">
      <c r="A1253" s="1090"/>
      <c r="B1253" s="498"/>
      <c r="C1253" s="1408" t="s">
        <v>2269</v>
      </c>
      <c r="D1253" s="1409" t="s">
        <v>376</v>
      </c>
      <c r="E1253" s="1417" t="s">
        <v>2380</v>
      </c>
      <c r="F1253" s="1411"/>
      <c r="G1253" s="1412"/>
      <c r="H1253" s="1412"/>
      <c r="I1253" s="1412"/>
      <c r="J1253" s="1409"/>
      <c r="K1253" s="1409"/>
      <c r="L1253" s="1409"/>
      <c r="M1253" s="1409">
        <v>2438</v>
      </c>
      <c r="N1253" s="1413">
        <v>45218</v>
      </c>
      <c r="O1253" s="1414" t="s">
        <v>1141</v>
      </c>
      <c r="P1253" s="1415"/>
      <c r="Q1253" s="135"/>
      <c r="R1253" s="109"/>
      <c r="S1253" s="109"/>
    </row>
    <row r="1254" spans="1:19" s="499" customFormat="1" ht="15.75" x14ac:dyDescent="0.25">
      <c r="A1254" s="1090"/>
      <c r="B1254" s="498"/>
      <c r="C1254" s="1408" t="s">
        <v>2269</v>
      </c>
      <c r="D1254" s="1409" t="s">
        <v>376</v>
      </c>
      <c r="E1254" s="1417" t="s">
        <v>2381</v>
      </c>
      <c r="F1254" s="1411"/>
      <c r="G1254" s="1412"/>
      <c r="H1254" s="1412"/>
      <c r="I1254" s="1412"/>
      <c r="J1254" s="1409"/>
      <c r="K1254" s="1409"/>
      <c r="L1254" s="1409"/>
      <c r="M1254" s="1409">
        <v>2438</v>
      </c>
      <c r="N1254" s="1413">
        <v>45218</v>
      </c>
      <c r="O1254" s="1414" t="s">
        <v>1141</v>
      </c>
      <c r="P1254" s="1415"/>
      <c r="Q1254" s="135"/>
      <c r="R1254" s="109"/>
      <c r="S1254" s="109"/>
    </row>
    <row r="1255" spans="1:19" s="499" customFormat="1" ht="15.75" x14ac:dyDescent="0.25">
      <c r="A1255" s="1090"/>
      <c r="B1255" s="498"/>
      <c r="C1255" s="1408" t="s">
        <v>2269</v>
      </c>
      <c r="D1255" s="1409" t="s">
        <v>376</v>
      </c>
      <c r="E1255" s="1417" t="s">
        <v>2382</v>
      </c>
      <c r="F1255" s="1411"/>
      <c r="G1255" s="1412"/>
      <c r="H1255" s="1412"/>
      <c r="I1255" s="1412"/>
      <c r="J1255" s="1409"/>
      <c r="K1255" s="1409"/>
      <c r="L1255" s="1409"/>
      <c r="M1255" s="1409">
        <v>2438</v>
      </c>
      <c r="N1255" s="1413">
        <v>45218</v>
      </c>
      <c r="O1255" s="1414" t="s">
        <v>1141</v>
      </c>
      <c r="P1255" s="1415"/>
      <c r="Q1255" s="135"/>
      <c r="R1255" s="109"/>
      <c r="S1255" s="109"/>
    </row>
    <row r="1256" spans="1:19" s="499" customFormat="1" ht="15.75" x14ac:dyDescent="0.25">
      <c r="A1256" s="1090"/>
      <c r="B1256" s="498"/>
      <c r="C1256" s="1408" t="s">
        <v>2269</v>
      </c>
      <c r="D1256" s="1409" t="s">
        <v>376</v>
      </c>
      <c r="E1256" s="1417" t="s">
        <v>2383</v>
      </c>
      <c r="F1256" s="1411"/>
      <c r="G1256" s="1412"/>
      <c r="H1256" s="1412"/>
      <c r="I1256" s="1412"/>
      <c r="J1256" s="1409"/>
      <c r="K1256" s="1409"/>
      <c r="L1256" s="1409"/>
      <c r="M1256" s="1409">
        <v>2438</v>
      </c>
      <c r="N1256" s="1413">
        <v>45218</v>
      </c>
      <c r="O1256" s="1414" t="s">
        <v>1141</v>
      </c>
      <c r="P1256" s="1415"/>
      <c r="Q1256" s="135"/>
      <c r="R1256" s="109"/>
      <c r="S1256" s="109"/>
    </row>
    <row r="1257" spans="1:19" s="499" customFormat="1" ht="15.75" x14ac:dyDescent="0.25">
      <c r="A1257" s="1090"/>
      <c r="B1257" s="498"/>
      <c r="C1257" s="1408" t="s">
        <v>2269</v>
      </c>
      <c r="D1257" s="1409" t="s">
        <v>376</v>
      </c>
      <c r="E1257" s="1417" t="s">
        <v>2384</v>
      </c>
      <c r="F1257" s="1411"/>
      <c r="G1257" s="1412"/>
      <c r="H1257" s="1412"/>
      <c r="I1257" s="1412"/>
      <c r="J1257" s="1409"/>
      <c r="K1257" s="1409"/>
      <c r="L1257" s="1409"/>
      <c r="M1257" s="1409">
        <v>2438</v>
      </c>
      <c r="N1257" s="1413">
        <v>45218</v>
      </c>
      <c r="O1257" s="1414" t="s">
        <v>1141</v>
      </c>
      <c r="P1257" s="1415"/>
      <c r="Q1257" s="135"/>
      <c r="R1257" s="109"/>
      <c r="S1257" s="109"/>
    </row>
    <row r="1258" spans="1:19" s="499" customFormat="1" ht="15.75" x14ac:dyDescent="0.25">
      <c r="A1258" s="1090"/>
      <c r="B1258" s="498"/>
      <c r="C1258" s="1408" t="s">
        <v>2269</v>
      </c>
      <c r="D1258" s="1409" t="s">
        <v>376</v>
      </c>
      <c r="E1258" s="1417" t="s">
        <v>2385</v>
      </c>
      <c r="F1258" s="1411"/>
      <c r="G1258" s="1412"/>
      <c r="H1258" s="1412"/>
      <c r="I1258" s="1412"/>
      <c r="J1258" s="1409"/>
      <c r="K1258" s="1409"/>
      <c r="L1258" s="1409"/>
      <c r="M1258" s="1409">
        <v>2438</v>
      </c>
      <c r="N1258" s="1413">
        <v>45218</v>
      </c>
      <c r="O1258" s="1414" t="s">
        <v>1141</v>
      </c>
      <c r="P1258" s="1415"/>
      <c r="Q1258" s="135"/>
      <c r="R1258" s="109"/>
      <c r="S1258" s="109"/>
    </row>
    <row r="1259" spans="1:19" s="499" customFormat="1" ht="15.75" x14ac:dyDescent="0.25">
      <c r="A1259" s="1090"/>
      <c r="B1259" s="498"/>
      <c r="C1259" s="1408" t="s">
        <v>2269</v>
      </c>
      <c r="D1259" s="1409" t="s">
        <v>376</v>
      </c>
      <c r="E1259" s="1417" t="s">
        <v>2386</v>
      </c>
      <c r="F1259" s="1411"/>
      <c r="G1259" s="1412"/>
      <c r="H1259" s="1412"/>
      <c r="I1259" s="1412"/>
      <c r="J1259" s="1409"/>
      <c r="K1259" s="1409"/>
      <c r="L1259" s="1409"/>
      <c r="M1259" s="1409">
        <v>2438</v>
      </c>
      <c r="N1259" s="1413">
        <v>45218</v>
      </c>
      <c r="O1259" s="1414" t="s">
        <v>1141</v>
      </c>
      <c r="P1259" s="1415"/>
      <c r="Q1259" s="135"/>
      <c r="R1259" s="109"/>
      <c r="S1259" s="109"/>
    </row>
    <row r="1260" spans="1:19" s="499" customFormat="1" ht="15.75" x14ac:dyDescent="0.25">
      <c r="A1260" s="1090"/>
      <c r="B1260" s="498"/>
      <c r="C1260" s="1408" t="s">
        <v>2269</v>
      </c>
      <c r="D1260" s="1409" t="s">
        <v>376</v>
      </c>
      <c r="E1260" s="1417" t="s">
        <v>2387</v>
      </c>
      <c r="F1260" s="1411"/>
      <c r="G1260" s="1412"/>
      <c r="H1260" s="1412"/>
      <c r="I1260" s="1412"/>
      <c r="J1260" s="1409"/>
      <c r="K1260" s="1409"/>
      <c r="L1260" s="1409"/>
      <c r="M1260" s="1409">
        <v>2438</v>
      </c>
      <c r="N1260" s="1413">
        <v>45218</v>
      </c>
      <c r="O1260" s="1414" t="s">
        <v>1141</v>
      </c>
      <c r="P1260" s="1415"/>
      <c r="Q1260" s="135"/>
      <c r="R1260" s="109"/>
      <c r="S1260" s="109"/>
    </row>
    <row r="1261" spans="1:19" s="499" customFormat="1" ht="15.75" x14ac:dyDescent="0.25">
      <c r="A1261" s="1090"/>
      <c r="B1261" s="498"/>
      <c r="C1261" s="1408" t="s">
        <v>2269</v>
      </c>
      <c r="D1261" s="1409" t="s">
        <v>376</v>
      </c>
      <c r="E1261" s="1422" t="s">
        <v>2388</v>
      </c>
      <c r="F1261" s="1411"/>
      <c r="G1261" s="1412"/>
      <c r="H1261" s="1412"/>
      <c r="I1261" s="1412"/>
      <c r="J1261" s="1409"/>
      <c r="K1261" s="1409"/>
      <c r="L1261" s="1409"/>
      <c r="M1261" s="1409">
        <v>2438</v>
      </c>
      <c r="N1261" s="1413">
        <v>45218</v>
      </c>
      <c r="O1261" s="1414" t="s">
        <v>1141</v>
      </c>
      <c r="P1261" s="1415"/>
      <c r="Q1261" s="135"/>
      <c r="R1261" s="109"/>
      <c r="S1261" s="109"/>
    </row>
    <row r="1262" spans="1:19" s="499" customFormat="1" ht="15.75" x14ac:dyDescent="0.25">
      <c r="A1262" s="1090"/>
      <c r="B1262" s="498"/>
      <c r="C1262" s="1408" t="s">
        <v>2269</v>
      </c>
      <c r="D1262" s="1409" t="s">
        <v>376</v>
      </c>
      <c r="E1262" s="1417" t="s">
        <v>2389</v>
      </c>
      <c r="F1262" s="1411"/>
      <c r="G1262" s="1412"/>
      <c r="H1262" s="1412"/>
      <c r="I1262" s="1412"/>
      <c r="J1262" s="1409"/>
      <c r="K1262" s="1409"/>
      <c r="L1262" s="1409"/>
      <c r="M1262" s="1409">
        <v>2438</v>
      </c>
      <c r="N1262" s="1413">
        <v>45218</v>
      </c>
      <c r="O1262" s="1414" t="s">
        <v>1141</v>
      </c>
      <c r="P1262" s="1415"/>
      <c r="Q1262" s="135"/>
      <c r="R1262" s="109"/>
      <c r="S1262" s="109"/>
    </row>
    <row r="1263" spans="1:19" s="499" customFormat="1" ht="15.75" x14ac:dyDescent="0.25">
      <c r="A1263" s="1090"/>
      <c r="B1263" s="498"/>
      <c r="C1263" s="1408" t="s">
        <v>2269</v>
      </c>
      <c r="D1263" s="1409" t="s">
        <v>376</v>
      </c>
      <c r="E1263" s="1417" t="s">
        <v>2390</v>
      </c>
      <c r="F1263" s="1411"/>
      <c r="G1263" s="1412"/>
      <c r="H1263" s="1412"/>
      <c r="I1263" s="1412"/>
      <c r="J1263" s="1409"/>
      <c r="K1263" s="1409"/>
      <c r="L1263" s="1409"/>
      <c r="M1263" s="1409">
        <v>2438</v>
      </c>
      <c r="N1263" s="1413">
        <v>45218</v>
      </c>
      <c r="O1263" s="1414" t="s">
        <v>1141</v>
      </c>
      <c r="P1263" s="1415"/>
      <c r="Q1263" s="135"/>
      <c r="R1263" s="109"/>
      <c r="S1263" s="109"/>
    </row>
    <row r="1264" spans="1:19" s="499" customFormat="1" ht="15.75" x14ac:dyDescent="0.25">
      <c r="A1264" s="1090"/>
      <c r="B1264" s="498"/>
      <c r="C1264" s="1408" t="s">
        <v>2269</v>
      </c>
      <c r="D1264" s="1409" t="s">
        <v>376</v>
      </c>
      <c r="E1264" s="1417" t="s">
        <v>2391</v>
      </c>
      <c r="F1264" s="1411"/>
      <c r="G1264" s="1412"/>
      <c r="H1264" s="1412"/>
      <c r="I1264" s="1412"/>
      <c r="J1264" s="1409"/>
      <c r="K1264" s="1409"/>
      <c r="L1264" s="1409"/>
      <c r="M1264" s="1409">
        <v>2438</v>
      </c>
      <c r="N1264" s="1413">
        <v>45218</v>
      </c>
      <c r="O1264" s="1414" t="s">
        <v>1141</v>
      </c>
      <c r="P1264" s="1415"/>
      <c r="Q1264" s="135"/>
      <c r="R1264" s="109"/>
      <c r="S1264" s="109"/>
    </row>
    <row r="1265" spans="1:19" s="499" customFormat="1" ht="15.75" x14ac:dyDescent="0.25">
      <c r="A1265" s="1090"/>
      <c r="B1265" s="498"/>
      <c r="C1265" s="1408" t="s">
        <v>2269</v>
      </c>
      <c r="D1265" s="1409" t="s">
        <v>376</v>
      </c>
      <c r="E1265" s="1417" t="s">
        <v>2392</v>
      </c>
      <c r="F1265" s="1411"/>
      <c r="G1265" s="1412"/>
      <c r="H1265" s="1412"/>
      <c r="I1265" s="1412"/>
      <c r="J1265" s="1409"/>
      <c r="K1265" s="1409"/>
      <c r="L1265" s="1409"/>
      <c r="M1265" s="1409">
        <v>2438</v>
      </c>
      <c r="N1265" s="1413">
        <v>45218</v>
      </c>
      <c r="O1265" s="1414" t="s">
        <v>1141</v>
      </c>
      <c r="P1265" s="1415"/>
      <c r="Q1265" s="135"/>
      <c r="R1265" s="109"/>
      <c r="S1265" s="109"/>
    </row>
    <row r="1266" spans="1:19" s="499" customFormat="1" ht="15.75" x14ac:dyDescent="0.25">
      <c r="A1266" s="1090"/>
      <c r="B1266" s="498"/>
      <c r="C1266" s="1408" t="s">
        <v>2269</v>
      </c>
      <c r="D1266" s="1409" t="s">
        <v>376</v>
      </c>
      <c r="E1266" s="1417" t="s">
        <v>2393</v>
      </c>
      <c r="F1266" s="1411"/>
      <c r="G1266" s="1412"/>
      <c r="H1266" s="1412"/>
      <c r="I1266" s="1412"/>
      <c r="J1266" s="1409"/>
      <c r="K1266" s="1409"/>
      <c r="L1266" s="1409"/>
      <c r="M1266" s="1409">
        <v>2438</v>
      </c>
      <c r="N1266" s="1413">
        <v>45218</v>
      </c>
      <c r="O1266" s="1414" t="s">
        <v>1141</v>
      </c>
      <c r="P1266" s="1415"/>
      <c r="Q1266" s="135"/>
      <c r="R1266" s="109"/>
      <c r="S1266" s="109"/>
    </row>
    <row r="1267" spans="1:19" s="499" customFormat="1" ht="15.75" x14ac:dyDescent="0.25">
      <c r="A1267" s="1090"/>
      <c r="B1267" s="498"/>
      <c r="C1267" s="1408" t="s">
        <v>2269</v>
      </c>
      <c r="D1267" s="1409" t="s">
        <v>376</v>
      </c>
      <c r="E1267" s="1417" t="s">
        <v>2394</v>
      </c>
      <c r="F1267" s="1411"/>
      <c r="G1267" s="1412"/>
      <c r="H1267" s="1412"/>
      <c r="I1267" s="1412"/>
      <c r="J1267" s="1409"/>
      <c r="K1267" s="1409"/>
      <c r="L1267" s="1409"/>
      <c r="M1267" s="1409">
        <v>2438</v>
      </c>
      <c r="N1267" s="1413">
        <v>45218</v>
      </c>
      <c r="O1267" s="1414" t="s">
        <v>1141</v>
      </c>
      <c r="P1267" s="1415"/>
      <c r="Q1267" s="135"/>
      <c r="R1267" s="109"/>
      <c r="S1267" s="109"/>
    </row>
    <row r="1268" spans="1:19" s="499" customFormat="1" ht="15.75" x14ac:dyDescent="0.25">
      <c r="A1268" s="1090"/>
      <c r="B1268" s="498"/>
      <c r="C1268" s="1408" t="s">
        <v>2269</v>
      </c>
      <c r="D1268" s="1409" t="s">
        <v>376</v>
      </c>
      <c r="E1268" s="1417" t="s">
        <v>2395</v>
      </c>
      <c r="F1268" s="1411"/>
      <c r="G1268" s="1412"/>
      <c r="H1268" s="1412"/>
      <c r="I1268" s="1412"/>
      <c r="J1268" s="1409"/>
      <c r="K1268" s="1409"/>
      <c r="L1268" s="1409"/>
      <c r="M1268" s="1409">
        <v>2438</v>
      </c>
      <c r="N1268" s="1413">
        <v>45218</v>
      </c>
      <c r="O1268" s="1414" t="s">
        <v>1141</v>
      </c>
      <c r="P1268" s="1415"/>
      <c r="Q1268" s="135"/>
      <c r="R1268" s="109"/>
      <c r="S1268" s="109"/>
    </row>
    <row r="1269" spans="1:19" s="499" customFormat="1" ht="15.75" x14ac:dyDescent="0.25">
      <c r="A1269" s="1090"/>
      <c r="B1269" s="498"/>
      <c r="C1269" s="1408" t="s">
        <v>2269</v>
      </c>
      <c r="D1269" s="1409" t="s">
        <v>376</v>
      </c>
      <c r="E1269" s="1417" t="s">
        <v>2396</v>
      </c>
      <c r="F1269" s="1411"/>
      <c r="G1269" s="1412"/>
      <c r="H1269" s="1412"/>
      <c r="I1269" s="1412"/>
      <c r="J1269" s="1409"/>
      <c r="K1269" s="1409"/>
      <c r="L1269" s="1409"/>
      <c r="M1269" s="1409">
        <v>2438</v>
      </c>
      <c r="N1269" s="1413">
        <v>45218</v>
      </c>
      <c r="O1269" s="1414" t="s">
        <v>1141</v>
      </c>
      <c r="P1269" s="1415"/>
      <c r="Q1269" s="135"/>
      <c r="R1269" s="109"/>
      <c r="S1269" s="109"/>
    </row>
    <row r="1270" spans="1:19" s="499" customFormat="1" ht="15.75" x14ac:dyDescent="0.25">
      <c r="A1270" s="1090"/>
      <c r="B1270" s="498"/>
      <c r="C1270" s="1408" t="s">
        <v>2269</v>
      </c>
      <c r="D1270" s="1409" t="s">
        <v>376</v>
      </c>
      <c r="E1270" s="1417" t="s">
        <v>2397</v>
      </c>
      <c r="F1270" s="1411"/>
      <c r="G1270" s="1412"/>
      <c r="H1270" s="1412"/>
      <c r="I1270" s="1412"/>
      <c r="J1270" s="1409"/>
      <c r="K1270" s="1409"/>
      <c r="L1270" s="1409"/>
      <c r="M1270" s="1409">
        <v>2438</v>
      </c>
      <c r="N1270" s="1413">
        <v>45218</v>
      </c>
      <c r="O1270" s="1414" t="s">
        <v>1141</v>
      </c>
      <c r="P1270" s="1415"/>
      <c r="Q1270" s="135"/>
      <c r="R1270" s="109"/>
      <c r="S1270" s="109"/>
    </row>
    <row r="1271" spans="1:19" s="499" customFormat="1" ht="15.75" x14ac:dyDescent="0.25">
      <c r="A1271" s="1090"/>
      <c r="B1271" s="498"/>
      <c r="C1271" s="1408" t="s">
        <v>2269</v>
      </c>
      <c r="D1271" s="1409" t="s">
        <v>376</v>
      </c>
      <c r="E1271" s="1417" t="s">
        <v>2398</v>
      </c>
      <c r="F1271" s="1411"/>
      <c r="G1271" s="1412"/>
      <c r="H1271" s="1412"/>
      <c r="I1271" s="1412"/>
      <c r="J1271" s="1409"/>
      <c r="K1271" s="1409"/>
      <c r="L1271" s="1409"/>
      <c r="M1271" s="1409">
        <v>2438</v>
      </c>
      <c r="N1271" s="1413">
        <v>45218</v>
      </c>
      <c r="O1271" s="1414" t="s">
        <v>1141</v>
      </c>
      <c r="P1271" s="1415"/>
      <c r="Q1271" s="135"/>
      <c r="R1271" s="109"/>
      <c r="S1271" s="109"/>
    </row>
    <row r="1272" spans="1:19" s="499" customFormat="1" ht="15.75" x14ac:dyDescent="0.25">
      <c r="A1272" s="1090"/>
      <c r="B1272" s="498"/>
      <c r="C1272" s="1408" t="s">
        <v>2269</v>
      </c>
      <c r="D1272" s="1409" t="s">
        <v>376</v>
      </c>
      <c r="E1272" s="1417" t="s">
        <v>2399</v>
      </c>
      <c r="F1272" s="1411"/>
      <c r="G1272" s="1412"/>
      <c r="H1272" s="1412"/>
      <c r="I1272" s="1412"/>
      <c r="J1272" s="1409"/>
      <c r="K1272" s="1409"/>
      <c r="L1272" s="1409"/>
      <c r="M1272" s="1409">
        <v>2438</v>
      </c>
      <c r="N1272" s="1413">
        <v>45218</v>
      </c>
      <c r="O1272" s="1414" t="s">
        <v>1141</v>
      </c>
      <c r="P1272" s="1415"/>
      <c r="Q1272" s="135"/>
      <c r="R1272" s="109"/>
      <c r="S1272" s="109"/>
    </row>
    <row r="1273" spans="1:19" s="499" customFormat="1" ht="15.75" x14ac:dyDescent="0.25">
      <c r="A1273" s="1090"/>
      <c r="B1273" s="498"/>
      <c r="C1273" s="1408" t="s">
        <v>2269</v>
      </c>
      <c r="D1273" s="1409" t="s">
        <v>376</v>
      </c>
      <c r="E1273" s="1417" t="s">
        <v>2400</v>
      </c>
      <c r="F1273" s="1411"/>
      <c r="G1273" s="1412"/>
      <c r="H1273" s="1412"/>
      <c r="I1273" s="1412"/>
      <c r="J1273" s="1409"/>
      <c r="K1273" s="1409"/>
      <c r="L1273" s="1409"/>
      <c r="M1273" s="1409">
        <v>2438</v>
      </c>
      <c r="N1273" s="1413">
        <v>45218</v>
      </c>
      <c r="O1273" s="1414" t="s">
        <v>1141</v>
      </c>
      <c r="P1273" s="1415"/>
      <c r="Q1273" s="135"/>
      <c r="R1273" s="109"/>
      <c r="S1273" s="109"/>
    </row>
    <row r="1274" spans="1:19" s="499" customFormat="1" ht="15.75" x14ac:dyDescent="0.25">
      <c r="A1274" s="1090"/>
      <c r="B1274" s="498"/>
      <c r="C1274" s="1408" t="s">
        <v>2269</v>
      </c>
      <c r="D1274" s="1409" t="s">
        <v>376</v>
      </c>
      <c r="E1274" s="1417" t="s">
        <v>2401</v>
      </c>
      <c r="F1274" s="1411"/>
      <c r="G1274" s="1412"/>
      <c r="H1274" s="1412"/>
      <c r="I1274" s="1412"/>
      <c r="J1274" s="1409"/>
      <c r="K1274" s="1409"/>
      <c r="L1274" s="1409"/>
      <c r="M1274" s="1409">
        <v>2438</v>
      </c>
      <c r="N1274" s="1413">
        <v>45218</v>
      </c>
      <c r="O1274" s="1414" t="s">
        <v>1141</v>
      </c>
      <c r="P1274" s="1415"/>
      <c r="Q1274" s="135"/>
      <c r="R1274" s="109"/>
      <c r="S1274" s="109"/>
    </row>
    <row r="1275" spans="1:19" s="499" customFormat="1" ht="15.75" x14ac:dyDescent="0.25">
      <c r="A1275" s="1090"/>
      <c r="B1275" s="498"/>
      <c r="C1275" s="1408" t="s">
        <v>2269</v>
      </c>
      <c r="D1275" s="1409" t="s">
        <v>376</v>
      </c>
      <c r="E1275" s="1417" t="s">
        <v>2402</v>
      </c>
      <c r="F1275" s="1411"/>
      <c r="G1275" s="1412"/>
      <c r="H1275" s="1412"/>
      <c r="I1275" s="1412"/>
      <c r="J1275" s="1409"/>
      <c r="K1275" s="1409"/>
      <c r="L1275" s="1409"/>
      <c r="M1275" s="1409">
        <v>2438</v>
      </c>
      <c r="N1275" s="1413">
        <v>45218</v>
      </c>
      <c r="O1275" s="1414" t="s">
        <v>1141</v>
      </c>
      <c r="P1275" s="1415"/>
      <c r="Q1275" s="135"/>
      <c r="R1275" s="109"/>
      <c r="S1275" s="109"/>
    </row>
    <row r="1276" spans="1:19" s="499" customFormat="1" ht="15.75" x14ac:dyDescent="0.25">
      <c r="A1276" s="1090"/>
      <c r="B1276" s="498"/>
      <c r="C1276" s="1408" t="s">
        <v>2269</v>
      </c>
      <c r="D1276" s="1409" t="s">
        <v>376</v>
      </c>
      <c r="E1276" s="1417" t="s">
        <v>2403</v>
      </c>
      <c r="F1276" s="1411"/>
      <c r="G1276" s="1412"/>
      <c r="H1276" s="1412"/>
      <c r="I1276" s="1412"/>
      <c r="J1276" s="1409"/>
      <c r="K1276" s="1409"/>
      <c r="L1276" s="1409"/>
      <c r="M1276" s="1409">
        <v>2438</v>
      </c>
      <c r="N1276" s="1413">
        <v>45218</v>
      </c>
      <c r="O1276" s="1414" t="s">
        <v>1141</v>
      </c>
      <c r="P1276" s="1415"/>
      <c r="Q1276" s="135"/>
      <c r="R1276" s="109"/>
      <c r="S1276" s="109"/>
    </row>
    <row r="1277" spans="1:19" s="499" customFormat="1" ht="15.75" x14ac:dyDescent="0.25">
      <c r="A1277" s="1090"/>
      <c r="B1277" s="498"/>
      <c r="C1277" s="1408" t="s">
        <v>2269</v>
      </c>
      <c r="D1277" s="1409" t="s">
        <v>376</v>
      </c>
      <c r="E1277" s="1417" t="s">
        <v>2404</v>
      </c>
      <c r="F1277" s="1411"/>
      <c r="G1277" s="1412"/>
      <c r="H1277" s="1412"/>
      <c r="I1277" s="1412"/>
      <c r="J1277" s="1409"/>
      <c r="K1277" s="1409"/>
      <c r="L1277" s="1409"/>
      <c r="M1277" s="1409">
        <v>2438</v>
      </c>
      <c r="N1277" s="1413">
        <v>45218</v>
      </c>
      <c r="O1277" s="1414" t="s">
        <v>1141</v>
      </c>
      <c r="P1277" s="1415"/>
      <c r="Q1277" s="135"/>
      <c r="R1277" s="109"/>
      <c r="S1277" s="109"/>
    </row>
    <row r="1278" spans="1:19" s="499" customFormat="1" ht="15.75" x14ac:dyDescent="0.25">
      <c r="A1278" s="1090"/>
      <c r="B1278" s="498"/>
      <c r="C1278" s="1408" t="s">
        <v>2269</v>
      </c>
      <c r="D1278" s="1409" t="s">
        <v>376</v>
      </c>
      <c r="E1278" s="1418">
        <v>8661</v>
      </c>
      <c r="F1278" s="1411"/>
      <c r="G1278" s="1412"/>
      <c r="H1278" s="1412"/>
      <c r="I1278" s="1412"/>
      <c r="J1278" s="1409"/>
      <c r="K1278" s="1409"/>
      <c r="L1278" s="1409"/>
      <c r="M1278" s="1409">
        <v>2438</v>
      </c>
      <c r="N1278" s="1413">
        <v>45218</v>
      </c>
      <c r="O1278" s="1414" t="s">
        <v>1141</v>
      </c>
      <c r="P1278" s="1415"/>
      <c r="Q1278" s="135"/>
      <c r="R1278" s="109"/>
      <c r="S1278" s="109"/>
    </row>
    <row r="1279" spans="1:19" s="499" customFormat="1" ht="15.75" x14ac:dyDescent="0.25">
      <c r="A1279" s="1090"/>
      <c r="B1279" s="498"/>
      <c r="C1279" s="1408" t="s">
        <v>2269</v>
      </c>
      <c r="D1279" s="1409" t="s">
        <v>376</v>
      </c>
      <c r="E1279" s="1417" t="s">
        <v>2405</v>
      </c>
      <c r="F1279" s="1411"/>
      <c r="G1279" s="1412"/>
      <c r="H1279" s="1412"/>
      <c r="I1279" s="1412"/>
      <c r="J1279" s="1409"/>
      <c r="K1279" s="1409"/>
      <c r="L1279" s="1409"/>
      <c r="M1279" s="1409">
        <v>2438</v>
      </c>
      <c r="N1279" s="1413">
        <v>45218</v>
      </c>
      <c r="O1279" s="1414" t="s">
        <v>1141</v>
      </c>
      <c r="P1279" s="1415"/>
      <c r="Q1279" s="135"/>
      <c r="R1279" s="109"/>
      <c r="S1279" s="109"/>
    </row>
    <row r="1280" spans="1:19" s="499" customFormat="1" ht="15.75" x14ac:dyDescent="0.25">
      <c r="A1280" s="1090"/>
      <c r="B1280" s="498"/>
      <c r="C1280" s="1408" t="s">
        <v>2269</v>
      </c>
      <c r="D1280" s="1409" t="s">
        <v>376</v>
      </c>
      <c r="E1280" s="1417" t="s">
        <v>2406</v>
      </c>
      <c r="F1280" s="1411"/>
      <c r="G1280" s="1412"/>
      <c r="H1280" s="1412"/>
      <c r="I1280" s="1412"/>
      <c r="J1280" s="1409"/>
      <c r="K1280" s="1409"/>
      <c r="L1280" s="1409"/>
      <c r="M1280" s="1409">
        <v>2438</v>
      </c>
      <c r="N1280" s="1413">
        <v>45218</v>
      </c>
      <c r="O1280" s="1414" t="s">
        <v>1141</v>
      </c>
      <c r="P1280" s="1415"/>
      <c r="Q1280" s="135"/>
      <c r="R1280" s="109"/>
      <c r="S1280" s="109"/>
    </row>
    <row r="1281" spans="1:19" s="499" customFormat="1" ht="15.75" x14ac:dyDescent="0.25">
      <c r="A1281" s="1090"/>
      <c r="B1281" s="498"/>
      <c r="C1281" s="1408" t="s">
        <v>2269</v>
      </c>
      <c r="D1281" s="1409" t="s">
        <v>376</v>
      </c>
      <c r="E1281" s="1417" t="s">
        <v>2407</v>
      </c>
      <c r="F1281" s="1411"/>
      <c r="G1281" s="1412"/>
      <c r="H1281" s="1412"/>
      <c r="I1281" s="1412"/>
      <c r="J1281" s="1409"/>
      <c r="K1281" s="1409"/>
      <c r="L1281" s="1409"/>
      <c r="M1281" s="1409">
        <v>2438</v>
      </c>
      <c r="N1281" s="1413">
        <v>45218</v>
      </c>
      <c r="O1281" s="1414" t="s">
        <v>1141</v>
      </c>
      <c r="P1281" s="1415"/>
      <c r="Q1281" s="135"/>
      <c r="R1281" s="109"/>
      <c r="S1281" s="109"/>
    </row>
    <row r="1282" spans="1:19" s="499" customFormat="1" ht="15.75" x14ac:dyDescent="0.25">
      <c r="A1282" s="1090"/>
      <c r="B1282" s="498"/>
      <c r="C1282" s="1408" t="s">
        <v>2269</v>
      </c>
      <c r="D1282" s="1409" t="s">
        <v>376</v>
      </c>
      <c r="E1282" s="1417" t="s">
        <v>2408</v>
      </c>
      <c r="F1282" s="1411"/>
      <c r="G1282" s="1412"/>
      <c r="H1282" s="1412"/>
      <c r="I1282" s="1412"/>
      <c r="J1282" s="1409"/>
      <c r="K1282" s="1409"/>
      <c r="L1282" s="1409"/>
      <c r="M1282" s="1409">
        <v>2438</v>
      </c>
      <c r="N1282" s="1413">
        <v>45218</v>
      </c>
      <c r="O1282" s="1414" t="s">
        <v>1141</v>
      </c>
      <c r="P1282" s="1415"/>
      <c r="Q1282" s="135"/>
      <c r="R1282" s="109"/>
      <c r="S1282" s="109"/>
    </row>
    <row r="1283" spans="1:19" s="499" customFormat="1" ht="15.75" x14ac:dyDescent="0.25">
      <c r="A1283" s="1090"/>
      <c r="B1283" s="498"/>
      <c r="C1283" s="1408" t="s">
        <v>2269</v>
      </c>
      <c r="D1283" s="1409" t="s">
        <v>376</v>
      </c>
      <c r="E1283" s="1417" t="s">
        <v>2409</v>
      </c>
      <c r="F1283" s="1411"/>
      <c r="G1283" s="1412"/>
      <c r="H1283" s="1412"/>
      <c r="I1283" s="1412"/>
      <c r="J1283" s="1409"/>
      <c r="K1283" s="1409"/>
      <c r="L1283" s="1409"/>
      <c r="M1283" s="1409">
        <v>2438</v>
      </c>
      <c r="N1283" s="1413">
        <v>45218</v>
      </c>
      <c r="O1283" s="1414" t="s">
        <v>1141</v>
      </c>
      <c r="P1283" s="1415"/>
      <c r="Q1283" s="135"/>
      <c r="R1283" s="109"/>
      <c r="S1283" s="109"/>
    </row>
    <row r="1284" spans="1:19" s="499" customFormat="1" ht="15.75" x14ac:dyDescent="0.25">
      <c r="A1284" s="1090"/>
      <c r="B1284" s="498"/>
      <c r="C1284" s="1408" t="s">
        <v>2269</v>
      </c>
      <c r="D1284" s="1409" t="s">
        <v>376</v>
      </c>
      <c r="E1284" s="1417" t="s">
        <v>1345</v>
      </c>
      <c r="F1284" s="1411"/>
      <c r="G1284" s="1412"/>
      <c r="H1284" s="1412"/>
      <c r="I1284" s="1412"/>
      <c r="J1284" s="1409"/>
      <c r="K1284" s="1409"/>
      <c r="L1284" s="1409"/>
      <c r="M1284" s="1409">
        <v>2438</v>
      </c>
      <c r="N1284" s="1413">
        <v>45218</v>
      </c>
      <c r="O1284" s="1414" t="s">
        <v>1141</v>
      </c>
      <c r="P1284" s="1415"/>
      <c r="Q1284" s="135"/>
      <c r="R1284" s="109"/>
      <c r="S1284" s="109"/>
    </row>
    <row r="1285" spans="1:19" s="499" customFormat="1" ht="15.75" x14ac:dyDescent="0.25">
      <c r="A1285" s="1090"/>
      <c r="B1285" s="498"/>
      <c r="C1285" s="1408" t="s">
        <v>2269</v>
      </c>
      <c r="D1285" s="1409" t="s">
        <v>376</v>
      </c>
      <c r="E1285" s="1417" t="s">
        <v>2410</v>
      </c>
      <c r="F1285" s="1411"/>
      <c r="G1285" s="1412"/>
      <c r="H1285" s="1412"/>
      <c r="I1285" s="1412"/>
      <c r="J1285" s="1409"/>
      <c r="K1285" s="1409"/>
      <c r="L1285" s="1409"/>
      <c r="M1285" s="1409">
        <v>2438</v>
      </c>
      <c r="N1285" s="1413">
        <v>45218</v>
      </c>
      <c r="O1285" s="1414" t="s">
        <v>1141</v>
      </c>
      <c r="P1285" s="1415"/>
      <c r="Q1285" s="135"/>
      <c r="R1285" s="109"/>
      <c r="S1285" s="109"/>
    </row>
    <row r="1286" spans="1:19" s="499" customFormat="1" ht="15.75" x14ac:dyDescent="0.25">
      <c r="A1286" s="1090"/>
      <c r="B1286" s="498"/>
      <c r="C1286" s="1408" t="s">
        <v>2269</v>
      </c>
      <c r="D1286" s="1409" t="s">
        <v>376</v>
      </c>
      <c r="E1286" s="1417" t="s">
        <v>2411</v>
      </c>
      <c r="F1286" s="1411"/>
      <c r="G1286" s="1412"/>
      <c r="H1286" s="1412"/>
      <c r="I1286" s="1412"/>
      <c r="J1286" s="1409"/>
      <c r="K1286" s="1409"/>
      <c r="L1286" s="1409"/>
      <c r="M1286" s="1409">
        <v>2438</v>
      </c>
      <c r="N1286" s="1413">
        <v>45218</v>
      </c>
      <c r="O1286" s="1414" t="s">
        <v>1141</v>
      </c>
      <c r="P1286" s="1415"/>
      <c r="Q1286" s="135"/>
      <c r="R1286" s="109"/>
      <c r="S1286" s="109"/>
    </row>
    <row r="1287" spans="1:19" s="499" customFormat="1" ht="15.75" x14ac:dyDescent="0.25">
      <c r="A1287" s="1090"/>
      <c r="B1287" s="498"/>
      <c r="C1287" s="1408" t="s">
        <v>2269</v>
      </c>
      <c r="D1287" s="1409" t="s">
        <v>376</v>
      </c>
      <c r="E1287" s="1417" t="s">
        <v>2412</v>
      </c>
      <c r="F1287" s="1411"/>
      <c r="G1287" s="1412"/>
      <c r="H1287" s="1412"/>
      <c r="I1287" s="1412"/>
      <c r="J1287" s="1409"/>
      <c r="K1287" s="1409"/>
      <c r="L1287" s="1409"/>
      <c r="M1287" s="1409">
        <v>2438</v>
      </c>
      <c r="N1287" s="1413">
        <v>45218</v>
      </c>
      <c r="O1287" s="1414" t="s">
        <v>1141</v>
      </c>
      <c r="P1287" s="1415"/>
      <c r="Q1287" s="135"/>
      <c r="R1287" s="109"/>
      <c r="S1287" s="109"/>
    </row>
    <row r="1288" spans="1:19" s="499" customFormat="1" ht="15.75" x14ac:dyDescent="0.25">
      <c r="A1288" s="1090"/>
      <c r="B1288" s="498"/>
      <c r="C1288" s="1408" t="s">
        <v>2269</v>
      </c>
      <c r="D1288" s="1409" t="s">
        <v>376</v>
      </c>
      <c r="E1288" s="1417" t="s">
        <v>2413</v>
      </c>
      <c r="F1288" s="1411"/>
      <c r="G1288" s="1412"/>
      <c r="H1288" s="1412"/>
      <c r="I1288" s="1412"/>
      <c r="J1288" s="1409"/>
      <c r="K1288" s="1409"/>
      <c r="L1288" s="1409"/>
      <c r="M1288" s="1409">
        <v>2438</v>
      </c>
      <c r="N1288" s="1413">
        <v>45218</v>
      </c>
      <c r="O1288" s="1414" t="s">
        <v>1141</v>
      </c>
      <c r="P1288" s="1415"/>
      <c r="Q1288" s="135"/>
      <c r="R1288" s="109"/>
      <c r="S1288" s="109"/>
    </row>
    <row r="1289" spans="1:19" s="499" customFormat="1" ht="15.75" x14ac:dyDescent="0.25">
      <c r="A1289" s="1090"/>
      <c r="B1289" s="498"/>
      <c r="C1289" s="1408" t="s">
        <v>2269</v>
      </c>
      <c r="D1289" s="1409" t="s">
        <v>376</v>
      </c>
      <c r="E1289" s="1417" t="s">
        <v>2414</v>
      </c>
      <c r="F1289" s="1411"/>
      <c r="G1289" s="1412"/>
      <c r="H1289" s="1412"/>
      <c r="I1289" s="1412"/>
      <c r="J1289" s="1409"/>
      <c r="K1289" s="1409"/>
      <c r="L1289" s="1409"/>
      <c r="M1289" s="1409">
        <v>2438</v>
      </c>
      <c r="N1289" s="1413">
        <v>45218</v>
      </c>
      <c r="O1289" s="1414" t="s">
        <v>1141</v>
      </c>
      <c r="P1289" s="1415"/>
      <c r="Q1289" s="135"/>
      <c r="R1289" s="109"/>
      <c r="S1289" s="109"/>
    </row>
    <row r="1290" spans="1:19" s="499" customFormat="1" ht="15.75" x14ac:dyDescent="0.25">
      <c r="A1290" s="1090"/>
      <c r="B1290" s="498"/>
      <c r="C1290" s="1408" t="s">
        <v>2269</v>
      </c>
      <c r="D1290" s="1409" t="s">
        <v>376</v>
      </c>
      <c r="E1290" s="1417" t="s">
        <v>2415</v>
      </c>
      <c r="F1290" s="1411"/>
      <c r="G1290" s="1412"/>
      <c r="H1290" s="1412"/>
      <c r="I1290" s="1412"/>
      <c r="J1290" s="1409"/>
      <c r="K1290" s="1409"/>
      <c r="L1290" s="1409"/>
      <c r="M1290" s="1409">
        <v>2438</v>
      </c>
      <c r="N1290" s="1413">
        <v>45218</v>
      </c>
      <c r="O1290" s="1414" t="s">
        <v>1141</v>
      </c>
      <c r="P1290" s="1415"/>
      <c r="Q1290" s="135"/>
      <c r="R1290" s="109"/>
      <c r="S1290" s="109"/>
    </row>
    <row r="1291" spans="1:19" s="499" customFormat="1" ht="15.75" x14ac:dyDescent="0.25">
      <c r="A1291" s="1090"/>
      <c r="B1291" s="498"/>
      <c r="C1291" s="1408" t="s">
        <v>2269</v>
      </c>
      <c r="D1291" s="1409" t="s">
        <v>376</v>
      </c>
      <c r="E1291" s="1417" t="s">
        <v>2416</v>
      </c>
      <c r="F1291" s="1411"/>
      <c r="G1291" s="1412"/>
      <c r="H1291" s="1412"/>
      <c r="I1291" s="1412"/>
      <c r="J1291" s="1409"/>
      <c r="K1291" s="1409"/>
      <c r="L1291" s="1409"/>
      <c r="M1291" s="1409">
        <v>2438</v>
      </c>
      <c r="N1291" s="1413">
        <v>45218</v>
      </c>
      <c r="O1291" s="1414" t="s">
        <v>1141</v>
      </c>
      <c r="P1291" s="1415"/>
      <c r="Q1291" s="135"/>
      <c r="R1291" s="109"/>
      <c r="S1291" s="109"/>
    </row>
    <row r="1292" spans="1:19" s="499" customFormat="1" ht="15.75" x14ac:dyDescent="0.25">
      <c r="A1292" s="1090"/>
      <c r="B1292" s="498"/>
      <c r="C1292" s="1408" t="s">
        <v>2269</v>
      </c>
      <c r="D1292" s="1409" t="s">
        <v>376</v>
      </c>
      <c r="E1292" s="1417" t="s">
        <v>1344</v>
      </c>
      <c r="F1292" s="1411"/>
      <c r="G1292" s="1412"/>
      <c r="H1292" s="1412"/>
      <c r="I1292" s="1412"/>
      <c r="J1292" s="1409"/>
      <c r="K1292" s="1409"/>
      <c r="L1292" s="1409"/>
      <c r="M1292" s="1409">
        <v>2438</v>
      </c>
      <c r="N1292" s="1413">
        <v>45218</v>
      </c>
      <c r="O1292" s="1414" t="s">
        <v>1141</v>
      </c>
      <c r="P1292" s="1415"/>
      <c r="Q1292" s="135"/>
      <c r="R1292" s="109"/>
      <c r="S1292" s="109"/>
    </row>
    <row r="1293" spans="1:19" s="499" customFormat="1" ht="15.75" x14ac:dyDescent="0.25">
      <c r="A1293" s="1090"/>
      <c r="B1293" s="498"/>
      <c r="C1293" s="1408" t="s">
        <v>2269</v>
      </c>
      <c r="D1293" s="1409" t="s">
        <v>376</v>
      </c>
      <c r="E1293" s="1417" t="s">
        <v>2417</v>
      </c>
      <c r="F1293" s="1411"/>
      <c r="G1293" s="1412"/>
      <c r="H1293" s="1412"/>
      <c r="I1293" s="1412"/>
      <c r="J1293" s="1409"/>
      <c r="K1293" s="1409"/>
      <c r="L1293" s="1409"/>
      <c r="M1293" s="1409">
        <v>2438</v>
      </c>
      <c r="N1293" s="1413">
        <v>45218</v>
      </c>
      <c r="O1293" s="1414" t="s">
        <v>1141</v>
      </c>
      <c r="P1293" s="1415"/>
      <c r="Q1293" s="135"/>
      <c r="R1293" s="109"/>
      <c r="S1293" s="109"/>
    </row>
    <row r="1294" spans="1:19" s="499" customFormat="1" ht="15.75" x14ac:dyDescent="0.25">
      <c r="A1294" s="1090"/>
      <c r="B1294" s="498"/>
      <c r="C1294" s="1408" t="s">
        <v>2269</v>
      </c>
      <c r="D1294" s="1409" t="s">
        <v>376</v>
      </c>
      <c r="E1294" s="1417" t="s">
        <v>2418</v>
      </c>
      <c r="F1294" s="1411"/>
      <c r="G1294" s="1412"/>
      <c r="H1294" s="1412"/>
      <c r="I1294" s="1412"/>
      <c r="J1294" s="1409"/>
      <c r="K1294" s="1409"/>
      <c r="L1294" s="1409"/>
      <c r="M1294" s="1409">
        <v>2438</v>
      </c>
      <c r="N1294" s="1413">
        <v>45218</v>
      </c>
      <c r="O1294" s="1414" t="s">
        <v>1141</v>
      </c>
      <c r="P1294" s="1415"/>
      <c r="Q1294" s="135"/>
      <c r="R1294" s="109"/>
      <c r="S1294" s="109"/>
    </row>
    <row r="1295" spans="1:19" s="499" customFormat="1" ht="15.75" x14ac:dyDescent="0.25">
      <c r="A1295" s="1090"/>
      <c r="B1295" s="498"/>
      <c r="C1295" s="1408" t="s">
        <v>2269</v>
      </c>
      <c r="D1295" s="1409" t="s">
        <v>376</v>
      </c>
      <c r="E1295" s="1417" t="s">
        <v>2419</v>
      </c>
      <c r="F1295" s="1411"/>
      <c r="G1295" s="1412"/>
      <c r="H1295" s="1412"/>
      <c r="I1295" s="1412"/>
      <c r="J1295" s="1409"/>
      <c r="K1295" s="1409"/>
      <c r="L1295" s="1409"/>
      <c r="M1295" s="1409">
        <v>2438</v>
      </c>
      <c r="N1295" s="1413">
        <v>45218</v>
      </c>
      <c r="O1295" s="1414" t="s">
        <v>1141</v>
      </c>
      <c r="P1295" s="1415"/>
      <c r="Q1295" s="135"/>
      <c r="R1295" s="109"/>
      <c r="S1295" s="109"/>
    </row>
    <row r="1296" spans="1:19" s="499" customFormat="1" ht="15.75" x14ac:dyDescent="0.25">
      <c r="A1296" s="1090"/>
      <c r="B1296" s="498"/>
      <c r="C1296" s="1408" t="s">
        <v>2269</v>
      </c>
      <c r="D1296" s="1409" t="s">
        <v>376</v>
      </c>
      <c r="E1296" s="1417" t="s">
        <v>2420</v>
      </c>
      <c r="F1296" s="1411"/>
      <c r="G1296" s="1412"/>
      <c r="H1296" s="1412"/>
      <c r="I1296" s="1412"/>
      <c r="J1296" s="1409"/>
      <c r="K1296" s="1409"/>
      <c r="L1296" s="1409"/>
      <c r="M1296" s="1409">
        <v>2438</v>
      </c>
      <c r="N1296" s="1413">
        <v>45218</v>
      </c>
      <c r="O1296" s="1414" t="s">
        <v>1141</v>
      </c>
      <c r="P1296" s="1415"/>
      <c r="Q1296" s="135"/>
      <c r="R1296" s="109"/>
      <c r="S1296" s="109"/>
    </row>
    <row r="1297" spans="1:19" s="499" customFormat="1" ht="15.75" x14ac:dyDescent="0.25">
      <c r="A1297" s="1090"/>
      <c r="B1297" s="498"/>
      <c r="C1297" s="1408" t="s">
        <v>2269</v>
      </c>
      <c r="D1297" s="1409" t="s">
        <v>376</v>
      </c>
      <c r="E1297" s="1417" t="s">
        <v>2421</v>
      </c>
      <c r="F1297" s="1411"/>
      <c r="G1297" s="1412"/>
      <c r="H1297" s="1412"/>
      <c r="I1297" s="1412"/>
      <c r="J1297" s="1409"/>
      <c r="K1297" s="1409"/>
      <c r="L1297" s="1409"/>
      <c r="M1297" s="1409">
        <v>2438</v>
      </c>
      <c r="N1297" s="1413">
        <v>45218</v>
      </c>
      <c r="O1297" s="1414" t="s">
        <v>1141</v>
      </c>
      <c r="P1297" s="1415"/>
      <c r="Q1297" s="135"/>
      <c r="R1297" s="109"/>
      <c r="S1297" s="109"/>
    </row>
    <row r="1298" spans="1:19" s="499" customFormat="1" ht="15.75" x14ac:dyDescent="0.25">
      <c r="A1298" s="1090"/>
      <c r="B1298" s="498"/>
      <c r="C1298" s="1408" t="s">
        <v>2269</v>
      </c>
      <c r="D1298" s="1409" t="s">
        <v>376</v>
      </c>
      <c r="E1298" s="1417" t="s">
        <v>2422</v>
      </c>
      <c r="F1298" s="1411"/>
      <c r="G1298" s="1412"/>
      <c r="H1298" s="1412"/>
      <c r="I1298" s="1412"/>
      <c r="J1298" s="1409"/>
      <c r="K1298" s="1409"/>
      <c r="L1298" s="1409"/>
      <c r="M1298" s="1409">
        <v>2438</v>
      </c>
      <c r="N1298" s="1413">
        <v>45218</v>
      </c>
      <c r="O1298" s="1414" t="s">
        <v>1141</v>
      </c>
      <c r="P1298" s="1415"/>
      <c r="Q1298" s="135"/>
      <c r="R1298" s="109"/>
      <c r="S1298" s="109"/>
    </row>
    <row r="1299" spans="1:19" s="499" customFormat="1" ht="15.75" x14ac:dyDescent="0.25">
      <c r="A1299" s="1090"/>
      <c r="B1299" s="498"/>
      <c r="C1299" s="1408" t="s">
        <v>2269</v>
      </c>
      <c r="D1299" s="1409" t="s">
        <v>376</v>
      </c>
      <c r="E1299" s="1417" t="s">
        <v>2423</v>
      </c>
      <c r="F1299" s="1411"/>
      <c r="G1299" s="1412"/>
      <c r="H1299" s="1412"/>
      <c r="I1299" s="1412"/>
      <c r="J1299" s="1409"/>
      <c r="K1299" s="1409"/>
      <c r="L1299" s="1409"/>
      <c r="M1299" s="1409">
        <v>2438</v>
      </c>
      <c r="N1299" s="1413">
        <v>45218</v>
      </c>
      <c r="O1299" s="1414" t="s">
        <v>1141</v>
      </c>
      <c r="P1299" s="1415"/>
      <c r="Q1299" s="135"/>
      <c r="R1299" s="109"/>
      <c r="S1299" s="109"/>
    </row>
    <row r="1300" spans="1:19" s="499" customFormat="1" ht="15.75" x14ac:dyDescent="0.25">
      <c r="A1300" s="1090"/>
      <c r="B1300" s="498"/>
      <c r="C1300" s="1408" t="s">
        <v>2269</v>
      </c>
      <c r="D1300" s="1409" t="s">
        <v>376</v>
      </c>
      <c r="E1300" s="1417" t="s">
        <v>2424</v>
      </c>
      <c r="F1300" s="1411"/>
      <c r="G1300" s="1412"/>
      <c r="H1300" s="1412"/>
      <c r="I1300" s="1412"/>
      <c r="J1300" s="1409"/>
      <c r="K1300" s="1409"/>
      <c r="L1300" s="1409"/>
      <c r="M1300" s="1409">
        <v>2438</v>
      </c>
      <c r="N1300" s="1413">
        <v>45218</v>
      </c>
      <c r="O1300" s="1414" t="s">
        <v>1141</v>
      </c>
      <c r="P1300" s="1415"/>
      <c r="Q1300" s="135"/>
      <c r="R1300" s="109"/>
      <c r="S1300" s="109"/>
    </row>
    <row r="1301" spans="1:19" s="499" customFormat="1" ht="15.75" x14ac:dyDescent="0.25">
      <c r="A1301" s="1090"/>
      <c r="B1301" s="498"/>
      <c r="C1301" s="1408" t="s">
        <v>2269</v>
      </c>
      <c r="D1301" s="1409" t="s">
        <v>376</v>
      </c>
      <c r="E1301" s="1417" t="s">
        <v>2425</v>
      </c>
      <c r="F1301" s="1411"/>
      <c r="G1301" s="1412"/>
      <c r="H1301" s="1412"/>
      <c r="I1301" s="1412"/>
      <c r="J1301" s="1409"/>
      <c r="K1301" s="1409"/>
      <c r="L1301" s="1409"/>
      <c r="M1301" s="1409">
        <v>2438</v>
      </c>
      <c r="N1301" s="1413">
        <v>45218</v>
      </c>
      <c r="O1301" s="1414" t="s">
        <v>1141</v>
      </c>
      <c r="P1301" s="1415"/>
      <c r="Q1301" s="135"/>
      <c r="R1301" s="109"/>
      <c r="S1301" s="109"/>
    </row>
    <row r="1302" spans="1:19" s="499" customFormat="1" ht="15.75" x14ac:dyDescent="0.25">
      <c r="A1302" s="1090"/>
      <c r="B1302" s="498"/>
      <c r="C1302" s="1408" t="s">
        <v>2269</v>
      </c>
      <c r="D1302" s="1409" t="s">
        <v>376</v>
      </c>
      <c r="E1302" s="1417" t="s">
        <v>2426</v>
      </c>
      <c r="F1302" s="1411"/>
      <c r="G1302" s="1412"/>
      <c r="H1302" s="1412"/>
      <c r="I1302" s="1412"/>
      <c r="J1302" s="1409"/>
      <c r="K1302" s="1409"/>
      <c r="L1302" s="1409"/>
      <c r="M1302" s="1409">
        <v>2438</v>
      </c>
      <c r="N1302" s="1413">
        <v>45218</v>
      </c>
      <c r="O1302" s="1414" t="s">
        <v>1141</v>
      </c>
      <c r="P1302" s="1415"/>
      <c r="Q1302" s="135"/>
      <c r="R1302" s="109"/>
      <c r="S1302" s="109"/>
    </row>
    <row r="1303" spans="1:19" s="499" customFormat="1" ht="15.75" x14ac:dyDescent="0.25">
      <c r="A1303" s="1090"/>
      <c r="B1303" s="498"/>
      <c r="C1303" s="1408" t="s">
        <v>2269</v>
      </c>
      <c r="D1303" s="1409" t="s">
        <v>376</v>
      </c>
      <c r="E1303" s="1417" t="s">
        <v>2427</v>
      </c>
      <c r="F1303" s="1411"/>
      <c r="G1303" s="1412"/>
      <c r="H1303" s="1412"/>
      <c r="I1303" s="1412"/>
      <c r="J1303" s="1409"/>
      <c r="K1303" s="1409"/>
      <c r="L1303" s="1409"/>
      <c r="M1303" s="1409">
        <v>2438</v>
      </c>
      <c r="N1303" s="1413">
        <v>45218</v>
      </c>
      <c r="O1303" s="1414" t="s">
        <v>1141</v>
      </c>
      <c r="P1303" s="1415"/>
      <c r="Q1303" s="135"/>
      <c r="R1303" s="109"/>
      <c r="S1303" s="109"/>
    </row>
    <row r="1304" spans="1:19" s="499" customFormat="1" ht="15.75" x14ac:dyDescent="0.25">
      <c r="A1304" s="1090"/>
      <c r="B1304" s="498"/>
      <c r="C1304" s="1408" t="s">
        <v>2269</v>
      </c>
      <c r="D1304" s="1409" t="s">
        <v>376</v>
      </c>
      <c r="E1304" s="1417" t="s">
        <v>2428</v>
      </c>
      <c r="F1304" s="1411"/>
      <c r="G1304" s="1412"/>
      <c r="H1304" s="1412"/>
      <c r="I1304" s="1412"/>
      <c r="J1304" s="1409"/>
      <c r="K1304" s="1409"/>
      <c r="L1304" s="1409"/>
      <c r="M1304" s="1409">
        <v>2438</v>
      </c>
      <c r="N1304" s="1413">
        <v>45218</v>
      </c>
      <c r="O1304" s="1414" t="s">
        <v>1141</v>
      </c>
      <c r="P1304" s="1415"/>
      <c r="Q1304" s="135"/>
      <c r="R1304" s="109"/>
      <c r="S1304" s="109"/>
    </row>
    <row r="1305" spans="1:19" s="499" customFormat="1" ht="15.75" x14ac:dyDescent="0.25">
      <c r="A1305" s="1090"/>
      <c r="B1305" s="498"/>
      <c r="C1305" s="1408" t="s">
        <v>2269</v>
      </c>
      <c r="D1305" s="1409" t="s">
        <v>376</v>
      </c>
      <c r="E1305" s="1417" t="s">
        <v>2429</v>
      </c>
      <c r="F1305" s="1411"/>
      <c r="G1305" s="1412"/>
      <c r="H1305" s="1412"/>
      <c r="I1305" s="1412"/>
      <c r="J1305" s="1409"/>
      <c r="K1305" s="1409"/>
      <c r="L1305" s="1409"/>
      <c r="M1305" s="1409">
        <v>2438</v>
      </c>
      <c r="N1305" s="1413">
        <v>45218</v>
      </c>
      <c r="O1305" s="1414" t="s">
        <v>1141</v>
      </c>
      <c r="P1305" s="1415"/>
      <c r="Q1305" s="135"/>
      <c r="R1305" s="109"/>
      <c r="S1305" s="109"/>
    </row>
    <row r="1306" spans="1:19" s="499" customFormat="1" ht="15.75" x14ac:dyDescent="0.25">
      <c r="A1306" s="1090"/>
      <c r="B1306" s="498"/>
      <c r="C1306" s="1408" t="s">
        <v>2269</v>
      </c>
      <c r="D1306" s="1409" t="s">
        <v>376</v>
      </c>
      <c r="E1306" s="1417" t="s">
        <v>2430</v>
      </c>
      <c r="F1306" s="1411"/>
      <c r="G1306" s="1412"/>
      <c r="H1306" s="1412"/>
      <c r="I1306" s="1412"/>
      <c r="J1306" s="1409"/>
      <c r="K1306" s="1409"/>
      <c r="L1306" s="1409"/>
      <c r="M1306" s="1409">
        <v>2438</v>
      </c>
      <c r="N1306" s="1413">
        <v>45218</v>
      </c>
      <c r="O1306" s="1414" t="s">
        <v>1141</v>
      </c>
      <c r="P1306" s="1415"/>
      <c r="Q1306" s="135"/>
      <c r="R1306" s="109"/>
      <c r="S1306" s="109"/>
    </row>
    <row r="1307" spans="1:19" s="499" customFormat="1" ht="15.75" x14ac:dyDescent="0.25">
      <c r="A1307" s="1090"/>
      <c r="B1307" s="498"/>
      <c r="C1307" s="1408" t="s">
        <v>2269</v>
      </c>
      <c r="D1307" s="1409" t="s">
        <v>376</v>
      </c>
      <c r="E1307" s="1417" t="s">
        <v>2431</v>
      </c>
      <c r="F1307" s="1411"/>
      <c r="G1307" s="1412"/>
      <c r="H1307" s="1412"/>
      <c r="I1307" s="1412"/>
      <c r="J1307" s="1409"/>
      <c r="K1307" s="1409"/>
      <c r="L1307" s="1409"/>
      <c r="M1307" s="1409">
        <v>2438</v>
      </c>
      <c r="N1307" s="1413">
        <v>45218</v>
      </c>
      <c r="O1307" s="1414" t="s">
        <v>1141</v>
      </c>
      <c r="P1307" s="1415"/>
      <c r="Q1307" s="135"/>
      <c r="R1307" s="109"/>
      <c r="S1307" s="109"/>
    </row>
    <row r="1308" spans="1:19" s="499" customFormat="1" ht="15.75" x14ac:dyDescent="0.25">
      <c r="A1308" s="1090"/>
      <c r="B1308" s="498"/>
      <c r="C1308" s="1408" t="s">
        <v>2269</v>
      </c>
      <c r="D1308" s="1409" t="s">
        <v>376</v>
      </c>
      <c r="E1308" s="1417" t="s">
        <v>2432</v>
      </c>
      <c r="F1308" s="1411"/>
      <c r="G1308" s="1412"/>
      <c r="H1308" s="1412"/>
      <c r="I1308" s="1412"/>
      <c r="J1308" s="1409"/>
      <c r="K1308" s="1409"/>
      <c r="L1308" s="1409"/>
      <c r="M1308" s="1409">
        <v>2438</v>
      </c>
      <c r="N1308" s="1413">
        <v>45218</v>
      </c>
      <c r="O1308" s="1414" t="s">
        <v>1141</v>
      </c>
      <c r="P1308" s="1415"/>
      <c r="Q1308" s="135"/>
      <c r="R1308" s="109"/>
      <c r="S1308" s="109"/>
    </row>
    <row r="1309" spans="1:19" s="499" customFormat="1" ht="15.75" x14ac:dyDescent="0.25">
      <c r="A1309" s="1090"/>
      <c r="B1309" s="498"/>
      <c r="C1309" s="1408" t="s">
        <v>2433</v>
      </c>
      <c r="D1309" s="1409">
        <v>649</v>
      </c>
      <c r="E1309" s="1419" t="s">
        <v>376</v>
      </c>
      <c r="F1309" s="1411">
        <v>40045</v>
      </c>
      <c r="G1309" s="1412">
        <v>795300</v>
      </c>
      <c r="H1309" s="1412">
        <v>795299</v>
      </c>
      <c r="I1309" s="1412">
        <v>1</v>
      </c>
      <c r="J1309" s="1409">
        <v>10</v>
      </c>
      <c r="K1309" s="1409">
        <v>613</v>
      </c>
      <c r="L1309" s="1409">
        <v>1206010003</v>
      </c>
      <c r="M1309" s="1409">
        <v>2438</v>
      </c>
      <c r="N1309" s="1413">
        <v>45218</v>
      </c>
      <c r="O1309" s="1414" t="s">
        <v>1141</v>
      </c>
      <c r="P1309" s="1415" t="s">
        <v>2434</v>
      </c>
      <c r="Q1309" s="135"/>
      <c r="R1309" s="109"/>
      <c r="S1309" s="109"/>
    </row>
    <row r="1310" spans="1:19" s="499" customFormat="1" ht="15.75" x14ac:dyDescent="0.25">
      <c r="A1310" s="1090"/>
      <c r="B1310" s="498"/>
      <c r="C1310" s="1408" t="s">
        <v>2433</v>
      </c>
      <c r="D1310" s="1409">
        <v>658</v>
      </c>
      <c r="E1310" s="1419" t="s">
        <v>376</v>
      </c>
      <c r="F1310" s="1411">
        <v>40045</v>
      </c>
      <c r="G1310" s="1412">
        <v>795300</v>
      </c>
      <c r="H1310" s="1412">
        <v>795299</v>
      </c>
      <c r="I1310" s="1412">
        <v>1</v>
      </c>
      <c r="J1310" s="1409">
        <v>10</v>
      </c>
      <c r="K1310" s="1409">
        <v>613</v>
      </c>
      <c r="L1310" s="1409">
        <v>1206010003</v>
      </c>
      <c r="M1310" s="1409">
        <v>2438</v>
      </c>
      <c r="N1310" s="1413">
        <v>45218</v>
      </c>
      <c r="O1310" s="1414" t="s">
        <v>1141</v>
      </c>
      <c r="P1310" s="1415" t="s">
        <v>2434</v>
      </c>
      <c r="Q1310" s="135"/>
      <c r="R1310" s="109"/>
      <c r="S1310" s="109"/>
    </row>
    <row r="1311" spans="1:19" s="499" customFormat="1" ht="15.75" x14ac:dyDescent="0.25">
      <c r="A1311" s="1090"/>
      <c r="B1311" s="498"/>
      <c r="C1311" s="1408" t="s">
        <v>2433</v>
      </c>
      <c r="D1311" s="1409">
        <v>657</v>
      </c>
      <c r="E1311" s="1419" t="s">
        <v>376</v>
      </c>
      <c r="F1311" s="1411">
        <v>40045</v>
      </c>
      <c r="G1311" s="1412">
        <v>795300</v>
      </c>
      <c r="H1311" s="1412">
        <v>795299</v>
      </c>
      <c r="I1311" s="1412">
        <v>1</v>
      </c>
      <c r="J1311" s="1409">
        <v>10</v>
      </c>
      <c r="K1311" s="1409">
        <v>613</v>
      </c>
      <c r="L1311" s="1409">
        <v>1206010003</v>
      </c>
      <c r="M1311" s="1409">
        <v>2438</v>
      </c>
      <c r="N1311" s="1413">
        <v>45218</v>
      </c>
      <c r="O1311" s="1414" t="s">
        <v>1141</v>
      </c>
      <c r="P1311" s="1415" t="s">
        <v>2434</v>
      </c>
      <c r="Q1311" s="135"/>
      <c r="R1311" s="109"/>
      <c r="S1311" s="109"/>
    </row>
    <row r="1312" spans="1:19" s="499" customFormat="1" ht="15.75" x14ac:dyDescent="0.25">
      <c r="A1312" s="1090"/>
      <c r="B1312" s="498"/>
      <c r="C1312" s="1408" t="s">
        <v>2433</v>
      </c>
      <c r="D1312" s="1409">
        <v>655</v>
      </c>
      <c r="E1312" s="1419" t="s">
        <v>376</v>
      </c>
      <c r="F1312" s="1411">
        <v>40045</v>
      </c>
      <c r="G1312" s="1412">
        <v>795300</v>
      </c>
      <c r="H1312" s="1412">
        <v>795299</v>
      </c>
      <c r="I1312" s="1412">
        <v>1</v>
      </c>
      <c r="J1312" s="1409">
        <v>10</v>
      </c>
      <c r="K1312" s="1409">
        <v>613</v>
      </c>
      <c r="L1312" s="1409">
        <v>1206010003</v>
      </c>
      <c r="M1312" s="1409">
        <v>2438</v>
      </c>
      <c r="N1312" s="1413">
        <v>45218</v>
      </c>
      <c r="O1312" s="1414" t="s">
        <v>1141</v>
      </c>
      <c r="P1312" s="1415" t="s">
        <v>2434</v>
      </c>
      <c r="Q1312" s="135"/>
      <c r="R1312" s="109"/>
      <c r="S1312" s="109"/>
    </row>
    <row r="1313" spans="1:19" s="499" customFormat="1" ht="15.75" x14ac:dyDescent="0.25">
      <c r="A1313" s="1090"/>
      <c r="B1313" s="498"/>
      <c r="C1313" s="1408" t="s">
        <v>2433</v>
      </c>
      <c r="D1313" s="1409">
        <v>650</v>
      </c>
      <c r="E1313" s="1419" t="s">
        <v>376</v>
      </c>
      <c r="F1313" s="1411">
        <v>40045</v>
      </c>
      <c r="G1313" s="1412">
        <v>795300</v>
      </c>
      <c r="H1313" s="1412">
        <v>795299</v>
      </c>
      <c r="I1313" s="1412">
        <v>1</v>
      </c>
      <c r="J1313" s="1409">
        <v>10</v>
      </c>
      <c r="K1313" s="1409">
        <v>613</v>
      </c>
      <c r="L1313" s="1409">
        <v>1206010003</v>
      </c>
      <c r="M1313" s="1409">
        <v>2438</v>
      </c>
      <c r="N1313" s="1413">
        <v>45218</v>
      </c>
      <c r="O1313" s="1414" t="s">
        <v>1141</v>
      </c>
      <c r="P1313" s="1415" t="s">
        <v>2434</v>
      </c>
      <c r="Q1313" s="135"/>
      <c r="R1313" s="109"/>
      <c r="S1313" s="109"/>
    </row>
    <row r="1314" spans="1:19" s="499" customFormat="1" ht="15.75" x14ac:dyDescent="0.25">
      <c r="A1314" s="1090"/>
      <c r="B1314" s="498"/>
      <c r="C1314" s="1408" t="s">
        <v>2433</v>
      </c>
      <c r="D1314" s="1409">
        <v>818</v>
      </c>
      <c r="E1314" s="1419" t="s">
        <v>376</v>
      </c>
      <c r="F1314" s="1411">
        <v>40045</v>
      </c>
      <c r="G1314" s="1412">
        <v>795300</v>
      </c>
      <c r="H1314" s="1412">
        <v>795299</v>
      </c>
      <c r="I1314" s="1412">
        <v>1</v>
      </c>
      <c r="J1314" s="1409">
        <v>10</v>
      </c>
      <c r="K1314" s="1409">
        <v>613</v>
      </c>
      <c r="L1314" s="1409">
        <v>1206010003</v>
      </c>
      <c r="M1314" s="1409">
        <v>2438</v>
      </c>
      <c r="N1314" s="1413">
        <v>45218</v>
      </c>
      <c r="O1314" s="1414" t="s">
        <v>1141</v>
      </c>
      <c r="P1314" s="1415" t="s">
        <v>2434</v>
      </c>
      <c r="Q1314" s="135"/>
      <c r="R1314" s="109"/>
      <c r="S1314" s="109"/>
    </row>
    <row r="1315" spans="1:19" s="499" customFormat="1" ht="15.75" x14ac:dyDescent="0.25">
      <c r="A1315" s="1090"/>
      <c r="B1315" s="498"/>
      <c r="C1315" s="1408" t="s">
        <v>2433</v>
      </c>
      <c r="D1315" s="1409">
        <v>651</v>
      </c>
      <c r="E1315" s="1419" t="s">
        <v>376</v>
      </c>
      <c r="F1315" s="1411">
        <v>40045</v>
      </c>
      <c r="G1315" s="1412">
        <v>795300</v>
      </c>
      <c r="H1315" s="1412">
        <v>795299</v>
      </c>
      <c r="I1315" s="1412">
        <v>1</v>
      </c>
      <c r="J1315" s="1409">
        <v>10</v>
      </c>
      <c r="K1315" s="1409">
        <v>613</v>
      </c>
      <c r="L1315" s="1409">
        <v>1206010003</v>
      </c>
      <c r="M1315" s="1409">
        <v>2438</v>
      </c>
      <c r="N1315" s="1413">
        <v>45218</v>
      </c>
      <c r="O1315" s="1414" t="s">
        <v>1141</v>
      </c>
      <c r="P1315" s="1415" t="s">
        <v>2434</v>
      </c>
      <c r="Q1315" s="135"/>
      <c r="R1315" s="109"/>
      <c r="S1315" s="109"/>
    </row>
    <row r="1316" spans="1:19" s="499" customFormat="1" ht="15.75" x14ac:dyDescent="0.25">
      <c r="A1316" s="1090"/>
      <c r="B1316" s="498"/>
      <c r="C1316" s="1408" t="s">
        <v>2433</v>
      </c>
      <c r="D1316" s="1409">
        <v>642</v>
      </c>
      <c r="E1316" s="1419" t="s">
        <v>376</v>
      </c>
      <c r="F1316" s="1411">
        <v>40045</v>
      </c>
      <c r="G1316" s="1412">
        <v>639855</v>
      </c>
      <c r="H1316" s="1412">
        <v>639854</v>
      </c>
      <c r="I1316" s="1412">
        <v>1</v>
      </c>
      <c r="J1316" s="1409">
        <v>10</v>
      </c>
      <c r="K1316" s="1409">
        <v>613</v>
      </c>
      <c r="L1316" s="1409">
        <v>1206010003</v>
      </c>
      <c r="M1316" s="1409">
        <v>2438</v>
      </c>
      <c r="N1316" s="1413">
        <v>45218</v>
      </c>
      <c r="O1316" s="1414" t="s">
        <v>1141</v>
      </c>
      <c r="P1316" s="1415" t="s">
        <v>2434</v>
      </c>
      <c r="Q1316" s="135"/>
      <c r="R1316" s="109"/>
      <c r="S1316" s="109"/>
    </row>
    <row r="1317" spans="1:19" s="499" customFormat="1" ht="15.75" x14ac:dyDescent="0.25">
      <c r="A1317" s="1090"/>
      <c r="B1317" s="498"/>
      <c r="C1317" s="1408" t="s">
        <v>2433</v>
      </c>
      <c r="D1317" s="1409">
        <v>659</v>
      </c>
      <c r="E1317" s="1419" t="s">
        <v>376</v>
      </c>
      <c r="F1317" s="1411">
        <v>40045</v>
      </c>
      <c r="G1317" s="1412">
        <v>795300</v>
      </c>
      <c r="H1317" s="1412">
        <v>795299</v>
      </c>
      <c r="I1317" s="1412">
        <v>1</v>
      </c>
      <c r="J1317" s="1409">
        <v>10</v>
      </c>
      <c r="K1317" s="1409">
        <v>613</v>
      </c>
      <c r="L1317" s="1409">
        <v>1206010003</v>
      </c>
      <c r="M1317" s="1409">
        <v>2438</v>
      </c>
      <c r="N1317" s="1413">
        <v>45218</v>
      </c>
      <c r="O1317" s="1414" t="s">
        <v>1141</v>
      </c>
      <c r="P1317" s="1415" t="s">
        <v>2434</v>
      </c>
      <c r="Q1317" s="135"/>
      <c r="R1317" s="109"/>
      <c r="S1317" s="109"/>
    </row>
    <row r="1318" spans="1:19" s="499" customFormat="1" ht="15.75" x14ac:dyDescent="0.25">
      <c r="A1318" s="1090"/>
      <c r="B1318" s="498"/>
      <c r="C1318" s="1408" t="s">
        <v>2435</v>
      </c>
      <c r="D1318" s="1409">
        <v>641</v>
      </c>
      <c r="E1318" s="1419" t="s">
        <v>376</v>
      </c>
      <c r="F1318" s="1411">
        <v>40045</v>
      </c>
      <c r="G1318" s="1412">
        <v>639855</v>
      </c>
      <c r="H1318" s="1412">
        <v>639854</v>
      </c>
      <c r="I1318" s="1412">
        <v>1</v>
      </c>
      <c r="J1318" s="1409">
        <v>10</v>
      </c>
      <c r="K1318" s="1409">
        <v>613</v>
      </c>
      <c r="L1318" s="1409">
        <v>1206010003</v>
      </c>
      <c r="M1318" s="1409">
        <v>2438</v>
      </c>
      <c r="N1318" s="1413">
        <v>45218</v>
      </c>
      <c r="O1318" s="1414" t="s">
        <v>1141</v>
      </c>
      <c r="P1318" s="1415" t="s">
        <v>2434</v>
      </c>
      <c r="Q1318" s="135"/>
      <c r="R1318" s="109"/>
      <c r="S1318" s="109"/>
    </row>
    <row r="1319" spans="1:19" s="499" customFormat="1" ht="15.75" x14ac:dyDescent="0.25">
      <c r="A1319" s="1090"/>
      <c r="B1319" s="498"/>
      <c r="C1319" s="1408" t="s">
        <v>2435</v>
      </c>
      <c r="D1319" s="1409" t="s">
        <v>376</v>
      </c>
      <c r="E1319" s="1419" t="s">
        <v>2436</v>
      </c>
      <c r="F1319" s="1411">
        <v>40045</v>
      </c>
      <c r="G1319" s="1412">
        <v>639855</v>
      </c>
      <c r="H1319" s="1412">
        <v>639854</v>
      </c>
      <c r="I1319" s="1412">
        <v>1</v>
      </c>
      <c r="J1319" s="1409">
        <v>10</v>
      </c>
      <c r="K1319" s="1409">
        <v>613</v>
      </c>
      <c r="L1319" s="1409">
        <v>1206010003</v>
      </c>
      <c r="M1319" s="1409">
        <v>2438</v>
      </c>
      <c r="N1319" s="1413">
        <v>45218</v>
      </c>
      <c r="O1319" s="1414" t="s">
        <v>1141</v>
      </c>
      <c r="P1319" s="1415" t="s">
        <v>2434</v>
      </c>
      <c r="Q1319" s="135"/>
      <c r="R1319" s="109"/>
      <c r="S1319" s="109"/>
    </row>
    <row r="1320" spans="1:19" s="499" customFormat="1" ht="15.75" x14ac:dyDescent="0.25">
      <c r="A1320" s="1090"/>
      <c r="B1320" s="498"/>
      <c r="C1320" s="1408" t="s">
        <v>2435</v>
      </c>
      <c r="D1320" s="1409">
        <v>643</v>
      </c>
      <c r="E1320" s="1419" t="s">
        <v>376</v>
      </c>
      <c r="F1320" s="1411">
        <v>40045</v>
      </c>
      <c r="G1320" s="1412">
        <v>639855</v>
      </c>
      <c r="H1320" s="1412">
        <v>639854</v>
      </c>
      <c r="I1320" s="1412">
        <v>1</v>
      </c>
      <c r="J1320" s="1409">
        <v>10</v>
      </c>
      <c r="K1320" s="1409">
        <v>613</v>
      </c>
      <c r="L1320" s="1409">
        <v>1206010003</v>
      </c>
      <c r="M1320" s="1409">
        <v>2438</v>
      </c>
      <c r="N1320" s="1413">
        <v>45218</v>
      </c>
      <c r="O1320" s="1414" t="s">
        <v>1141</v>
      </c>
      <c r="P1320" s="1415" t="s">
        <v>2434</v>
      </c>
      <c r="Q1320" s="135"/>
      <c r="R1320" s="109"/>
      <c r="S1320" s="109"/>
    </row>
    <row r="1321" spans="1:19" s="499" customFormat="1" ht="15.75" x14ac:dyDescent="0.25">
      <c r="A1321" s="1090"/>
      <c r="B1321" s="498"/>
      <c r="C1321" s="1408" t="s">
        <v>2437</v>
      </c>
      <c r="D1321" s="1409" t="s">
        <v>376</v>
      </c>
      <c r="E1321" s="1419" t="s">
        <v>2438</v>
      </c>
      <c r="F1321" s="1411">
        <v>38876</v>
      </c>
      <c r="G1321" s="1412">
        <v>878592</v>
      </c>
      <c r="H1321" s="1412">
        <v>878591</v>
      </c>
      <c r="I1321" s="1412">
        <v>1</v>
      </c>
      <c r="J1321" s="1409">
        <v>10</v>
      </c>
      <c r="K1321" s="1409">
        <v>613</v>
      </c>
      <c r="L1321" s="1409">
        <v>1206010003</v>
      </c>
      <c r="M1321" s="1409">
        <v>2438</v>
      </c>
      <c r="N1321" s="1413">
        <v>45218</v>
      </c>
      <c r="O1321" s="1414" t="s">
        <v>1141</v>
      </c>
      <c r="P1321" s="1415" t="s">
        <v>2434</v>
      </c>
      <c r="Q1321" s="135"/>
      <c r="R1321" s="109"/>
      <c r="S1321" s="109"/>
    </row>
    <row r="1322" spans="1:19" s="499" customFormat="1" ht="15.75" x14ac:dyDescent="0.25">
      <c r="A1322" s="1090"/>
      <c r="B1322" s="498"/>
      <c r="C1322" s="1408" t="s">
        <v>2437</v>
      </c>
      <c r="D1322" s="1409" t="s">
        <v>376</v>
      </c>
      <c r="E1322" s="1419" t="s">
        <v>2439</v>
      </c>
      <c r="F1322" s="1411">
        <v>38876</v>
      </c>
      <c r="G1322" s="1412">
        <v>878592</v>
      </c>
      <c r="H1322" s="1412">
        <v>878591</v>
      </c>
      <c r="I1322" s="1412">
        <v>1</v>
      </c>
      <c r="J1322" s="1409">
        <v>10</v>
      </c>
      <c r="K1322" s="1409">
        <v>613</v>
      </c>
      <c r="L1322" s="1409">
        <v>1206010003</v>
      </c>
      <c r="M1322" s="1409">
        <v>2438</v>
      </c>
      <c r="N1322" s="1413">
        <v>45218</v>
      </c>
      <c r="O1322" s="1414" t="s">
        <v>1141</v>
      </c>
      <c r="P1322" s="1415" t="s">
        <v>2434</v>
      </c>
      <c r="Q1322" s="135"/>
      <c r="R1322" s="109"/>
      <c r="S1322" s="109"/>
    </row>
    <row r="1323" spans="1:19" s="499" customFormat="1" ht="15.75" x14ac:dyDescent="0.25">
      <c r="A1323" s="1090"/>
      <c r="B1323" s="498"/>
      <c r="C1323" s="1408" t="s">
        <v>2440</v>
      </c>
      <c r="D1323" s="1409" t="s">
        <v>376</v>
      </c>
      <c r="E1323" s="1419" t="s">
        <v>2441</v>
      </c>
      <c r="F1323" s="1411">
        <v>41772</v>
      </c>
      <c r="G1323" s="1412">
        <v>1234050</v>
      </c>
      <c r="H1323" s="1412">
        <v>596457.01</v>
      </c>
      <c r="I1323" s="1412">
        <v>637592.99</v>
      </c>
      <c r="J1323" s="1409">
        <v>10</v>
      </c>
      <c r="K1323" s="1409">
        <v>2647</v>
      </c>
      <c r="L1323" s="1409">
        <v>1206010003</v>
      </c>
      <c r="M1323" s="1409">
        <v>2438</v>
      </c>
      <c r="N1323" s="1413">
        <v>45218</v>
      </c>
      <c r="O1323" s="1414" t="s">
        <v>1141</v>
      </c>
      <c r="P1323" s="1415"/>
      <c r="Q1323" s="135"/>
      <c r="R1323" s="109"/>
      <c r="S1323" s="109"/>
    </row>
    <row r="1324" spans="1:19" s="499" customFormat="1" ht="15.75" x14ac:dyDescent="0.25">
      <c r="A1324" s="1090"/>
      <c r="B1324" s="498"/>
      <c r="C1324" s="1408" t="s">
        <v>2442</v>
      </c>
      <c r="D1324" s="1409" t="s">
        <v>376</v>
      </c>
      <c r="E1324" s="1419"/>
      <c r="F1324" s="1411"/>
      <c r="G1324" s="1412"/>
      <c r="H1324" s="1412"/>
      <c r="I1324" s="1412"/>
      <c r="J1324" s="1409"/>
      <c r="K1324" s="1409"/>
      <c r="L1324" s="1409"/>
      <c r="M1324" s="1409">
        <v>2438</v>
      </c>
      <c r="N1324" s="1413">
        <v>45218</v>
      </c>
      <c r="O1324" s="1414" t="s">
        <v>1141</v>
      </c>
      <c r="P1324" s="1415"/>
      <c r="Q1324" s="135"/>
      <c r="R1324" s="109"/>
      <c r="S1324" s="109"/>
    </row>
    <row r="1325" spans="1:19" s="499" customFormat="1" ht="15.75" x14ac:dyDescent="0.25">
      <c r="A1325" s="1090"/>
      <c r="B1325" s="498"/>
      <c r="C1325" s="1408" t="s">
        <v>2443</v>
      </c>
      <c r="D1325" s="1409" t="s">
        <v>376</v>
      </c>
      <c r="E1325" s="1419"/>
      <c r="F1325" s="1411"/>
      <c r="G1325" s="1412"/>
      <c r="H1325" s="1412"/>
      <c r="I1325" s="1412"/>
      <c r="J1325" s="1409"/>
      <c r="K1325" s="1409"/>
      <c r="L1325" s="1409"/>
      <c r="M1325" s="1409">
        <v>2438</v>
      </c>
      <c r="N1325" s="1413">
        <v>45218</v>
      </c>
      <c r="O1325" s="1414" t="s">
        <v>1141</v>
      </c>
      <c r="P1325" s="1415"/>
      <c r="Q1325" s="135"/>
      <c r="R1325" s="109"/>
      <c r="S1325" s="109"/>
    </row>
    <row r="1326" spans="1:19" s="499" customFormat="1" ht="15.75" x14ac:dyDescent="0.25">
      <c r="A1326" s="1090"/>
      <c r="B1326" s="498"/>
      <c r="C1326" s="1408" t="s">
        <v>2443</v>
      </c>
      <c r="D1326" s="1409" t="s">
        <v>376</v>
      </c>
      <c r="E1326" s="1419"/>
      <c r="F1326" s="1411"/>
      <c r="G1326" s="1412"/>
      <c r="H1326" s="1412"/>
      <c r="I1326" s="1412"/>
      <c r="J1326" s="1409"/>
      <c r="K1326" s="1409"/>
      <c r="L1326" s="1409"/>
      <c r="M1326" s="1409">
        <v>2438</v>
      </c>
      <c r="N1326" s="1413">
        <v>45218</v>
      </c>
      <c r="O1326" s="1414" t="s">
        <v>1141</v>
      </c>
      <c r="P1326" s="1415"/>
      <c r="Q1326" s="135"/>
      <c r="R1326" s="109"/>
      <c r="S1326" s="109"/>
    </row>
    <row r="1327" spans="1:19" s="499" customFormat="1" ht="15.75" x14ac:dyDescent="0.25">
      <c r="A1327" s="1090"/>
      <c r="B1327" s="498"/>
      <c r="C1327" s="1408" t="s">
        <v>2444</v>
      </c>
      <c r="D1327" s="1409" t="s">
        <v>376</v>
      </c>
      <c r="E1327" s="1419"/>
      <c r="F1327" s="1411"/>
      <c r="G1327" s="1412"/>
      <c r="H1327" s="1412"/>
      <c r="I1327" s="1412"/>
      <c r="J1327" s="1409"/>
      <c r="K1327" s="1409"/>
      <c r="L1327" s="1409"/>
      <c r="M1327" s="1409">
        <v>2438</v>
      </c>
      <c r="N1327" s="1413">
        <v>45218</v>
      </c>
      <c r="O1327" s="1414" t="s">
        <v>1141</v>
      </c>
      <c r="P1327" s="1415"/>
      <c r="Q1327" s="135"/>
      <c r="R1327" s="109"/>
      <c r="S1327" s="109"/>
    </row>
    <row r="1328" spans="1:19" s="499" customFormat="1" ht="15.75" x14ac:dyDescent="0.25">
      <c r="A1328" s="1090"/>
      <c r="B1328" s="498"/>
      <c r="C1328" s="1408" t="s">
        <v>2445</v>
      </c>
      <c r="D1328" s="1409" t="s">
        <v>376</v>
      </c>
      <c r="E1328" s="1419"/>
      <c r="F1328" s="1411"/>
      <c r="G1328" s="1412"/>
      <c r="H1328" s="1412"/>
      <c r="I1328" s="1412"/>
      <c r="J1328" s="1409"/>
      <c r="K1328" s="1409"/>
      <c r="L1328" s="1409"/>
      <c r="M1328" s="1409">
        <v>2438</v>
      </c>
      <c r="N1328" s="1413">
        <v>45218</v>
      </c>
      <c r="O1328" s="1414" t="s">
        <v>1141</v>
      </c>
      <c r="P1328" s="1415"/>
      <c r="Q1328" s="135"/>
      <c r="R1328" s="109"/>
      <c r="S1328" s="109"/>
    </row>
    <row r="1329" spans="1:19" s="499" customFormat="1" ht="15.75" x14ac:dyDescent="0.25">
      <c r="A1329" s="1090"/>
      <c r="B1329" s="498"/>
      <c r="C1329" s="1408" t="s">
        <v>2446</v>
      </c>
      <c r="D1329" s="1409" t="s">
        <v>376</v>
      </c>
      <c r="E1329" s="1419"/>
      <c r="F1329" s="1411"/>
      <c r="G1329" s="1412"/>
      <c r="H1329" s="1412"/>
      <c r="I1329" s="1412"/>
      <c r="J1329" s="1409"/>
      <c r="K1329" s="1409"/>
      <c r="L1329" s="1409"/>
      <c r="M1329" s="1409">
        <v>2438</v>
      </c>
      <c r="N1329" s="1413">
        <v>45218</v>
      </c>
      <c r="O1329" s="1414" t="s">
        <v>1141</v>
      </c>
      <c r="P1329" s="1415"/>
      <c r="Q1329" s="135"/>
      <c r="R1329" s="109"/>
      <c r="S1329" s="109"/>
    </row>
    <row r="1330" spans="1:19" s="499" customFormat="1" ht="15.75" x14ac:dyDescent="0.25">
      <c r="A1330" s="1090"/>
      <c r="B1330" s="498"/>
      <c r="C1330" s="1408" t="s">
        <v>2447</v>
      </c>
      <c r="D1330" s="1409" t="s">
        <v>376</v>
      </c>
      <c r="E1330" s="1419"/>
      <c r="F1330" s="1411"/>
      <c r="G1330" s="1412"/>
      <c r="H1330" s="1412"/>
      <c r="I1330" s="1412"/>
      <c r="J1330" s="1409"/>
      <c r="K1330" s="1409"/>
      <c r="L1330" s="1409"/>
      <c r="M1330" s="1409">
        <v>2438</v>
      </c>
      <c r="N1330" s="1413">
        <v>45218</v>
      </c>
      <c r="O1330" s="1414" t="s">
        <v>1141</v>
      </c>
      <c r="P1330" s="1415"/>
      <c r="Q1330" s="135"/>
      <c r="R1330" s="109"/>
      <c r="S1330" s="109"/>
    </row>
    <row r="1331" spans="1:19" s="499" customFormat="1" ht="15.75" x14ac:dyDescent="0.25">
      <c r="A1331" s="1090"/>
      <c r="B1331" s="498"/>
      <c r="C1331" s="1408" t="s">
        <v>2447</v>
      </c>
      <c r="D1331" s="1409" t="s">
        <v>376</v>
      </c>
      <c r="E1331" s="1419"/>
      <c r="F1331" s="1411"/>
      <c r="G1331" s="1412"/>
      <c r="H1331" s="1412"/>
      <c r="I1331" s="1412"/>
      <c r="J1331" s="1409"/>
      <c r="K1331" s="1409"/>
      <c r="L1331" s="1409"/>
      <c r="M1331" s="1409">
        <v>2438</v>
      </c>
      <c r="N1331" s="1413">
        <v>45218</v>
      </c>
      <c r="O1331" s="1414" t="s">
        <v>1141</v>
      </c>
      <c r="P1331" s="1415"/>
      <c r="Q1331" s="135"/>
      <c r="R1331" s="109"/>
      <c r="S1331" s="109"/>
    </row>
    <row r="1332" spans="1:19" s="499" customFormat="1" ht="15.75" x14ac:dyDescent="0.25">
      <c r="A1332" s="1090"/>
      <c r="B1332" s="498"/>
      <c r="C1332" s="1408" t="s">
        <v>2447</v>
      </c>
      <c r="D1332" s="1409" t="s">
        <v>376</v>
      </c>
      <c r="E1332" s="1419"/>
      <c r="F1332" s="1411"/>
      <c r="G1332" s="1412"/>
      <c r="H1332" s="1412"/>
      <c r="I1332" s="1412"/>
      <c r="J1332" s="1409"/>
      <c r="K1332" s="1409"/>
      <c r="L1332" s="1409"/>
      <c r="M1332" s="1409">
        <v>2438</v>
      </c>
      <c r="N1332" s="1413">
        <v>45218</v>
      </c>
      <c r="O1332" s="1414" t="s">
        <v>1141</v>
      </c>
      <c r="P1332" s="1415"/>
      <c r="Q1332" s="135"/>
      <c r="R1332" s="109"/>
      <c r="S1332" s="109"/>
    </row>
    <row r="1333" spans="1:19" s="499" customFormat="1" ht="15.75" x14ac:dyDescent="0.25">
      <c r="A1333" s="1090"/>
      <c r="B1333" s="498"/>
      <c r="C1333" s="1408" t="s">
        <v>2447</v>
      </c>
      <c r="D1333" s="1409" t="s">
        <v>376</v>
      </c>
      <c r="E1333" s="1419"/>
      <c r="F1333" s="1411"/>
      <c r="G1333" s="1412"/>
      <c r="H1333" s="1412"/>
      <c r="I1333" s="1412"/>
      <c r="J1333" s="1409"/>
      <c r="K1333" s="1409"/>
      <c r="L1333" s="1409"/>
      <c r="M1333" s="1409">
        <v>2438</v>
      </c>
      <c r="N1333" s="1413">
        <v>45218</v>
      </c>
      <c r="O1333" s="1414" t="s">
        <v>1141</v>
      </c>
      <c r="P1333" s="1415"/>
      <c r="Q1333" s="135"/>
      <c r="R1333" s="109"/>
      <c r="S1333" s="109"/>
    </row>
    <row r="1334" spans="1:19" s="499" customFormat="1" ht="15.75" x14ac:dyDescent="0.25">
      <c r="A1334" s="1090"/>
      <c r="B1334" s="498"/>
      <c r="C1334" s="1408" t="s">
        <v>2448</v>
      </c>
      <c r="D1334" s="1409" t="s">
        <v>376</v>
      </c>
      <c r="E1334" s="1419"/>
      <c r="F1334" s="1411"/>
      <c r="G1334" s="1412"/>
      <c r="H1334" s="1412"/>
      <c r="I1334" s="1412"/>
      <c r="J1334" s="1409"/>
      <c r="K1334" s="1409"/>
      <c r="L1334" s="1409"/>
      <c r="M1334" s="1409">
        <v>2438</v>
      </c>
      <c r="N1334" s="1413">
        <v>45218</v>
      </c>
      <c r="O1334" s="1414" t="s">
        <v>1141</v>
      </c>
      <c r="P1334" s="1415"/>
      <c r="Q1334" s="135"/>
      <c r="R1334" s="109"/>
      <c r="S1334" s="109"/>
    </row>
    <row r="1335" spans="1:19" s="499" customFormat="1" ht="15.75" x14ac:dyDescent="0.25">
      <c r="A1335" s="1090"/>
      <c r="B1335" s="498"/>
      <c r="C1335" s="1408" t="s">
        <v>2448</v>
      </c>
      <c r="D1335" s="1409" t="s">
        <v>376</v>
      </c>
      <c r="E1335" s="1419"/>
      <c r="F1335" s="1411"/>
      <c r="G1335" s="1412"/>
      <c r="H1335" s="1412"/>
      <c r="I1335" s="1412"/>
      <c r="J1335" s="1409"/>
      <c r="K1335" s="1409"/>
      <c r="L1335" s="1409"/>
      <c r="M1335" s="1409">
        <v>2438</v>
      </c>
      <c r="N1335" s="1413">
        <v>45218</v>
      </c>
      <c r="O1335" s="1414" t="s">
        <v>1141</v>
      </c>
      <c r="P1335" s="1415"/>
      <c r="Q1335" s="135"/>
      <c r="R1335" s="109"/>
      <c r="S1335" s="109"/>
    </row>
    <row r="1336" spans="1:19" s="499" customFormat="1" ht="15.75" x14ac:dyDescent="0.25">
      <c r="A1336" s="1090"/>
      <c r="B1336" s="498"/>
      <c r="C1336" s="1408" t="s">
        <v>2449</v>
      </c>
      <c r="D1336" s="1409" t="s">
        <v>376</v>
      </c>
      <c r="E1336" s="1419" t="s">
        <v>2450</v>
      </c>
      <c r="F1336" s="1411">
        <v>43794</v>
      </c>
      <c r="G1336" s="1412">
        <v>139458.21</v>
      </c>
      <c r="H1336" s="1412">
        <v>113890.05</v>
      </c>
      <c r="I1336" s="1412">
        <v>25568.16</v>
      </c>
      <c r="J1336" s="1409">
        <v>10</v>
      </c>
      <c r="K1336" s="1409">
        <v>2648</v>
      </c>
      <c r="L1336" s="1409">
        <v>1206010003</v>
      </c>
      <c r="M1336" s="1409">
        <v>2438</v>
      </c>
      <c r="N1336" s="1413">
        <v>45218</v>
      </c>
      <c r="O1336" s="1414" t="s">
        <v>1141</v>
      </c>
      <c r="P1336" s="1415"/>
      <c r="Q1336" s="135"/>
      <c r="R1336" s="109"/>
      <c r="S1336" s="109"/>
    </row>
    <row r="1337" spans="1:19" s="499" customFormat="1" ht="15.75" x14ac:dyDescent="0.25">
      <c r="A1337" s="1090"/>
      <c r="B1337" s="498"/>
      <c r="C1337" s="1408" t="s">
        <v>2449</v>
      </c>
      <c r="D1337" s="1409" t="s">
        <v>376</v>
      </c>
      <c r="E1337" s="1419" t="s">
        <v>2451</v>
      </c>
      <c r="F1337" s="1411">
        <v>42576</v>
      </c>
      <c r="G1337" s="1412">
        <v>99264.45</v>
      </c>
      <c r="H1337" s="1412">
        <v>99263.45</v>
      </c>
      <c r="I1337" s="1412">
        <v>1</v>
      </c>
      <c r="J1337" s="1409">
        <v>10</v>
      </c>
      <c r="K1337" s="1409">
        <v>2648</v>
      </c>
      <c r="L1337" s="1409">
        <v>1206010003</v>
      </c>
      <c r="M1337" s="1409">
        <v>2438</v>
      </c>
      <c r="N1337" s="1413">
        <v>45218</v>
      </c>
      <c r="O1337" s="1414" t="s">
        <v>1141</v>
      </c>
      <c r="P1337" s="1415"/>
      <c r="Q1337" s="135"/>
      <c r="R1337" s="109"/>
      <c r="S1337" s="109"/>
    </row>
    <row r="1338" spans="1:19" s="499" customFormat="1" ht="15.75" x14ac:dyDescent="0.25">
      <c r="A1338" s="1090"/>
      <c r="B1338" s="498"/>
      <c r="C1338" s="1408" t="s">
        <v>2449</v>
      </c>
      <c r="D1338" s="1409" t="s">
        <v>376</v>
      </c>
      <c r="E1338" s="1419" t="s">
        <v>2452</v>
      </c>
      <c r="F1338" s="1411">
        <v>43794</v>
      </c>
      <c r="G1338" s="1412">
        <v>139458.21</v>
      </c>
      <c r="H1338" s="1412">
        <v>113890.05</v>
      </c>
      <c r="I1338" s="1412">
        <v>25568.16</v>
      </c>
      <c r="J1338" s="1409">
        <v>10</v>
      </c>
      <c r="K1338" s="1409">
        <v>2648</v>
      </c>
      <c r="L1338" s="1409">
        <v>1206010003</v>
      </c>
      <c r="M1338" s="1409">
        <v>2438</v>
      </c>
      <c r="N1338" s="1413">
        <v>45218</v>
      </c>
      <c r="O1338" s="1414" t="s">
        <v>1141</v>
      </c>
      <c r="P1338" s="1415"/>
      <c r="Q1338" s="135"/>
      <c r="R1338" s="109"/>
      <c r="S1338" s="109"/>
    </row>
    <row r="1339" spans="1:19" s="499" customFormat="1" ht="15.75" x14ac:dyDescent="0.25">
      <c r="A1339" s="1090"/>
      <c r="B1339" s="498"/>
      <c r="C1339" s="1408" t="s">
        <v>2449</v>
      </c>
      <c r="D1339" s="1409" t="s">
        <v>376</v>
      </c>
      <c r="E1339" s="1419" t="s">
        <v>2453</v>
      </c>
      <c r="F1339" s="1411">
        <v>42576</v>
      </c>
      <c r="G1339" s="1412">
        <v>99264.45</v>
      </c>
      <c r="H1339" s="1412">
        <v>99263.45</v>
      </c>
      <c r="I1339" s="1412">
        <v>1</v>
      </c>
      <c r="J1339" s="1409">
        <v>10</v>
      </c>
      <c r="K1339" s="1409">
        <v>2648</v>
      </c>
      <c r="L1339" s="1409">
        <v>1206010003</v>
      </c>
      <c r="M1339" s="1409">
        <v>2438</v>
      </c>
      <c r="N1339" s="1413">
        <v>45218</v>
      </c>
      <c r="O1339" s="1414" t="s">
        <v>1141</v>
      </c>
      <c r="P1339" s="1415"/>
      <c r="Q1339" s="135"/>
      <c r="R1339" s="109"/>
      <c r="S1339" s="109"/>
    </row>
    <row r="1340" spans="1:19" s="499" customFormat="1" ht="15.75" x14ac:dyDescent="0.25">
      <c r="A1340" s="1090"/>
      <c r="B1340" s="498"/>
      <c r="C1340" s="1408" t="s">
        <v>2449</v>
      </c>
      <c r="D1340" s="1409" t="s">
        <v>376</v>
      </c>
      <c r="E1340" s="1419" t="s">
        <v>2454</v>
      </c>
      <c r="F1340" s="1411">
        <v>42576</v>
      </c>
      <c r="G1340" s="1412">
        <v>99264.45</v>
      </c>
      <c r="H1340" s="1412">
        <v>99263.45</v>
      </c>
      <c r="I1340" s="1412">
        <v>1</v>
      </c>
      <c r="J1340" s="1409">
        <v>10</v>
      </c>
      <c r="K1340" s="1409">
        <v>2648</v>
      </c>
      <c r="L1340" s="1409">
        <v>1206010003</v>
      </c>
      <c r="M1340" s="1409">
        <v>2438</v>
      </c>
      <c r="N1340" s="1413">
        <v>45218</v>
      </c>
      <c r="O1340" s="1414" t="s">
        <v>1141</v>
      </c>
      <c r="P1340" s="1415"/>
      <c r="Q1340" s="135"/>
      <c r="R1340" s="109"/>
      <c r="S1340" s="109"/>
    </row>
    <row r="1341" spans="1:19" s="499" customFormat="1" ht="15.75" x14ac:dyDescent="0.25">
      <c r="A1341" s="1090"/>
      <c r="B1341" s="498"/>
      <c r="C1341" s="1408" t="s">
        <v>2449</v>
      </c>
      <c r="D1341" s="1409" t="s">
        <v>376</v>
      </c>
      <c r="E1341" s="1419" t="s">
        <v>2455</v>
      </c>
      <c r="F1341" s="1411">
        <v>42576</v>
      </c>
      <c r="G1341" s="1412">
        <v>99264.45</v>
      </c>
      <c r="H1341" s="1412">
        <v>99263.45</v>
      </c>
      <c r="I1341" s="1412">
        <v>1</v>
      </c>
      <c r="J1341" s="1409">
        <v>10</v>
      </c>
      <c r="K1341" s="1409">
        <v>2648</v>
      </c>
      <c r="L1341" s="1409">
        <v>1206010003</v>
      </c>
      <c r="M1341" s="1409">
        <v>2438</v>
      </c>
      <c r="N1341" s="1413">
        <v>45218</v>
      </c>
      <c r="O1341" s="1414" t="s">
        <v>1141</v>
      </c>
      <c r="P1341" s="1415"/>
      <c r="Q1341" s="135"/>
      <c r="R1341" s="109"/>
      <c r="S1341" s="109"/>
    </row>
    <row r="1342" spans="1:19" s="499" customFormat="1" ht="15.75" x14ac:dyDescent="0.25">
      <c r="A1342" s="1090"/>
      <c r="B1342" s="498"/>
      <c r="C1342" s="1408" t="s">
        <v>2449</v>
      </c>
      <c r="D1342" s="1409" t="s">
        <v>376</v>
      </c>
      <c r="E1342" s="1419" t="s">
        <v>2456</v>
      </c>
      <c r="F1342" s="1411">
        <v>43794</v>
      </c>
      <c r="G1342" s="1412">
        <v>139458.21</v>
      </c>
      <c r="H1342" s="1412">
        <v>113890.05</v>
      </c>
      <c r="I1342" s="1412">
        <v>25568.16</v>
      </c>
      <c r="J1342" s="1409">
        <v>10</v>
      </c>
      <c r="K1342" s="1409">
        <v>2648</v>
      </c>
      <c r="L1342" s="1409">
        <v>1206010003</v>
      </c>
      <c r="M1342" s="1409">
        <v>2438</v>
      </c>
      <c r="N1342" s="1413">
        <v>45218</v>
      </c>
      <c r="O1342" s="1414" t="s">
        <v>1141</v>
      </c>
      <c r="P1342" s="1415"/>
      <c r="Q1342" s="135"/>
      <c r="R1342" s="109"/>
      <c r="S1342" s="109"/>
    </row>
    <row r="1343" spans="1:19" s="499" customFormat="1" ht="15.75" x14ac:dyDescent="0.25">
      <c r="A1343" s="1090"/>
      <c r="B1343" s="498"/>
      <c r="C1343" s="1408" t="s">
        <v>2457</v>
      </c>
      <c r="D1343" s="1409" t="s">
        <v>376</v>
      </c>
      <c r="E1343" s="1419" t="s">
        <v>2458</v>
      </c>
      <c r="F1343" s="1411">
        <v>43802</v>
      </c>
      <c r="G1343" s="1412">
        <v>123855</v>
      </c>
      <c r="H1343" s="1412">
        <v>101147.43</v>
      </c>
      <c r="I1343" s="1412">
        <v>22707.57</v>
      </c>
      <c r="J1343" s="1409">
        <v>10</v>
      </c>
      <c r="K1343" s="1409">
        <v>2648</v>
      </c>
      <c r="L1343" s="1409">
        <v>1206010003</v>
      </c>
      <c r="M1343" s="1409">
        <v>2438</v>
      </c>
      <c r="N1343" s="1413">
        <v>45218</v>
      </c>
      <c r="O1343" s="1414" t="s">
        <v>1141</v>
      </c>
      <c r="P1343" s="1415"/>
      <c r="Q1343" s="135"/>
      <c r="R1343" s="109"/>
      <c r="S1343" s="109"/>
    </row>
    <row r="1344" spans="1:19" s="499" customFormat="1" ht="15.75" x14ac:dyDescent="0.25">
      <c r="A1344" s="1090"/>
      <c r="B1344" s="498"/>
      <c r="C1344" s="1408" t="s">
        <v>2457</v>
      </c>
      <c r="D1344" s="1409" t="s">
        <v>376</v>
      </c>
      <c r="E1344" s="1419" t="s">
        <v>2459</v>
      </c>
      <c r="F1344" s="1411">
        <v>42577</v>
      </c>
      <c r="G1344" s="1412">
        <v>125000</v>
      </c>
      <c r="H1344" s="1412">
        <v>124999</v>
      </c>
      <c r="I1344" s="1412">
        <v>1</v>
      </c>
      <c r="J1344" s="1409">
        <v>10</v>
      </c>
      <c r="K1344" s="1409">
        <v>2648</v>
      </c>
      <c r="L1344" s="1409">
        <v>1206010003</v>
      </c>
      <c r="M1344" s="1409">
        <v>2438</v>
      </c>
      <c r="N1344" s="1413">
        <v>45218</v>
      </c>
      <c r="O1344" s="1414" t="s">
        <v>1141</v>
      </c>
      <c r="P1344" s="1415"/>
      <c r="Q1344" s="135"/>
      <c r="R1344" s="109"/>
      <c r="S1344" s="109"/>
    </row>
    <row r="1345" spans="1:19" s="499" customFormat="1" ht="15.75" x14ac:dyDescent="0.25">
      <c r="A1345" s="1090"/>
      <c r="B1345" s="498"/>
      <c r="C1345" s="1408" t="s">
        <v>2457</v>
      </c>
      <c r="D1345" s="1409" t="s">
        <v>376</v>
      </c>
      <c r="E1345" s="1419" t="s">
        <v>2460</v>
      </c>
      <c r="F1345" s="1411">
        <v>42577</v>
      </c>
      <c r="G1345" s="1412">
        <v>125000</v>
      </c>
      <c r="H1345" s="1412">
        <v>124999</v>
      </c>
      <c r="I1345" s="1412">
        <v>1</v>
      </c>
      <c r="J1345" s="1409">
        <v>10</v>
      </c>
      <c r="K1345" s="1409">
        <v>2648</v>
      </c>
      <c r="L1345" s="1409">
        <v>1206010003</v>
      </c>
      <c r="M1345" s="1409">
        <v>2438</v>
      </c>
      <c r="N1345" s="1413">
        <v>45218</v>
      </c>
      <c r="O1345" s="1414" t="s">
        <v>1141</v>
      </c>
      <c r="P1345" s="1415"/>
      <c r="Q1345" s="135"/>
      <c r="R1345" s="109"/>
      <c r="S1345" s="109"/>
    </row>
    <row r="1346" spans="1:19" s="499" customFormat="1" ht="15.75" x14ac:dyDescent="0.25">
      <c r="A1346" s="1090"/>
      <c r="B1346" s="498"/>
      <c r="C1346" s="1408" t="s">
        <v>2457</v>
      </c>
      <c r="D1346" s="1409" t="s">
        <v>376</v>
      </c>
      <c r="E1346" s="1419" t="s">
        <v>2461</v>
      </c>
      <c r="F1346" s="1411">
        <v>42577</v>
      </c>
      <c r="G1346" s="1412">
        <v>125000</v>
      </c>
      <c r="H1346" s="1412">
        <v>124999</v>
      </c>
      <c r="I1346" s="1412">
        <v>1</v>
      </c>
      <c r="J1346" s="1409">
        <v>10</v>
      </c>
      <c r="K1346" s="1409">
        <v>2648</v>
      </c>
      <c r="L1346" s="1409">
        <v>1206010003</v>
      </c>
      <c r="M1346" s="1409">
        <v>2438</v>
      </c>
      <c r="N1346" s="1413">
        <v>45218</v>
      </c>
      <c r="O1346" s="1414" t="s">
        <v>1141</v>
      </c>
      <c r="P1346" s="1415"/>
      <c r="Q1346" s="135"/>
      <c r="R1346" s="109"/>
      <c r="S1346" s="109"/>
    </row>
    <row r="1347" spans="1:19" s="499" customFormat="1" ht="15.75" x14ac:dyDescent="0.25">
      <c r="A1347" s="1090"/>
      <c r="B1347" s="498"/>
      <c r="C1347" s="1408" t="s">
        <v>2457</v>
      </c>
      <c r="D1347" s="1409" t="s">
        <v>376</v>
      </c>
      <c r="E1347" s="1419" t="s">
        <v>2462</v>
      </c>
      <c r="F1347" s="1411">
        <v>42577</v>
      </c>
      <c r="G1347" s="1412">
        <v>125000</v>
      </c>
      <c r="H1347" s="1412">
        <v>124999</v>
      </c>
      <c r="I1347" s="1412">
        <v>1</v>
      </c>
      <c r="J1347" s="1409">
        <v>10</v>
      </c>
      <c r="K1347" s="1409">
        <v>2648</v>
      </c>
      <c r="L1347" s="1409">
        <v>1206010003</v>
      </c>
      <c r="M1347" s="1409">
        <v>2438</v>
      </c>
      <c r="N1347" s="1413">
        <v>45218</v>
      </c>
      <c r="O1347" s="1414" t="s">
        <v>1141</v>
      </c>
      <c r="P1347" s="1415"/>
      <c r="Q1347" s="135"/>
      <c r="R1347" s="109"/>
      <c r="S1347" s="109"/>
    </row>
    <row r="1348" spans="1:19" s="499" customFormat="1" ht="15.75" x14ac:dyDescent="0.25">
      <c r="A1348" s="1090"/>
      <c r="B1348" s="498"/>
      <c r="C1348" s="1408" t="s">
        <v>2457</v>
      </c>
      <c r="D1348" s="1409" t="s">
        <v>376</v>
      </c>
      <c r="E1348" s="1419" t="s">
        <v>2463</v>
      </c>
      <c r="F1348" s="1411">
        <v>42577</v>
      </c>
      <c r="G1348" s="1412">
        <v>125000</v>
      </c>
      <c r="H1348" s="1412">
        <v>124999</v>
      </c>
      <c r="I1348" s="1412">
        <v>1</v>
      </c>
      <c r="J1348" s="1409">
        <v>10</v>
      </c>
      <c r="K1348" s="1409">
        <v>2648</v>
      </c>
      <c r="L1348" s="1409">
        <v>1206010003</v>
      </c>
      <c r="M1348" s="1409">
        <v>2438</v>
      </c>
      <c r="N1348" s="1413">
        <v>45218</v>
      </c>
      <c r="O1348" s="1414" t="s">
        <v>1141</v>
      </c>
      <c r="P1348" s="1415"/>
      <c r="Q1348" s="135"/>
      <c r="R1348" s="109"/>
      <c r="S1348" s="109"/>
    </row>
    <row r="1349" spans="1:19" s="499" customFormat="1" ht="15.75" x14ac:dyDescent="0.25">
      <c r="A1349" s="1090"/>
      <c r="B1349" s="498"/>
      <c r="C1349" s="1408" t="s">
        <v>2464</v>
      </c>
      <c r="D1349" s="1409" t="s">
        <v>376</v>
      </c>
      <c r="E1349" s="1419" t="s">
        <v>2465</v>
      </c>
      <c r="F1349" s="1411">
        <v>41619</v>
      </c>
      <c r="G1349" s="1412">
        <v>182217.5</v>
      </c>
      <c r="H1349" s="1412">
        <v>182216.5</v>
      </c>
      <c r="I1349" s="1412">
        <v>1</v>
      </c>
      <c r="J1349" s="1409">
        <v>10</v>
      </c>
      <c r="K1349" s="1409">
        <v>613</v>
      </c>
      <c r="L1349" s="1409">
        <v>1206010003</v>
      </c>
      <c r="M1349" s="1409">
        <v>2438</v>
      </c>
      <c r="N1349" s="1413">
        <v>45218</v>
      </c>
      <c r="O1349" s="1414" t="s">
        <v>1141</v>
      </c>
      <c r="P1349" s="1415" t="s">
        <v>2434</v>
      </c>
      <c r="Q1349" s="135"/>
      <c r="R1349" s="109"/>
      <c r="S1349" s="109"/>
    </row>
    <row r="1350" spans="1:19" s="499" customFormat="1" ht="15.75" x14ac:dyDescent="0.25">
      <c r="A1350" s="1090"/>
      <c r="B1350" s="498"/>
      <c r="C1350" s="1408" t="s">
        <v>2466</v>
      </c>
      <c r="D1350" s="1409" t="s">
        <v>376</v>
      </c>
      <c r="E1350" s="1419" t="s">
        <v>2467</v>
      </c>
      <c r="F1350" s="1411">
        <v>40374</v>
      </c>
      <c r="G1350" s="1412">
        <v>31000</v>
      </c>
      <c r="H1350" s="1412">
        <v>30999</v>
      </c>
      <c r="I1350" s="1412">
        <v>1</v>
      </c>
      <c r="J1350" s="1409">
        <v>10</v>
      </c>
      <c r="K1350" s="1409">
        <v>613</v>
      </c>
      <c r="L1350" s="1409">
        <v>1206010003</v>
      </c>
      <c r="M1350" s="1409">
        <v>2438</v>
      </c>
      <c r="N1350" s="1413">
        <v>45218</v>
      </c>
      <c r="O1350" s="1414" t="s">
        <v>1141</v>
      </c>
      <c r="P1350" s="1415" t="s">
        <v>2434</v>
      </c>
      <c r="Q1350" s="135"/>
      <c r="R1350" s="109"/>
      <c r="S1350" s="109"/>
    </row>
    <row r="1351" spans="1:19" s="499" customFormat="1" ht="15.75" x14ac:dyDescent="0.25">
      <c r="A1351" s="1090"/>
      <c r="B1351" s="498"/>
      <c r="C1351" s="1408" t="s">
        <v>2466</v>
      </c>
      <c r="D1351" s="1409" t="s">
        <v>376</v>
      </c>
      <c r="E1351" s="1419" t="s">
        <v>2468</v>
      </c>
      <c r="F1351" s="1411">
        <v>40374</v>
      </c>
      <c r="G1351" s="1412">
        <v>31000</v>
      </c>
      <c r="H1351" s="1412">
        <v>30999</v>
      </c>
      <c r="I1351" s="1412">
        <v>1</v>
      </c>
      <c r="J1351" s="1409">
        <v>10</v>
      </c>
      <c r="K1351" s="1409">
        <v>613</v>
      </c>
      <c r="L1351" s="1409">
        <v>1206010003</v>
      </c>
      <c r="M1351" s="1409">
        <v>2438</v>
      </c>
      <c r="N1351" s="1413">
        <v>45218</v>
      </c>
      <c r="O1351" s="1414" t="s">
        <v>1141</v>
      </c>
      <c r="P1351" s="1415" t="s">
        <v>2434</v>
      </c>
      <c r="Q1351" s="135"/>
      <c r="R1351" s="109"/>
      <c r="S1351" s="109"/>
    </row>
    <row r="1352" spans="1:19" s="499" customFormat="1" ht="15.75" x14ac:dyDescent="0.25">
      <c r="A1352" s="1090"/>
      <c r="B1352" s="498"/>
      <c r="C1352" s="1408" t="s">
        <v>2469</v>
      </c>
      <c r="D1352" s="1409" t="s">
        <v>376</v>
      </c>
      <c r="E1352" s="1419" t="s">
        <v>2470</v>
      </c>
      <c r="F1352" s="1411">
        <v>40375</v>
      </c>
      <c r="G1352" s="1412">
        <v>31000</v>
      </c>
      <c r="H1352" s="1412">
        <v>30999</v>
      </c>
      <c r="I1352" s="1412">
        <v>1</v>
      </c>
      <c r="J1352" s="1409">
        <v>10</v>
      </c>
      <c r="K1352" s="1409">
        <v>613</v>
      </c>
      <c r="L1352" s="1409">
        <v>1206010003</v>
      </c>
      <c r="M1352" s="1409">
        <v>2438</v>
      </c>
      <c r="N1352" s="1413">
        <v>45218</v>
      </c>
      <c r="O1352" s="1414" t="s">
        <v>1141</v>
      </c>
      <c r="P1352" s="1415" t="s">
        <v>2471</v>
      </c>
      <c r="Q1352" s="135"/>
      <c r="R1352" s="109"/>
      <c r="S1352" s="109"/>
    </row>
    <row r="1353" spans="1:19" s="499" customFormat="1" ht="15.75" x14ac:dyDescent="0.25">
      <c r="A1353" s="1090"/>
      <c r="B1353" s="498"/>
      <c r="C1353" s="1408" t="s">
        <v>2466</v>
      </c>
      <c r="D1353" s="1409" t="s">
        <v>376</v>
      </c>
      <c r="E1353" s="1419"/>
      <c r="F1353" s="1411"/>
      <c r="G1353" s="1412"/>
      <c r="H1353" s="1412"/>
      <c r="I1353" s="1412"/>
      <c r="J1353" s="1409"/>
      <c r="K1353" s="1409"/>
      <c r="L1353" s="1409">
        <v>1206010003</v>
      </c>
      <c r="M1353" s="1409">
        <v>2438</v>
      </c>
      <c r="N1353" s="1413">
        <v>45218</v>
      </c>
      <c r="O1353" s="1414" t="s">
        <v>1141</v>
      </c>
      <c r="P1353" s="1415" t="s">
        <v>2434</v>
      </c>
      <c r="Q1353" s="135"/>
      <c r="R1353" s="109"/>
      <c r="S1353" s="109"/>
    </row>
    <row r="1354" spans="1:19" s="499" customFormat="1" ht="15.75" x14ac:dyDescent="0.25">
      <c r="A1354" s="1090"/>
      <c r="B1354" s="498"/>
      <c r="C1354" s="1408" t="s">
        <v>2469</v>
      </c>
      <c r="D1354" s="1409" t="s">
        <v>376</v>
      </c>
      <c r="E1354" s="1419" t="s">
        <v>2472</v>
      </c>
      <c r="F1354" s="1411">
        <v>40374</v>
      </c>
      <c r="G1354" s="1412">
        <v>31000</v>
      </c>
      <c r="H1354" s="1412">
        <v>30999</v>
      </c>
      <c r="I1354" s="1412">
        <v>1</v>
      </c>
      <c r="J1354" s="1409">
        <v>10</v>
      </c>
      <c r="K1354" s="1409">
        <v>613</v>
      </c>
      <c r="L1354" s="1409">
        <v>1206010003</v>
      </c>
      <c r="M1354" s="1409">
        <v>2438</v>
      </c>
      <c r="N1354" s="1413">
        <v>45218</v>
      </c>
      <c r="O1354" s="1414" t="s">
        <v>1141</v>
      </c>
      <c r="P1354" s="1415" t="s">
        <v>2434</v>
      </c>
      <c r="Q1354" s="135"/>
      <c r="R1354" s="109"/>
      <c r="S1354" s="109"/>
    </row>
    <row r="1355" spans="1:19" s="499" customFormat="1" ht="15.75" x14ac:dyDescent="0.25">
      <c r="A1355" s="1090"/>
      <c r="B1355" s="498"/>
      <c r="C1355" s="1408" t="s">
        <v>2473</v>
      </c>
      <c r="D1355" s="1409" t="s">
        <v>376</v>
      </c>
      <c r="E1355" s="1409">
        <v>1032</v>
      </c>
      <c r="F1355" s="1411">
        <v>40544</v>
      </c>
      <c r="G1355" s="1412">
        <v>36000</v>
      </c>
      <c r="H1355" s="1412" t="s">
        <v>2474</v>
      </c>
      <c r="I1355" s="1412">
        <v>1</v>
      </c>
      <c r="J1355" s="1409">
        <v>10</v>
      </c>
      <c r="K1355" s="1409">
        <v>613</v>
      </c>
      <c r="L1355" s="1409">
        <v>1206010003</v>
      </c>
      <c r="M1355" s="1409">
        <v>2438</v>
      </c>
      <c r="N1355" s="1413">
        <v>45218</v>
      </c>
      <c r="O1355" s="1414" t="s">
        <v>1141</v>
      </c>
      <c r="P1355" s="1415" t="s">
        <v>2434</v>
      </c>
      <c r="Q1355" s="135"/>
      <c r="R1355" s="109"/>
      <c r="S1355" s="109"/>
    </row>
    <row r="1356" spans="1:19" s="499" customFormat="1" ht="15.75" x14ac:dyDescent="0.25">
      <c r="A1356" s="1090"/>
      <c r="B1356" s="498"/>
      <c r="C1356" s="1408" t="s">
        <v>2473</v>
      </c>
      <c r="D1356" s="1409" t="s">
        <v>376</v>
      </c>
      <c r="E1356" s="1409">
        <v>1044</v>
      </c>
      <c r="F1356" s="1411">
        <v>40544</v>
      </c>
      <c r="G1356" s="1412">
        <v>36000</v>
      </c>
      <c r="H1356" s="1412" t="s">
        <v>2474</v>
      </c>
      <c r="I1356" s="1412">
        <v>1</v>
      </c>
      <c r="J1356" s="1409">
        <v>10</v>
      </c>
      <c r="K1356" s="1409">
        <v>613</v>
      </c>
      <c r="L1356" s="1409">
        <v>1206010003</v>
      </c>
      <c r="M1356" s="1409">
        <v>2438</v>
      </c>
      <c r="N1356" s="1413">
        <v>45218</v>
      </c>
      <c r="O1356" s="1414" t="s">
        <v>1141</v>
      </c>
      <c r="P1356" s="1415" t="s">
        <v>2434</v>
      </c>
      <c r="Q1356" s="135"/>
      <c r="R1356" s="109"/>
      <c r="S1356" s="109"/>
    </row>
    <row r="1357" spans="1:19" s="499" customFormat="1" ht="15.75" x14ac:dyDescent="0.25">
      <c r="A1357" s="1090"/>
      <c r="B1357" s="498"/>
      <c r="C1357" s="1408" t="s">
        <v>2473</v>
      </c>
      <c r="D1357" s="1409" t="s">
        <v>376</v>
      </c>
      <c r="E1357" s="1409">
        <v>1107</v>
      </c>
      <c r="F1357" s="1411">
        <v>40544</v>
      </c>
      <c r="G1357" s="1412">
        <v>36000</v>
      </c>
      <c r="H1357" s="1412" t="s">
        <v>2474</v>
      </c>
      <c r="I1357" s="1412">
        <v>1</v>
      </c>
      <c r="J1357" s="1409">
        <v>10</v>
      </c>
      <c r="K1357" s="1409">
        <v>613</v>
      </c>
      <c r="L1357" s="1409">
        <v>1206010003</v>
      </c>
      <c r="M1357" s="1409">
        <v>2438</v>
      </c>
      <c r="N1357" s="1413">
        <v>45218</v>
      </c>
      <c r="O1357" s="1414" t="s">
        <v>1141</v>
      </c>
      <c r="P1357" s="1415" t="s">
        <v>2434</v>
      </c>
      <c r="Q1357" s="135"/>
      <c r="R1357" s="109"/>
      <c r="S1357" s="109"/>
    </row>
    <row r="1358" spans="1:19" s="499" customFormat="1" ht="15.75" x14ac:dyDescent="0.25">
      <c r="A1358" s="1090"/>
      <c r="B1358" s="498"/>
      <c r="C1358" s="1408" t="s">
        <v>2473</v>
      </c>
      <c r="D1358" s="1409" t="s">
        <v>376</v>
      </c>
      <c r="E1358" s="1419" t="s">
        <v>2475</v>
      </c>
      <c r="F1358" s="1411">
        <v>40544</v>
      </c>
      <c r="G1358" s="1412">
        <v>36000</v>
      </c>
      <c r="H1358" s="1412" t="s">
        <v>2474</v>
      </c>
      <c r="I1358" s="1412">
        <v>1</v>
      </c>
      <c r="J1358" s="1409">
        <v>10</v>
      </c>
      <c r="K1358" s="1409">
        <v>613</v>
      </c>
      <c r="L1358" s="1409">
        <v>1206010003</v>
      </c>
      <c r="M1358" s="1409">
        <v>2438</v>
      </c>
      <c r="N1358" s="1413">
        <v>45218</v>
      </c>
      <c r="O1358" s="1414" t="s">
        <v>1141</v>
      </c>
      <c r="P1358" s="1415" t="s">
        <v>2434</v>
      </c>
      <c r="Q1358" s="135"/>
      <c r="R1358" s="109"/>
      <c r="S1358" s="109"/>
    </row>
    <row r="1359" spans="1:19" s="499" customFormat="1" ht="15.75" x14ac:dyDescent="0.25">
      <c r="A1359" s="1090"/>
      <c r="B1359" s="498"/>
      <c r="C1359" s="1408" t="s">
        <v>2476</v>
      </c>
      <c r="D1359" s="1409" t="s">
        <v>376</v>
      </c>
      <c r="E1359" s="1409" t="s">
        <v>2477</v>
      </c>
      <c r="F1359" s="1411">
        <v>42902</v>
      </c>
      <c r="G1359" s="1412">
        <v>263000</v>
      </c>
      <c r="H1359" s="1412">
        <v>262999</v>
      </c>
      <c r="I1359" s="1412">
        <v>1</v>
      </c>
      <c r="J1359" s="1409">
        <v>10</v>
      </c>
      <c r="K1359" s="1409">
        <v>2648</v>
      </c>
      <c r="L1359" s="1409">
        <v>1206010003</v>
      </c>
      <c r="M1359" s="1409">
        <v>2438</v>
      </c>
      <c r="N1359" s="1413">
        <v>45218</v>
      </c>
      <c r="O1359" s="1414" t="s">
        <v>1141</v>
      </c>
      <c r="P1359" s="1415"/>
      <c r="Q1359" s="135"/>
      <c r="R1359" s="109"/>
      <c r="S1359" s="109"/>
    </row>
    <row r="1360" spans="1:19" s="499" customFormat="1" ht="15.75" x14ac:dyDescent="0.25">
      <c r="A1360" s="1090"/>
      <c r="B1360" s="498"/>
      <c r="C1360" s="1408" t="s">
        <v>2476</v>
      </c>
      <c r="D1360" s="1409" t="s">
        <v>376</v>
      </c>
      <c r="E1360" s="1409" t="s">
        <v>2478</v>
      </c>
      <c r="F1360" s="1411">
        <v>42902</v>
      </c>
      <c r="G1360" s="1412">
        <v>263000</v>
      </c>
      <c r="H1360" s="1412">
        <v>262999</v>
      </c>
      <c r="I1360" s="1412">
        <v>1</v>
      </c>
      <c r="J1360" s="1409">
        <v>10</v>
      </c>
      <c r="K1360" s="1409">
        <v>2648</v>
      </c>
      <c r="L1360" s="1409">
        <v>1206010003</v>
      </c>
      <c r="M1360" s="1409">
        <v>2438</v>
      </c>
      <c r="N1360" s="1413">
        <v>45218</v>
      </c>
      <c r="O1360" s="1414" t="s">
        <v>1141</v>
      </c>
      <c r="P1360" s="1415"/>
      <c r="Q1360" s="135"/>
      <c r="R1360" s="109"/>
      <c r="S1360" s="109"/>
    </row>
    <row r="1361" spans="1:19" s="499" customFormat="1" ht="15.75" x14ac:dyDescent="0.25">
      <c r="A1361" s="1090"/>
      <c r="B1361" s="498"/>
      <c r="C1361" s="1408" t="s">
        <v>2479</v>
      </c>
      <c r="D1361" s="1409" t="s">
        <v>376</v>
      </c>
      <c r="E1361" s="1419" t="s">
        <v>2480</v>
      </c>
      <c r="F1361" s="1427">
        <v>44468</v>
      </c>
      <c r="G1361" s="1412">
        <v>104400</v>
      </c>
      <c r="H1361" s="1412">
        <v>46979.55</v>
      </c>
      <c r="I1361" s="1412">
        <v>57420.45</v>
      </c>
      <c r="J1361" s="1409">
        <v>10</v>
      </c>
      <c r="K1361" s="1409">
        <v>2648</v>
      </c>
      <c r="L1361" s="1409">
        <v>1206010003</v>
      </c>
      <c r="M1361" s="1409">
        <v>2438</v>
      </c>
      <c r="N1361" s="1413">
        <v>45218</v>
      </c>
      <c r="O1361" s="1414" t="s">
        <v>1141</v>
      </c>
      <c r="P1361" s="1415"/>
      <c r="Q1361" s="135"/>
      <c r="R1361" s="109"/>
      <c r="S1361" s="109"/>
    </row>
    <row r="1362" spans="1:19" s="499" customFormat="1" ht="15.75" x14ac:dyDescent="0.25">
      <c r="A1362" s="1090"/>
      <c r="B1362" s="498"/>
      <c r="C1362" s="1408" t="s">
        <v>2481</v>
      </c>
      <c r="D1362" s="1409" t="s">
        <v>376</v>
      </c>
      <c r="E1362" s="1419"/>
      <c r="F1362" s="1411"/>
      <c r="G1362" s="1412"/>
      <c r="H1362" s="1412"/>
      <c r="I1362" s="1412"/>
      <c r="J1362" s="1409"/>
      <c r="K1362" s="1409"/>
      <c r="L1362" s="1409"/>
      <c r="M1362" s="1409">
        <v>2438</v>
      </c>
      <c r="N1362" s="1413">
        <v>45218</v>
      </c>
      <c r="O1362" s="1414" t="s">
        <v>1141</v>
      </c>
      <c r="P1362" s="1415"/>
      <c r="Q1362" s="135"/>
      <c r="R1362" s="109"/>
      <c r="S1362" s="109"/>
    </row>
    <row r="1363" spans="1:19" s="499" customFormat="1" ht="15.75" x14ac:dyDescent="0.25">
      <c r="A1363" s="1090"/>
      <c r="B1363" s="498"/>
      <c r="C1363" s="1408" t="s">
        <v>2482</v>
      </c>
      <c r="D1363" s="1409" t="s">
        <v>376</v>
      </c>
      <c r="E1363" s="1419"/>
      <c r="F1363" s="1411"/>
      <c r="G1363" s="1412"/>
      <c r="H1363" s="1412"/>
      <c r="I1363" s="1412"/>
      <c r="J1363" s="1409"/>
      <c r="K1363" s="1409"/>
      <c r="L1363" s="1409"/>
      <c r="M1363" s="1409">
        <v>2438</v>
      </c>
      <c r="N1363" s="1413">
        <v>45218</v>
      </c>
      <c r="O1363" s="1414" t="s">
        <v>1141</v>
      </c>
      <c r="P1363" s="1415"/>
      <c r="Q1363" s="135"/>
      <c r="R1363" s="109"/>
      <c r="S1363" s="109"/>
    </row>
    <row r="1364" spans="1:19" s="499" customFormat="1" ht="15.75" x14ac:dyDescent="0.25">
      <c r="A1364" s="1090"/>
      <c r="B1364" s="498"/>
      <c r="C1364" s="1408" t="s">
        <v>2483</v>
      </c>
      <c r="D1364" s="1409" t="s">
        <v>376</v>
      </c>
      <c r="E1364" s="1419"/>
      <c r="F1364" s="1411"/>
      <c r="G1364" s="1412"/>
      <c r="H1364" s="1412"/>
      <c r="I1364" s="1412"/>
      <c r="J1364" s="1409"/>
      <c r="K1364" s="1409"/>
      <c r="L1364" s="1409"/>
      <c r="M1364" s="1409">
        <v>2438</v>
      </c>
      <c r="N1364" s="1413">
        <v>45218</v>
      </c>
      <c r="O1364" s="1414" t="s">
        <v>1141</v>
      </c>
      <c r="P1364" s="1415"/>
      <c r="Q1364" s="135"/>
      <c r="R1364" s="109"/>
      <c r="S1364" s="109"/>
    </row>
    <row r="1365" spans="1:19" s="499" customFormat="1" ht="15.75" x14ac:dyDescent="0.25">
      <c r="A1365" s="1090"/>
      <c r="B1365" s="498"/>
      <c r="C1365" s="1408" t="s">
        <v>2484</v>
      </c>
      <c r="D1365" s="1409" t="s">
        <v>376</v>
      </c>
      <c r="E1365" s="1419"/>
      <c r="F1365" s="1411"/>
      <c r="G1365" s="1412"/>
      <c r="H1365" s="1412"/>
      <c r="I1365" s="1412"/>
      <c r="J1365" s="1409"/>
      <c r="K1365" s="1409"/>
      <c r="L1365" s="1409"/>
      <c r="M1365" s="1409">
        <v>2438</v>
      </c>
      <c r="N1365" s="1413">
        <v>45218</v>
      </c>
      <c r="O1365" s="1414" t="s">
        <v>1141</v>
      </c>
      <c r="P1365" s="1415"/>
      <c r="Q1365" s="135"/>
      <c r="R1365" s="109"/>
      <c r="S1365" s="109"/>
    </row>
    <row r="1366" spans="1:19" s="499" customFormat="1" ht="15.75" x14ac:dyDescent="0.25">
      <c r="A1366" s="1090"/>
      <c r="B1366" s="498"/>
      <c r="C1366" s="1408" t="s">
        <v>2485</v>
      </c>
      <c r="D1366" s="1409" t="s">
        <v>376</v>
      </c>
      <c r="E1366" s="1419"/>
      <c r="F1366" s="1411"/>
      <c r="G1366" s="1412"/>
      <c r="H1366" s="1412"/>
      <c r="I1366" s="1412"/>
      <c r="J1366" s="1409"/>
      <c r="K1366" s="1409"/>
      <c r="L1366" s="1409"/>
      <c r="M1366" s="1409">
        <v>2438</v>
      </c>
      <c r="N1366" s="1413">
        <v>45218</v>
      </c>
      <c r="O1366" s="1414" t="s">
        <v>1141</v>
      </c>
      <c r="P1366" s="1415"/>
      <c r="Q1366" s="135"/>
      <c r="R1366" s="109"/>
      <c r="S1366" s="109"/>
    </row>
    <row r="1367" spans="1:19" s="499" customFormat="1" ht="15.75" x14ac:dyDescent="0.25">
      <c r="A1367" s="1090"/>
      <c r="B1367" s="498"/>
      <c r="C1367" s="1408" t="s">
        <v>2485</v>
      </c>
      <c r="D1367" s="1409" t="s">
        <v>376</v>
      </c>
      <c r="E1367" s="1419"/>
      <c r="F1367" s="1411"/>
      <c r="G1367" s="1412"/>
      <c r="H1367" s="1412"/>
      <c r="I1367" s="1412"/>
      <c r="J1367" s="1409"/>
      <c r="K1367" s="1409"/>
      <c r="L1367" s="1409"/>
      <c r="M1367" s="1409">
        <v>2438</v>
      </c>
      <c r="N1367" s="1413">
        <v>45218</v>
      </c>
      <c r="O1367" s="1414" t="s">
        <v>1141</v>
      </c>
      <c r="P1367" s="1415"/>
      <c r="Q1367" s="135"/>
      <c r="R1367" s="109"/>
      <c r="S1367" s="109"/>
    </row>
    <row r="1368" spans="1:19" s="499" customFormat="1" ht="15.75" x14ac:dyDescent="0.25">
      <c r="A1368" s="1090"/>
      <c r="B1368" s="498"/>
      <c r="C1368" s="1408" t="s">
        <v>2486</v>
      </c>
      <c r="D1368" s="1409" t="s">
        <v>376</v>
      </c>
      <c r="E1368" s="1419"/>
      <c r="F1368" s="1411"/>
      <c r="G1368" s="1412"/>
      <c r="H1368" s="1412"/>
      <c r="I1368" s="1412"/>
      <c r="J1368" s="1409"/>
      <c r="K1368" s="1409"/>
      <c r="L1368" s="1409"/>
      <c r="M1368" s="1409">
        <v>2438</v>
      </c>
      <c r="N1368" s="1413">
        <v>45218</v>
      </c>
      <c r="O1368" s="1414" t="s">
        <v>1141</v>
      </c>
      <c r="P1368" s="1415"/>
      <c r="Q1368" s="135"/>
      <c r="R1368" s="109"/>
      <c r="S1368" s="109"/>
    </row>
    <row r="1369" spans="1:19" s="499" customFormat="1" ht="15.75" x14ac:dyDescent="0.25">
      <c r="A1369" s="1090"/>
      <c r="B1369" s="498"/>
      <c r="C1369" s="1408" t="s">
        <v>2487</v>
      </c>
      <c r="D1369" s="1409" t="s">
        <v>376</v>
      </c>
      <c r="E1369" s="1419"/>
      <c r="F1369" s="1411"/>
      <c r="G1369" s="1412"/>
      <c r="H1369" s="1412"/>
      <c r="I1369" s="1412"/>
      <c r="J1369" s="1409"/>
      <c r="K1369" s="1409"/>
      <c r="L1369" s="1409"/>
      <c r="M1369" s="1409">
        <v>2438</v>
      </c>
      <c r="N1369" s="1413">
        <v>45218</v>
      </c>
      <c r="O1369" s="1414" t="s">
        <v>1141</v>
      </c>
      <c r="P1369" s="1415"/>
      <c r="Q1369" s="135"/>
      <c r="R1369" s="109"/>
      <c r="S1369" s="109"/>
    </row>
    <row r="1370" spans="1:19" s="499" customFormat="1" ht="15.75" x14ac:dyDescent="0.25">
      <c r="A1370" s="1090"/>
      <c r="B1370" s="498"/>
      <c r="C1370" s="1408" t="s">
        <v>2487</v>
      </c>
      <c r="D1370" s="1409" t="s">
        <v>376</v>
      </c>
      <c r="E1370" s="1419"/>
      <c r="F1370" s="1411"/>
      <c r="G1370" s="1412"/>
      <c r="H1370" s="1412"/>
      <c r="I1370" s="1412"/>
      <c r="J1370" s="1409"/>
      <c r="K1370" s="1409"/>
      <c r="L1370" s="1409"/>
      <c r="M1370" s="1409">
        <v>2438</v>
      </c>
      <c r="N1370" s="1413">
        <v>45218</v>
      </c>
      <c r="O1370" s="1414" t="s">
        <v>1141</v>
      </c>
      <c r="P1370" s="1415"/>
      <c r="Q1370" s="135"/>
      <c r="R1370" s="109"/>
      <c r="S1370" s="109"/>
    </row>
    <row r="1371" spans="1:19" s="499" customFormat="1" ht="15.75" x14ac:dyDescent="0.25">
      <c r="A1371" s="1090"/>
      <c r="B1371" s="498"/>
      <c r="C1371" s="1408" t="s">
        <v>2485</v>
      </c>
      <c r="D1371" s="1409" t="s">
        <v>376</v>
      </c>
      <c r="E1371" s="1419"/>
      <c r="F1371" s="1411"/>
      <c r="G1371" s="1412"/>
      <c r="H1371" s="1412"/>
      <c r="I1371" s="1412"/>
      <c r="J1371" s="1409"/>
      <c r="K1371" s="1409"/>
      <c r="L1371" s="1409"/>
      <c r="M1371" s="1409">
        <v>2438</v>
      </c>
      <c r="N1371" s="1413">
        <v>45218</v>
      </c>
      <c r="O1371" s="1414" t="s">
        <v>1141</v>
      </c>
      <c r="P1371" s="1415"/>
      <c r="Q1371" s="135"/>
      <c r="R1371" s="109"/>
      <c r="S1371" s="109"/>
    </row>
    <row r="1372" spans="1:19" s="499" customFormat="1" ht="15.75" x14ac:dyDescent="0.25">
      <c r="A1372" s="1090"/>
      <c r="B1372" s="498"/>
      <c r="C1372" s="1408" t="s">
        <v>2487</v>
      </c>
      <c r="D1372" s="1409" t="s">
        <v>376</v>
      </c>
      <c r="E1372" s="1419"/>
      <c r="F1372" s="1411"/>
      <c r="G1372" s="1412"/>
      <c r="H1372" s="1412"/>
      <c r="I1372" s="1412"/>
      <c r="J1372" s="1409"/>
      <c r="K1372" s="1409"/>
      <c r="L1372" s="1409"/>
      <c r="M1372" s="1409">
        <v>2438</v>
      </c>
      <c r="N1372" s="1413">
        <v>45218</v>
      </c>
      <c r="O1372" s="1414" t="s">
        <v>1141</v>
      </c>
      <c r="P1372" s="1415"/>
      <c r="Q1372" s="135"/>
      <c r="R1372" s="109"/>
      <c r="S1372" s="109"/>
    </row>
    <row r="1373" spans="1:19" s="499" customFormat="1" ht="15.75" x14ac:dyDescent="0.25">
      <c r="A1373" s="1090"/>
      <c r="B1373" s="498"/>
      <c r="C1373" s="1408" t="s">
        <v>2485</v>
      </c>
      <c r="D1373" s="1409" t="s">
        <v>376</v>
      </c>
      <c r="E1373" s="1419"/>
      <c r="F1373" s="1411"/>
      <c r="G1373" s="1412"/>
      <c r="H1373" s="1412"/>
      <c r="I1373" s="1412"/>
      <c r="J1373" s="1409"/>
      <c r="K1373" s="1409"/>
      <c r="L1373" s="1409"/>
      <c r="M1373" s="1409">
        <v>2438</v>
      </c>
      <c r="N1373" s="1413">
        <v>45218</v>
      </c>
      <c r="O1373" s="1414" t="s">
        <v>1141</v>
      </c>
      <c r="P1373" s="1415"/>
      <c r="Q1373" s="135"/>
      <c r="R1373" s="109"/>
      <c r="S1373" s="109"/>
    </row>
    <row r="1374" spans="1:19" s="499" customFormat="1" ht="15.75" x14ac:dyDescent="0.25">
      <c r="A1374" s="1090"/>
      <c r="B1374" s="498"/>
      <c r="C1374" s="1408" t="s">
        <v>2488</v>
      </c>
      <c r="D1374" s="1409" t="s">
        <v>376</v>
      </c>
      <c r="E1374" s="1419"/>
      <c r="F1374" s="1411"/>
      <c r="G1374" s="1412"/>
      <c r="H1374" s="1412"/>
      <c r="I1374" s="1412"/>
      <c r="J1374" s="1409"/>
      <c r="K1374" s="1409"/>
      <c r="L1374" s="1409"/>
      <c r="M1374" s="1409">
        <v>2438</v>
      </c>
      <c r="N1374" s="1413">
        <v>45218</v>
      </c>
      <c r="O1374" s="1414" t="s">
        <v>1141</v>
      </c>
      <c r="P1374" s="1415"/>
      <c r="Q1374" s="135"/>
      <c r="R1374" s="109"/>
      <c r="S1374" s="109"/>
    </row>
    <row r="1375" spans="1:19" s="499" customFormat="1" ht="15.75" x14ac:dyDescent="0.25">
      <c r="A1375" s="1090"/>
      <c r="B1375" s="498"/>
      <c r="C1375" s="1408" t="s">
        <v>2485</v>
      </c>
      <c r="D1375" s="1409" t="s">
        <v>376</v>
      </c>
      <c r="E1375" s="1419"/>
      <c r="F1375" s="1411"/>
      <c r="G1375" s="1412"/>
      <c r="H1375" s="1412"/>
      <c r="I1375" s="1412"/>
      <c r="J1375" s="1409"/>
      <c r="K1375" s="1409"/>
      <c r="L1375" s="1409"/>
      <c r="M1375" s="1409">
        <v>2438</v>
      </c>
      <c r="N1375" s="1413">
        <v>45218</v>
      </c>
      <c r="O1375" s="1414" t="s">
        <v>1141</v>
      </c>
      <c r="P1375" s="1415"/>
      <c r="Q1375" s="135"/>
      <c r="R1375" s="109"/>
      <c r="S1375" s="109"/>
    </row>
    <row r="1376" spans="1:19" s="499" customFormat="1" ht="15.75" x14ac:dyDescent="0.25">
      <c r="A1376" s="1090"/>
      <c r="B1376" s="498"/>
      <c r="C1376" s="1408" t="s">
        <v>2485</v>
      </c>
      <c r="D1376" s="1409" t="s">
        <v>376</v>
      </c>
      <c r="E1376" s="1419"/>
      <c r="F1376" s="1411"/>
      <c r="G1376" s="1412"/>
      <c r="H1376" s="1412"/>
      <c r="I1376" s="1412"/>
      <c r="J1376" s="1409"/>
      <c r="K1376" s="1409"/>
      <c r="L1376" s="1409"/>
      <c r="M1376" s="1409">
        <v>2438</v>
      </c>
      <c r="N1376" s="1413">
        <v>45218</v>
      </c>
      <c r="O1376" s="1414" t="s">
        <v>1141</v>
      </c>
      <c r="P1376" s="1415"/>
      <c r="Q1376" s="135"/>
      <c r="R1376" s="109"/>
      <c r="S1376" s="109"/>
    </row>
    <row r="1377" spans="1:20" s="499" customFormat="1" ht="15.75" x14ac:dyDescent="0.25">
      <c r="A1377" s="1090"/>
      <c r="B1377" s="498"/>
      <c r="C1377" s="1408" t="s">
        <v>2485</v>
      </c>
      <c r="D1377" s="1409" t="s">
        <v>376</v>
      </c>
      <c r="E1377" s="1419"/>
      <c r="F1377" s="1411"/>
      <c r="G1377" s="1412"/>
      <c r="H1377" s="1412"/>
      <c r="I1377" s="1412"/>
      <c r="J1377" s="1409"/>
      <c r="K1377" s="1409"/>
      <c r="L1377" s="1409"/>
      <c r="M1377" s="1409">
        <v>2438</v>
      </c>
      <c r="N1377" s="1413">
        <v>45218</v>
      </c>
      <c r="O1377" s="1414" t="s">
        <v>1141</v>
      </c>
      <c r="P1377" s="1415"/>
      <c r="Q1377" s="135"/>
      <c r="R1377" s="109"/>
      <c r="S1377" s="109"/>
    </row>
    <row r="1378" spans="1:20" s="499" customFormat="1" ht="15.75" x14ac:dyDescent="0.25">
      <c r="A1378" s="1090"/>
      <c r="B1378" s="498"/>
      <c r="C1378" s="1091"/>
      <c r="D1378" s="1092"/>
      <c r="E1378" s="1093"/>
      <c r="F1378" s="1094"/>
      <c r="G1378" s="1095"/>
      <c r="H1378" s="1095"/>
      <c r="I1378" s="1095"/>
      <c r="J1378" s="1092"/>
      <c r="K1378" s="1092"/>
      <c r="L1378" s="1092"/>
      <c r="M1378" s="1092"/>
      <c r="N1378" s="1094"/>
      <c r="O1378" s="1437"/>
      <c r="P1378" s="1096"/>
      <c r="Q1378" s="135"/>
      <c r="R1378" s="109"/>
      <c r="S1378" s="109"/>
    </row>
    <row r="1379" spans="1:20" s="503" customFormat="1" ht="15.75" x14ac:dyDescent="0.25">
      <c r="B1379" s="501"/>
      <c r="C1379" s="1097"/>
      <c r="D1379" s="1098"/>
      <c r="E1379" s="1098"/>
      <c r="F1379" s="1099"/>
      <c r="G1379" s="1438">
        <f>SUM(G16:G1378)</f>
        <v>20087857.440000013</v>
      </c>
      <c r="H1379" s="1100"/>
      <c r="I1379" s="1100"/>
      <c r="J1379" s="1101"/>
      <c r="K1379" s="1100"/>
      <c r="L1379" s="1100"/>
      <c r="M1379" s="1100"/>
      <c r="N1379" s="1102"/>
      <c r="O1379" s="1103"/>
      <c r="P1379" s="1104"/>
      <c r="Q1379" s="502"/>
    </row>
    <row r="1380" spans="1:20" x14ac:dyDescent="0.2">
      <c r="B1380" s="482"/>
      <c r="C1380" s="476"/>
      <c r="D1380" s="394"/>
      <c r="E1380" s="394"/>
      <c r="F1380" s="394"/>
      <c r="G1380" s="394"/>
      <c r="H1380" s="394"/>
      <c r="I1380" s="394"/>
      <c r="J1380" s="394"/>
      <c r="K1380" s="394"/>
      <c r="L1380" s="394"/>
      <c r="M1380" s="394"/>
      <c r="N1380" s="394"/>
      <c r="O1380" s="394"/>
      <c r="P1380" s="1105" t="s">
        <v>195</v>
      </c>
      <c r="Q1380" s="483"/>
    </row>
    <row r="1381" spans="1:20" x14ac:dyDescent="0.2">
      <c r="B1381" s="482"/>
      <c r="C1381" s="476"/>
      <c r="D1381" s="394"/>
      <c r="E1381" s="394"/>
      <c r="F1381" s="394"/>
      <c r="G1381" s="394"/>
      <c r="H1381" s="394"/>
      <c r="I1381" s="394"/>
      <c r="J1381" s="394"/>
      <c r="K1381" s="394"/>
      <c r="L1381" s="394"/>
      <c r="M1381" s="394"/>
      <c r="N1381" s="394"/>
      <c r="O1381" s="394"/>
      <c r="P1381" s="1105"/>
      <c r="Q1381" s="483"/>
    </row>
    <row r="1382" spans="1:20" x14ac:dyDescent="0.2">
      <c r="B1382" s="482"/>
      <c r="C1382" s="476"/>
      <c r="D1382" s="394"/>
      <c r="E1382" s="394"/>
      <c r="F1382" s="394"/>
      <c r="G1382" s="394"/>
      <c r="H1382" s="394"/>
      <c r="I1382" s="394"/>
      <c r="J1382" s="394"/>
      <c r="K1382" s="394"/>
      <c r="L1382" s="394"/>
      <c r="M1382" s="394"/>
      <c r="N1382" s="394"/>
      <c r="O1382" s="394"/>
      <c r="P1382" s="1105"/>
      <c r="Q1382" s="483"/>
    </row>
    <row r="1383" spans="1:20" x14ac:dyDescent="0.2">
      <c r="B1383" s="482"/>
      <c r="C1383" s="476"/>
      <c r="D1383" s="394"/>
      <c r="E1383" s="394"/>
      <c r="F1383" s="394"/>
      <c r="G1383" s="394"/>
      <c r="H1383" s="394"/>
      <c r="I1383" s="394"/>
      <c r="J1383" s="394"/>
      <c r="K1383" s="394"/>
      <c r="L1383" s="394"/>
      <c r="M1383" s="394"/>
      <c r="N1383" s="394"/>
      <c r="O1383" s="394"/>
      <c r="P1383" s="476"/>
      <c r="Q1383" s="483"/>
    </row>
    <row r="1384" spans="1:20" x14ac:dyDescent="0.2">
      <c r="B1384" s="482"/>
      <c r="C1384" s="476"/>
      <c r="D1384" s="394"/>
      <c r="E1384" s="394"/>
      <c r="F1384" s="394"/>
      <c r="G1384" s="394"/>
      <c r="H1384" s="394"/>
      <c r="I1384" s="394"/>
      <c r="J1384" s="394"/>
      <c r="K1384" s="394"/>
      <c r="L1384" s="394"/>
      <c r="M1384" s="394"/>
      <c r="N1384" s="394"/>
      <c r="O1384" s="394"/>
      <c r="P1384" s="476"/>
      <c r="Q1384" s="483"/>
    </row>
    <row r="1385" spans="1:20" ht="18.75" x14ac:dyDescent="0.3">
      <c r="B1385" s="482"/>
      <c r="C1385" s="1106"/>
      <c r="D1385" s="2149" t="s">
        <v>2489</v>
      </c>
      <c r="E1385" s="2149"/>
      <c r="F1385" s="2149"/>
      <c r="G1385" s="1439"/>
      <c r="H1385" s="2147" t="s">
        <v>451</v>
      </c>
      <c r="I1385" s="2147"/>
      <c r="J1385" s="2147"/>
      <c r="K1385" s="1440"/>
      <c r="L1385" s="1439"/>
      <c r="M1385" s="2147" t="s">
        <v>452</v>
      </c>
      <c r="N1385" s="2147"/>
      <c r="O1385" s="2147"/>
      <c r="P1385" s="476"/>
      <c r="Q1385" s="483"/>
    </row>
    <row r="1386" spans="1:20" s="1108" customFormat="1" ht="18.75" x14ac:dyDescent="0.3">
      <c r="B1386" s="1107"/>
      <c r="D1386" s="2150" t="str">
        <f>'Datos Generales'!C16</f>
        <v>Preparado por</v>
      </c>
      <c r="E1386" s="2150"/>
      <c r="F1386" s="2150"/>
      <c r="G1386" s="406"/>
      <c r="H1386" s="2151" t="str">
        <f>'Datos Generales'!D16</f>
        <v>Revisado por</v>
      </c>
      <c r="I1386" s="2151"/>
      <c r="J1386" s="2151"/>
      <c r="K1386" s="1077"/>
      <c r="L1386" s="1441"/>
      <c r="M1386" s="2146" t="str">
        <f>'Datos Generales'!E16</f>
        <v>Autorizado por</v>
      </c>
      <c r="N1386" s="2146"/>
      <c r="O1386" s="2146"/>
      <c r="P1386" s="772"/>
      <c r="Q1386" s="176"/>
      <c r="R1386" s="174"/>
      <c r="S1386" s="174"/>
      <c r="T1386" s="174"/>
    </row>
    <row r="1387" spans="1:20" s="1110" customFormat="1" ht="18.75" x14ac:dyDescent="0.3">
      <c r="B1387" s="1109"/>
      <c r="D1387" s="2144" t="s">
        <v>453</v>
      </c>
      <c r="E1387" s="2144"/>
      <c r="F1387" s="2144"/>
      <c r="G1387" s="1440"/>
      <c r="H1387" s="2147" t="s">
        <v>454</v>
      </c>
      <c r="I1387" s="2147"/>
      <c r="J1387" s="2147"/>
      <c r="K1387" s="1440"/>
      <c r="L1387" s="1442"/>
      <c r="M1387" s="2147" t="s">
        <v>455</v>
      </c>
      <c r="N1387" s="2147"/>
      <c r="O1387" s="2147"/>
      <c r="P1387" s="405"/>
      <c r="Q1387" s="135"/>
      <c r="R1387" s="109"/>
      <c r="S1387" s="109"/>
      <c r="T1387" s="109"/>
    </row>
    <row r="1388" spans="1:20" s="1110" customFormat="1" ht="18.75" x14ac:dyDescent="0.3">
      <c r="B1388" s="1109"/>
      <c r="D1388" s="2148" t="str">
        <f>'Datos Generales'!C17</f>
        <v>Puesto que ocupa</v>
      </c>
      <c r="E1388" s="2148"/>
      <c r="F1388" s="2148"/>
      <c r="G1388" s="1077"/>
      <c r="H1388" s="2145" t="str">
        <f>'Datos Generales'!D17</f>
        <v>Puesto que ocupa</v>
      </c>
      <c r="I1388" s="2145"/>
      <c r="J1388" s="2145"/>
      <c r="K1388" s="1077"/>
      <c r="L1388" s="1442"/>
      <c r="M1388" s="2146" t="str">
        <f>'Datos Generales'!E17</f>
        <v>Puesto que ocupa</v>
      </c>
      <c r="N1388" s="2146"/>
      <c r="O1388" s="2146"/>
      <c r="P1388" s="772"/>
      <c r="Q1388" s="135"/>
      <c r="R1388" s="109"/>
      <c r="S1388" s="109"/>
      <c r="T1388" s="109"/>
    </row>
    <row r="1389" spans="1:20" s="1004" customFormat="1" ht="18.75" x14ac:dyDescent="0.3">
      <c r="B1389" s="1111"/>
      <c r="D1389" s="2127">
        <v>45468</v>
      </c>
      <c r="E1389" s="2127"/>
      <c r="F1389" s="2127"/>
      <c r="G1389" s="1443"/>
      <c r="H1389" s="2127">
        <v>45470</v>
      </c>
      <c r="I1389" s="2127"/>
      <c r="J1389" s="2127"/>
      <c r="K1389" s="1444"/>
      <c r="L1389" s="1442"/>
      <c r="M1389" s="2127">
        <v>45471</v>
      </c>
      <c r="N1389" s="2127"/>
      <c r="O1389" s="2127"/>
      <c r="P1389" s="1112"/>
      <c r="Q1389" s="177"/>
      <c r="R1389" s="119"/>
      <c r="S1389" s="119"/>
      <c r="T1389" s="119"/>
    </row>
    <row r="1390" spans="1:20" ht="18.75" x14ac:dyDescent="0.3">
      <c r="B1390" s="482"/>
      <c r="D1390" s="2145" t="s">
        <v>203</v>
      </c>
      <c r="E1390" s="2145"/>
      <c r="F1390" s="2145"/>
      <c r="G1390" s="1077"/>
      <c r="H1390" s="2145" t="s">
        <v>204</v>
      </c>
      <c r="I1390" s="2145"/>
      <c r="J1390" s="2145"/>
      <c r="K1390" s="1077"/>
      <c r="L1390" s="1442"/>
      <c r="M1390" s="2146" t="s">
        <v>211</v>
      </c>
      <c r="N1390" s="2146"/>
      <c r="O1390" s="2146"/>
      <c r="P1390" s="772"/>
      <c r="Q1390" s="135"/>
      <c r="R1390" s="109"/>
      <c r="S1390" s="109"/>
      <c r="T1390" s="109"/>
    </row>
    <row r="1391" spans="1:20" ht="9.75" customHeight="1" x14ac:dyDescent="0.25">
      <c r="B1391" s="1113"/>
      <c r="C1391" s="1114"/>
      <c r="D1391" s="121"/>
      <c r="E1391" s="121"/>
      <c r="F1391" s="121"/>
      <c r="G1391" s="121"/>
      <c r="H1391" s="121"/>
      <c r="I1391" s="121"/>
      <c r="J1391" s="121"/>
      <c r="K1391" s="121"/>
      <c r="L1391" s="121"/>
      <c r="M1391" s="121"/>
      <c r="N1391" s="121"/>
      <c r="O1391" s="121"/>
      <c r="P1391" s="121"/>
      <c r="Q1391" s="122"/>
      <c r="R1391" s="109"/>
      <c r="S1391" s="109"/>
      <c r="T1391" s="109"/>
    </row>
    <row r="1392" spans="1:20" ht="15" x14ac:dyDescent="0.25">
      <c r="D1392" s="109"/>
      <c r="E1392" s="109"/>
      <c r="F1392" s="109"/>
      <c r="G1392" s="109"/>
      <c r="H1392" s="109"/>
      <c r="I1392" s="109"/>
      <c r="J1392" s="109"/>
      <c r="K1392" s="109"/>
      <c r="L1392" s="109"/>
      <c r="M1392" s="109"/>
      <c r="N1392" s="109"/>
      <c r="O1392" s="109"/>
      <c r="P1392" s="109"/>
      <c r="Q1392" s="109"/>
      <c r="R1392" s="109"/>
      <c r="S1392" s="109"/>
      <c r="T1392" s="109"/>
    </row>
    <row r="1394" spans="21:25" ht="15" x14ac:dyDescent="0.25">
      <c r="U1394" s="109"/>
      <c r="V1394" s="109"/>
      <c r="W1394" s="109"/>
      <c r="X1394" s="109"/>
      <c r="Y1394" s="109"/>
    </row>
    <row r="1395" spans="21:25" ht="15" x14ac:dyDescent="0.25">
      <c r="Y1395" s="109"/>
    </row>
    <row r="1396" spans="21:25" ht="15" x14ac:dyDescent="0.25">
      <c r="Y1396" s="109"/>
    </row>
    <row r="1397" spans="21:25" ht="15" x14ac:dyDescent="0.25">
      <c r="Y1397" s="109"/>
    </row>
    <row r="1398" spans="21:25" ht="15" x14ac:dyDescent="0.25">
      <c r="Y1398" s="109"/>
    </row>
    <row r="1399" spans="21:25" ht="15" x14ac:dyDescent="0.25">
      <c r="Y1399" s="109"/>
    </row>
    <row r="1400" spans="21:25" ht="15" x14ac:dyDescent="0.25">
      <c r="Y1400" s="109"/>
    </row>
    <row r="1401" spans="21:25" ht="15" x14ac:dyDescent="0.25">
      <c r="Y1401" s="109"/>
    </row>
    <row r="1402" spans="21:25" ht="15" x14ac:dyDescent="0.25">
      <c r="Y1402" s="109"/>
    </row>
  </sheetData>
  <sheetProtection formatColumns="0" formatRows="0" insertRows="0"/>
  <sortState ref="C12:C13">
    <sortCondition ref="C12:C13"/>
  </sortState>
  <mergeCells count="25">
    <mergeCell ref="C8:P8"/>
    <mergeCell ref="B7:Q7"/>
    <mergeCell ref="B6:Q6"/>
    <mergeCell ref="C14:L14"/>
    <mergeCell ref="F10:G10"/>
    <mergeCell ref="P14:P15"/>
    <mergeCell ref="M14:O14"/>
    <mergeCell ref="D1385:F1385"/>
    <mergeCell ref="H1385:J1385"/>
    <mergeCell ref="M1385:O1385"/>
    <mergeCell ref="D1386:F1386"/>
    <mergeCell ref="H1386:J1386"/>
    <mergeCell ref="M1386:O1386"/>
    <mergeCell ref="D1387:F1387"/>
    <mergeCell ref="H1387:J1387"/>
    <mergeCell ref="M1387:O1387"/>
    <mergeCell ref="D1388:F1388"/>
    <mergeCell ref="H1388:J1388"/>
    <mergeCell ref="M1388:O1388"/>
    <mergeCell ref="D1389:F1389"/>
    <mergeCell ref="H1389:J1389"/>
    <mergeCell ref="M1389:O1389"/>
    <mergeCell ref="D1390:F1390"/>
    <mergeCell ref="H1390:J1390"/>
    <mergeCell ref="M1390:O1390"/>
  </mergeCells>
  <dataValidations count="2">
    <dataValidation type="list" allowBlank="1" showInputMessage="1" showErrorMessage="1" sqref="R15:R1378">
      <formula1>"Institución Pública Gobierno Central,Institución Pública Descentralizada,Institución del Gobierno Central,Persona Física"</formula1>
    </dataValidation>
    <dataValidation type="list" allowBlank="1" showInputMessage="1" showErrorMessage="1" errorTitle="Entrada no válida" error="Selecciona la entidad/persona de la lista" promptTitle="Tipo de entidad/persona" prompt="Seleccione el tipo de entidad/persona" sqref="R14">
      <formula1>#REF!</formula1>
    </dataValidation>
  </dataValidations>
  <printOptions horizontalCentered="1"/>
  <pageMargins left="0" right="0" top="0.15748031496062992" bottom="0.19685039370078741" header="0.11811023622047245" footer="0.11811023622047245"/>
  <pageSetup scale="90" orientation="landscape" r:id="rId1"/>
  <headerFooter>
    <oddFooter>&amp;R&amp;P/&amp;N  &amp;D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M e a s u r e D i a g r a m S a n d b o x A d a p t e r " > < T a b l e N a m e > T a b l a 4 6 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 T a g s \ T a b l e s \ & l t ; T a b l e s \ T a b l a 4 & g t ; < / K e y > < / D i a g r a m O b j e c t K e y > < D i a g r a m O b j e c t K e y > < K e y > D y n a m i c   T a g s \ T a b l e s \ & l t ; T a b l e s \ T a b l a 4 6 & g t ; < / K e y > < / D i a g r a m O b j e c t K e y > < D i a g r a m O b j e c t K e y > < K e y > T a b l e s \ T a b l a 4 < / K e y > < / D i a g r a m O b j e c t K e y > < D i a g r a m O b j e c t K e y > < K e y > T a b l e s \ T a b l a 4 \ C o l u m n s \ C o l u m n a 1 < / K e y > < / D i a g r a m O b j e c t K e y > < D i a g r a m O b j e c t K e y > < K e y > T a b l e s \ T a b l a 4 \ C o l u m n s \ C o l u m n a 2 < / K e y > < / D i a g r a m O b j e c t K e y > < D i a g r a m O b j e c t K e y > < K e y > T a b l e s \ T a b l a 4 \ C o l u m n s \ C o l u m n a 3 < / K e y > < / D i a g r a m O b j e c t K e y > < D i a g r a m O b j e c t K e y > < K e y > T a b l e s \ T a b l a 4 \ C o l u m n s \ C o l u m n a 4 < / K e y > < / D i a g r a m O b j e c t K e y > < D i a g r a m O b j e c t K e y > < K e y > T a b l e s \ T a b l a 4 6 < / K e y > < / D i a g r a m O b j e c t K e y > < D i a g r a m O b j e c t K e y > < K e y > T a b l e s \ T a b l a 4 6 \ C o l u m n s \ C o l u m n a 1 < / K e y > < / D i a g r a m O b j e c t K e y > < D i a g r a m O b j e c t K e y > < K e y > T a b l e s \ T a b l a 4 6 \ C o l u m n s \ C o l u m n a 2 < / K e y > < / D i a g r a m O b j e c t K e y > < D i a g r a m O b j e c t K e y > < K e y > T a b l e s \ T a b l a 4 6 \ C o l u m n s \ C o l u m n a 3 < / K e y > < / D i a g r a m O b j e c t K e y > < D i a g r a m O b j e c t K e y > < K e y > T a b l e s \ T a b l a 4 6 \ C o l u m n s \ C o l u m n a 4 < / K e y > < / D i a g r a m O b j e c t K e y > < D i a g r a m O b j e c t K e y > < K e y > R e l a t i o n s h i p s \ & l t ; T a b l e s \ T a b l a 4 6 \ C o l u m n s \ C o l u m n a 1 & g t ; - & l t ; T a b l e s \ T a b l a 4 \ C o l u m n s \ C o l u m n a 1 & g t ; < / K e y > < / D i a g r a m O b j e c t K e y > < D i a g r a m O b j e c t K e y > < K e y > R e l a t i o n s h i p s \ & l t ; T a b l e s \ T a b l a 4 6 \ C o l u m n s \ C o l u m n a 1 & g t ; - & l t ; T a b l e s \ T a b l a 4 \ C o l u m n s \ C o l u m n a 1 & g t ; \ F K < / K e y > < / D i a g r a m O b j e c t K e y > < D i a g r a m O b j e c t K e y > < K e y > R e l a t i o n s h i p s \ & l t ; T a b l e s \ T a b l a 4 6 \ C o l u m n s \ C o l u m n a 1 & g t ; - & l t ; T a b l e s \ T a b l a 4 \ C o l u m n s \ C o l u m n a 1 & g t ; \ P K < / K e y > < / D i a g r a m O b j e c t K e y > < D i a g r a m O b j e c t K e y > < K e y > R e l a t i o n s h i p s \ & l t ; T a b l e s \ T a b l a 4 6 \ C o l u m n s \ C o l u m n a 1 & g t ; - & l t ; T a b l e s \ T a b l a 4 \ C o l u m n s \ C o l u m n a 1 & g t ; \ C r o s s F i l t e r < / K e y > < / D i a g r a m O b j e c t K e y > < / A l l K e y s > < S e l e c t e d K e y s > < D i a g r a m O b j e c t K e y > < K e y > T a b l e s \ T a b l a 4 6 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 T a g s \ T a b l e s \ & l t ; T a b l e s \ T a b l a 4 & g t ; < / K e y > < / a : K e y > < a : V a l u e   i : t y p e = " D i a g r a m D i s p l a y T a g V i e w S t a t e " > < I s N o t F i l t e r e d O u t > t r u e < / I s N o t F i l t e r e d O u t > < / a : V a l u e > < / a : K e y V a l u e O f D i a g r a m O b j e c t K e y a n y T y p e z b w N T n L X > < a : K e y V a l u e O f D i a g r a m O b j e c t K e y a n y T y p e z b w N T n L X > < a : K e y > < K e y > D y n a m i c   T a g s \ T a b l e s \ & l t ; T a b l e s \ T a b l a 4 6 & g t ; < / K e y > < / a : K e y > < a : V a l u e   i : t y p e = " D i a g r a m D i s p l a y T a g V i e w S t a t e " > < I s N o t F i l t e r e d O u t > t r u e < / I s N o t F i l t e r e d O u t > < / a : V a l u e > < / a : K e y V a l u e O f D i a g r a m O b j e c t K e y a n y T y p e z b w N T n L X > < a : K e y V a l u e O f D i a g r a m O b j e c t K e y a n y T y p e z b w N T n L X > < a : K e y > < K e y > T a b l e s \ T a b l a 4 < / K e y > < / a : K e y > < a : V a l u e   i : t y p e = " D i a g r a m D i s p l a y N o d e V i e w S t a t e " > < H e i g h t > 1 5 0 < / H e i g h t > < I s E x p a n d e d > t r u e < / I s E x p a n d e d > < L a y e d O u t > t r u e < / L a y e d O u t > < W i d t h > 2 0 0 < / W i d t h > < / a : V a l u e > < / a : K e y V a l u e O f D i a g r a m O b j e c t K e y a n y T y p e z b w N T n L X > < a : K e y V a l u e O f D i a g r a m O b j e c t K e y a n y T y p e z b w N T n L X > < a : K e y > < K e y > T a b l e s \ T a b l a 4 \ C o l u m n s \ C o l u m n a 1 < / K e y > < / a : K e y > < a : V a l u e   i : t y p e = " D i a g r a m D i s p l a y N o d e V i e w S t a t e " > < H e i g h t > 1 5 0 < / H e i g h t > < I s E x p a n d e d > t r u e < / I s E x p a n d e d > < W i d t h > 2 0 0 < / W i d t h > < / a : V a l u e > < / a : K e y V a l u e O f D i a g r a m O b j e c t K e y a n y T y p e z b w N T n L X > < a : K e y V a l u e O f D i a g r a m O b j e c t K e y a n y T y p e z b w N T n L X > < a : K e y > < K e y > T a b l e s \ T a b l a 4 \ C o l u m n s \ C o l u m n a 2 < / K e y > < / a : K e y > < a : V a l u e   i : t y p e = " D i a g r a m D i s p l a y N o d e V i e w S t a t e " > < H e i g h t > 1 5 0 < / H e i g h t > < I s E x p a n d e d > t r u e < / I s E x p a n d e d > < W i d t h > 2 0 0 < / W i d t h > < / a : V a l u e > < / a : K e y V a l u e O f D i a g r a m O b j e c t K e y a n y T y p e z b w N T n L X > < a : K e y V a l u e O f D i a g r a m O b j e c t K e y a n y T y p e z b w N T n L X > < a : K e y > < K e y > T a b l e s \ T a b l a 4 \ C o l u m n s \ C o l u m n a 3 < / K e y > < / a : K e y > < a : V a l u e   i : t y p e = " D i a g r a m D i s p l a y N o d e V i e w S t a t e " > < H e i g h t > 1 5 0 < / H e i g h t > < I s E x p a n d e d > t r u e < / I s E x p a n d e d > < W i d t h > 2 0 0 < / W i d t h > < / a : V a l u e > < / a : K e y V a l u e O f D i a g r a m O b j e c t K e y a n y T y p e z b w N T n L X > < a : K e y V a l u e O f D i a g r a m O b j e c t K e y a n y T y p e z b w N T n L X > < a : K e y > < K e y > T a b l e s \ T a b l a 4 \ C o l u m n s \ C o l u m n a 4 < / K e y > < / a : K e y > < a : V a l u e   i : t y p e = " D i a g r a m D i s p l a y N o d e V i e w S t a t e " > < H e i g h t > 1 5 0 < / H e i g h t > < I s E x p a n d e d > t r u e < / I s E x p a n d e d > < W i d t h > 2 0 0 < / W i d t h > < / a : V a l u e > < / a : K e y V a l u e O f D i a g r a m O b j e c t K e y a n y T y p e z b w N T n L X > < a : K e y V a l u e O f D i a g r a m O b j e c t K e y a n y T y p e z b w N T n L X > < a : K e y > < K e y > T a b l e s \ T a b l a 4 6 < / K e y > < / a : K e y > < a : V a l u e   i : t y p e = " D i a g r a m D i s p l a y N o d e V i e w S t a t e " > < H e i g h t > 1 5 0 < / H e i g h t > < I s E x p a n d e d > t r u e < / I s E x p a n d e d > < I s F o c u s e d > t r u e < / I s F o c u s e d > < L a y e d O u t > t r u e < / L a y e d O u t > < L e f t > 5 5 3 . 9 0 3 8 1 0 5 6 7 6 6 5 8 < / L e f t > < T a b I n d e x > 1 < / T a b I n d e x > < T o p > 2 3 7 < / T o p > < W i d t h > 2 0 0 < / W i d t h > < / a : V a l u e > < / a : K e y V a l u e O f D i a g r a m O b j e c t K e y a n y T y p e z b w N T n L X > < a : K e y V a l u e O f D i a g r a m O b j e c t K e y a n y T y p e z b w N T n L X > < a : K e y > < K e y > T a b l e s \ T a b l a 4 6 \ C o l u m n s \ C o l u m n a 1 < / K e y > < / a : K e y > < a : V a l u e   i : t y p e = " D i a g r a m D i s p l a y N o d e V i e w S t a t e " > < H e i g h t > 1 5 0 < / H e i g h t > < I s E x p a n d e d > t r u e < / I s E x p a n d e d > < W i d t h > 2 0 0 < / W i d t h > < / a : V a l u e > < / a : K e y V a l u e O f D i a g r a m O b j e c t K e y a n y T y p e z b w N T n L X > < a : K e y V a l u e O f D i a g r a m O b j e c t K e y a n y T y p e z b w N T n L X > < a : K e y > < K e y > T a b l e s \ T a b l a 4 6 \ C o l u m n s \ C o l u m n a 2 < / K e y > < / a : K e y > < a : V a l u e   i : t y p e = " D i a g r a m D i s p l a y N o d e V i e w S t a t e " > < H e i g h t > 1 5 0 < / H e i g h t > < I s E x p a n d e d > t r u e < / I s E x p a n d e d > < W i d t h > 2 0 0 < / W i d t h > < / a : V a l u e > < / a : K e y V a l u e O f D i a g r a m O b j e c t K e y a n y T y p e z b w N T n L X > < a : K e y V a l u e O f D i a g r a m O b j e c t K e y a n y T y p e z b w N T n L X > < a : K e y > < K e y > T a b l e s \ T a b l a 4 6 \ C o l u m n s \ C o l u m n a 3 < / K e y > < / a : K e y > < a : V a l u e   i : t y p e = " D i a g r a m D i s p l a y N o d e V i e w S t a t e " > < H e i g h t > 1 5 0 < / H e i g h t > < I s E x p a n d e d > t r u e < / I s E x p a n d e d > < W i d t h > 2 0 0 < / W i d t h > < / a : V a l u e > < / a : K e y V a l u e O f D i a g r a m O b j e c t K e y a n y T y p e z b w N T n L X > < a : K e y V a l u e O f D i a g r a m O b j e c t K e y a n y T y p e z b w N T n L X > < a : K e y > < K e y > T a b l e s \ T a b l a 4 6 \ C o l u m n s \ C o l u m n a 4 < / K e y > < / a : K e y > < a : V a l u e   i : t y p e = " D i a g r a m D i s p l a y N o d e V i e w S t a t e " > < H e i g h t > 1 5 0 < / H e i g h t > < I s E x p a n d e d > t r u e < / I s E x p a n d e d > < W i d t h > 2 0 0 < / W i d t h > < / a : V a l u e > < / a : K e y V a l u e O f D i a g r a m O b j e c t K e y a n y T y p e z b w N T n L X > < a : K e y V a l u e O f D i a g r a m O b j e c t K e y a n y T y p e z b w N T n L X > < a : K e y > < K e y > R e l a t i o n s h i p s \ & l t ; T a b l e s \ T a b l a 4 6 \ C o l u m n s \ C o l u m n a 1 & g t ; - & l t ; T a b l e s \ T a b l a 4 \ C o l u m n s \ C o l u m n a 1 & g t ; < / K e y > < / a : K e y > < a : V a l u e   i : t y p e = " D i a g r a m D i s p l a y L i n k V i e w S t a t e " > < A u t o m a t i o n P r o p e r t y H e l p e r T e x t > E x t r e m o   1 :   ( 5 3 7 . 9 0 3 8 1 0 5 6 7 6 6 6 , 3 1 2 ) .   E x t r e m o   2 :   ( 2 1 6 , 7 5 )   < / A u t o m a t i o n P r o p e r t y H e l p e r T e x t > < L a y e d O u t > t r u e < / L a y e d O u t > < 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a : K e y V a l u e O f D i a g r a m O b j e c t K e y a n y T y p e z b w N T n L X > < a : K e y > < K e y > R e l a t i o n s h i p s \ & l t ; T a b l e s \ T a b l a 4 6 \ C o l u m n s \ C o l u m n a 1 & g t ; - & l t ; T a b l e s \ T a b l a 4 \ C o l u m n s \ C o l u m n a 1 & g t ; \ F K < / K e y > < / a : K e y > < a : V a l u e   i : t y p e = " D i a g r a m D i s p l a y L i n k E n d p o i n t V i e w S t a t e " > < H e i g h t > 1 6 < / H e i g h t > < L a b e l L o c a t i o n   x m l n s : b = " h t t p : / / s c h e m a s . d a t a c o n t r a c t . o r g / 2 0 0 4 / 0 7 / S y s t e m . W i n d o w s " > < b : _ x > 5 3 7 . 9 0 3 8 1 0 5 6 7 6 6 5 6 9 < / b : _ x > < b : _ y > 3 0 4 < / b : _ y > < / L a b e l L o c a t i o n > < L o c a t i o n   x m l n s : b = " h t t p : / / s c h e m a s . d a t a c o n t r a c t . o r g / 2 0 0 4 / 0 7 / S y s t e m . W i n d o w s " > < b : _ x > 5 5 3 . 9 0 3 8 1 0 5 6 7 6 6 5 8 < / b : _ x > < b : _ y > 3 1 2 < / b : _ y > < / L o c a t i o n > < S h a p e R o t a t e A n g l e > 1 8 0 < / S h a p e R o t a t e A n g l e > < W i d t h > 1 6 < / W i d t h > < / a : V a l u e > < / a : K e y V a l u e O f D i a g r a m O b j e c t K e y a n y T y p e z b w N T n L X > < a : K e y V a l u e O f D i a g r a m O b j e c t K e y a n y T y p e z b w N T n L X > < a : K e y > < K e y > R e l a t i o n s h i p s \ & l t ; T a b l e s \ T a b l a 4 6 \ C o l u m n s \ C o l u m n a 1 & g t ; - & l t ; T a b l e s \ T a b l a 4 \ C o l u m n s \ C o l u m n a 1 & g t ; \ P K < / K e y > < / a : K e y > < a : V a l u e   i : t y p e = " D i a g r a m D i s p l a y L i n k E n d p o i n t V i e w S t a t e " > < H e i g h t > 1 6 < / H e i g h t > < L a b e l L o c a t i o n   x m l n s : b = " h t t p : / / s c h e m a s . d a t a c o n t r a c t . o r g / 2 0 0 4 / 0 7 / S y s t e m . W i n d o w s " > < b : _ x > 2 0 0 < / b : _ x > < b : _ y > 6 7 < / b : _ y > < / L a b e l L o c a t i o n > < L o c a t i o n   x m l n s : b = " h t t p : / / s c h e m a s . d a t a c o n t r a c t . o r g / 2 0 0 4 / 0 7 / S y s t e m . W i n d o w s " > < b : _ x > 1 9 9 . 9 9 9 9 9 9 9 9 9 9 9 9 9 7 < / b : _ x > < b : _ y > 7 5 < / b : _ y > < / L o c a t i o n > < S h a p e R o t a t e A n g l e > 3 6 0 < / S h a p e R o t a t e A n g l e > < W i d t h > 1 6 < / W i d t h > < / a : V a l u e > < / a : K e y V a l u e O f D i a g r a m O b j e c t K e y a n y T y p e z b w N T n L X > < a : K e y V a l u e O f D i a g r a m O b j e c t K e y a n y T y p e z b w N T n L X > < a : K e y > < K e y > R e l a t i o n s h i p s \ & l t ; T a b l e s \ T a b l a 4 6 \ C o l u m n s \ C o l u m n a 1 & g t ; - & l t ; T a b l e s \ T a b l a 4 \ C o l u m n s \ C o l u m n a 1 & g t ; \ C r o s s F i l t e r < / K e y > < / a : K e y > < a : V a l u e   i : t y p e = " D i a g r a m D i s p l a y L i n k C r o s s F i l t e r V i e w S t a t e " > < 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V i e w S t a t e s > < / D i a g r a m M a n a g e r . S e r i a l i z a b l e D i a g r a m > < / A r r a y O f D i a g r a m M a n a g e r . S e r i a l i z a b l e D i a g r a m > ] ] > < / C u s t o m C o n t e n t > < / G e m i n i > 
</file>

<file path=customXml/item10.xml>��< ? x m l   v e r s i o n = " 1 . 0 "   e n c o d i n g = " U T F - 1 6 " ? > < G e m i n i   x m l n s = " h t t p : / / g e m i n i / p i v o t c u s t o m i z a t i o n / T a b l e O r d e r " > < C u s t o m C o n t e n t > < ! [ C D A T A [ T a b l a 4 , T a b l a 4 6 ] ] > < / 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 T a b l a 4 6 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I s S a n d b o x E m b e d d e d " > < C u s t o m C o n t e n t > < ! [ C D A T A [ y e s ] ] > < / C u s t o m C o n t e n t > < / G e m i n i > 
</file>

<file path=customXml/item13.xml>��< ? x m l   v e r s i o n = " 1 . 0 "   e n c o d i n g = " U T F - 1 6 " ? > < G e m i n i   x m l n s = " h t t p : / / g e m i n i / p i v o t c u s t o m i z a t i o n / P o w e r P i v o t V e r s i o n " > < C u s t o m C o n t e n t > < ! [ C D A T A [ 1 1 . 0 . 9 1 6 6 . 1 8 8 ] ] > < / 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8"?>
<p:properties xmlns:p="http://schemas.microsoft.com/office/2006/metadata/properties" xmlns:xsi="http://www.w3.org/2001/XMLSchema-instance" xmlns:pc="http://schemas.microsoft.com/office/infopath/2007/PartnerControls">
  <documentManagement/>
</p:properties>
</file>

<file path=customXml/item16.xml>��< ? x m l   v e r s i o n = " 1 . 0 "   e n c o d i n g = " U T F - 1 6 " ? > < G e m i n i   x m l n s = " h t t p : / / g e m i n i / p i v o t c u s t o m i z a t i o n / R e l a t i o n s h i p A u t o D e t e c t i o n E n a b l e d " > < C u s t o m C o n t e n t > < ! [ C D A T A [ T r u e ] ] > < / 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C l i e n t W i n d o w X M L " > < C u s t o m C o n t e n t > < ! [ C D A T A [ T a b l a 4 6 ] ] > < / C u s t o m C o n t e n t > < / G e m i n i > 
</file>

<file path=customXml/item19.xml>��< ? x m l   v e r s i o n = " 1 . 0 "   e n c o d i n g = " U T F - 1 6 " ? > < G e m i n i   x m l n s = " h t t p : / / g e m i n i / p i v o t c u s t o m i z a t i o n / M a n u a l C a l c M o d e " > < C u s t o m C o n t e n t > < ! [ C D A T A [ F a l s e ] ] > < / C u s t o m C o n t e n t > < / G e m i n i > 
</file>

<file path=customXml/item2.xml>��< ? x m l   v e r s i o n = " 1 . 0 "   e n c o d i n g = " U T F - 1 6 " ? > < G e m i n i   x m l n s = " h t t p : / / g e m i n i / p i v o t c u s t o m i z a t i o n / S h o w H i d d e n " > < C u s t o m C o n t e n t > < ! [ C D A T A [ T r u e ] ] > < / 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 T a b l a 4 < / K e y > < V a l u e   x m l n s : a = " h t t p : / / s c h e m a s . d a t a c o n t r a c t . o r g / 2 0 0 4 / 0 7 / M i c r o s o f t . A n a l y s i s S e r v i c e s . C o m m o n " > < a : H a s F o c u s > t r u e < / a : H a s F o c u s > < a : S i z e A t D p i 9 6 > 1 1 7 < / a : S i z e A t D p i 9 6 > < a : V i s i b l e > t r u e < / a : V i s i b l e > < / V a l u e > < / K e y V a l u e O f s t r i n g S a n d b o x E d i t o r . M e a s u r e G r i d S t a t e S c d E 3 5 R y > < K e y V a l u e O f s t r i n g S a n d b o x E d i t o r . M e a s u r e G r i d S t a t e S c d E 3 5 R y > < K e y > T a b l a 4 6 < / 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1.xml>��< ? x m l   v e r s i o n = " 1 . 0 "   e n c o d i n g = " U T F - 1 6 " ? > < G e m i n i   x m l n s = " h t t p : / / g e m i n i / p i v o t c u s t o m i z a t i o n / L i n k e d T a b l e s " > < C u s t o m C o n t e n t > < ! [ C D A T A [ < L i n k e d T a b l e s   x m l n s : x s d = " h t t p : / / w w w . w 3 . o r g / 2 0 0 1 / X M L S c h e m a "   x m l n s : x s i = " h t t p : / / w w w . w 3 . o r g / 2 0 0 1 / X M L S c h e m a - i n s t a n c e " > < L i n k e d T a b l e L i s t > < L i n k e d T a b l e I n f o > < E x c e l T a b l e N a m e > T a b l a 4 < / E x c e l T a b l e N a m e > < G e m i n i T a b l e I d > T a b l a 4 < / G e m i n i T a b l e I d > < L i n k e d C o l u m n L i s t   / > < U p d a t e N e e d e d > f a l s e < / U p d a t e N e e d e d > < R o w C o u n t > 0 < / R o w C o u n t > < / L i n k e d T a b l e I n f o > < L i n k e d T a b l e I n f o > < E x c e l T a b l e N a m e > T a b l a 4 6 < / E x c e l T a b l e N a m e > < G e m i n i T a b l e I d > T a b l a 4 6 < / G e m i n i T a b l e I d > < L i n k e d C o l u m n L i s t   / > < U p d a t e N e e d e d > f a l s e < / U p d a t e N e e d e d > < R o w C o u n t > 0 < / R o w C o u n t > < / L i n k e d T a b l e I n f o > < / L i n k e d T a b l e L i s t > < / L i n k e d T a b l e s > ] ] > < / C u s t o m C o n t e n t > < / G e m i n i > 
</file>

<file path=customXml/item22.xml>��< ? x m l   v e r s i o n = " 1 . 0 "   e n c o d i n g = " U T F - 1 6 " ? > < G e m i n i   x m l n s = " h t t p : / / g e m i n i / p i v o t c u s t o m i z a t i o n / S h o w I m p l i c i t M e a s u r e s " > < C u s t o m C o n t e n t > < ! [ C D A T A [ F a l s e ] ] > < / C u s t o m C o n t e n t > < / G e m i n i > 
</file>

<file path=customXml/item3.xml>��< ? x m l   v e r s i o n = " 1 . 0 "   e n c o d i n g = " U T F - 1 6 " ? > < G e m i n i   x m l n s = " h t t p : / / g e m i n i / p i v o t c u s t o m i z a t i o n / T a b l e C o u n t I n S a n d b o x " > < C u s t o m C o n t e n t > < ! [ C D A T A [ 2 ] ] > < / C u s t o m C o n t e n t > < / G e m i n i > 
</file>

<file path=customXml/item4.xml>��< ? x m l   v e r s i o n = " 1 . 0 "   e n c o d i n g = " U T F - 1 6 " ? > < G e m i n i   x m l n s = " h t t p : / / g e m i n i / p i v o t c u s t o m i z a t i o n / T a b l e X M L _ T a b l a 4 6 " > < 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6D2069B127EBCE45806559F560934353" ma:contentTypeVersion="14" ma:contentTypeDescription="Create a new document." ma:contentTypeScope="" ma:versionID="a5bf426e40d96f0d434ec2699f784cdc">
  <xsd:schema xmlns:xsd="http://www.w3.org/2001/XMLSchema" xmlns:xs="http://www.w3.org/2001/XMLSchema" xmlns:p="http://schemas.microsoft.com/office/2006/metadata/properties" xmlns:ns3="7cb5fd98-241d-4832-b68e-7dee6dafcb05" xmlns:ns4="08341cfb-a3dd-41ab-8cf1-e027bec54494" targetNamespace="http://schemas.microsoft.com/office/2006/metadata/properties" ma:root="true" ma:fieldsID="e069ad0883ea704083be96abb9eabb0a" ns3:_="" ns4:_="">
    <xsd:import namespace="7cb5fd98-241d-4832-b68e-7dee6dafcb05"/>
    <xsd:import namespace="08341cfb-a3dd-41ab-8cf1-e027bec544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5fd98-241d-4832-b68e-7dee6dafcb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41cfb-a3dd-41ab-8cf1-e027bec544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 2 0 2 2 - 0 6 - 2 4 T 1 2 : 1 5 : 3 6 . 3 3 5 4 8 7 2 - 0 4 : 0 0 < / L a s t P r o c e s s e d T i m e > < / D a t a M o d e l i n g S a n d b o x . S e r i a l i z e d S a n d b o x E r r o r C a c h e > ] ] > < / C u s t o m C o n t e n t > < / G e m i n i > 
</file>

<file path=customXml/item7.xml>��< ? x m l   v e r s i o n = " 1 . 0 "   e n c o d i n g = " U T F - 1 6 " ? > < G e m i n i   x m l n s = " h t t p : / / g e m i n i / p i v o t c u s t o m i z a t i o n / L i n k e d T a b l e U p d a t e M o d e " > < C u s t o m C o n t e n t > < ! [ C D A T A [ T r u e ] ] > < / C u s t o m C o n t e n t > < / G e m i n i > 
</file>

<file path=customXml/item8.xml>��< ? x m l   v e r s i o n = " 1 . 0 "   e n c o d i n g = " U T F - 1 6 " ? > < G e m i n i   x m l n s = " h t t p : / / g e m i n i / p i v o t c u s t o m i z a t i o n / T a b l e X M L _ T a b l a 4 " > < 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85378BAF-15F5-4757-BABD-085B07AF37F3}">
  <ds:schemaRefs/>
</ds:datastoreItem>
</file>

<file path=customXml/itemProps10.xml><?xml version="1.0" encoding="utf-8"?>
<ds:datastoreItem xmlns:ds="http://schemas.openxmlformats.org/officeDocument/2006/customXml" ds:itemID="{87E4FD43-542D-4808-8064-D3F190BADF9B}">
  <ds:schemaRefs/>
</ds:datastoreItem>
</file>

<file path=customXml/itemProps11.xml><?xml version="1.0" encoding="utf-8"?>
<ds:datastoreItem xmlns:ds="http://schemas.openxmlformats.org/officeDocument/2006/customXml" ds:itemID="{FA37D824-E5AF-44F2-B70E-26A0B7C46150}">
  <ds:schemaRefs/>
</ds:datastoreItem>
</file>

<file path=customXml/itemProps12.xml><?xml version="1.0" encoding="utf-8"?>
<ds:datastoreItem xmlns:ds="http://schemas.openxmlformats.org/officeDocument/2006/customXml" ds:itemID="{E8EEF2EF-62A2-479D-875F-2F40167370A5}">
  <ds:schemaRefs/>
</ds:datastoreItem>
</file>

<file path=customXml/itemProps13.xml><?xml version="1.0" encoding="utf-8"?>
<ds:datastoreItem xmlns:ds="http://schemas.openxmlformats.org/officeDocument/2006/customXml" ds:itemID="{7637B55B-3FB4-48BD-818E-75F8723E414B}">
  <ds:schemaRefs/>
</ds:datastoreItem>
</file>

<file path=customXml/itemProps14.xml><?xml version="1.0" encoding="utf-8"?>
<ds:datastoreItem xmlns:ds="http://schemas.openxmlformats.org/officeDocument/2006/customXml" ds:itemID="{79EC104F-F8E4-46CC-A8B5-A906A8479EE9}">
  <ds:schemaRefs/>
</ds:datastoreItem>
</file>

<file path=customXml/itemProps15.xml><?xml version="1.0" encoding="utf-8"?>
<ds:datastoreItem xmlns:ds="http://schemas.openxmlformats.org/officeDocument/2006/customXml" ds:itemID="{FFCD520E-1BBC-454D-ABEB-E8172B9BD3D8}">
  <ds:schemaRefs>
    <ds:schemaRef ds:uri="http://schemas.microsoft.com/office/2006/documentManagement/types"/>
    <ds:schemaRef ds:uri="7cb5fd98-241d-4832-b68e-7dee6dafcb05"/>
    <ds:schemaRef ds:uri="http://schemas.openxmlformats.org/package/2006/metadata/core-properties"/>
    <ds:schemaRef ds:uri="http://www.w3.org/XML/1998/namespace"/>
    <ds:schemaRef ds:uri="http://schemas.microsoft.com/office/infopath/2007/PartnerControls"/>
    <ds:schemaRef ds:uri="http://purl.org/dc/elements/1.1/"/>
    <ds:schemaRef ds:uri="http://purl.org/dc/terms/"/>
    <ds:schemaRef ds:uri="http://purl.org/dc/dcmitype/"/>
    <ds:schemaRef ds:uri="08341cfb-a3dd-41ab-8cf1-e027bec54494"/>
    <ds:schemaRef ds:uri="http://schemas.microsoft.com/office/2006/metadata/properties"/>
  </ds:schemaRefs>
</ds:datastoreItem>
</file>

<file path=customXml/itemProps16.xml><?xml version="1.0" encoding="utf-8"?>
<ds:datastoreItem xmlns:ds="http://schemas.openxmlformats.org/officeDocument/2006/customXml" ds:itemID="{C5450255-C4E3-4449-8F52-2E19B8A0277D}">
  <ds:schemaRefs/>
</ds:datastoreItem>
</file>

<file path=customXml/itemProps17.xml><?xml version="1.0" encoding="utf-8"?>
<ds:datastoreItem xmlns:ds="http://schemas.openxmlformats.org/officeDocument/2006/customXml" ds:itemID="{437F965E-43B7-41CE-9EEE-10629F7879D8}">
  <ds:schemaRefs>
    <ds:schemaRef ds:uri="http://schemas.microsoft.com/sharepoint/v3/contenttype/forms"/>
  </ds:schemaRefs>
</ds:datastoreItem>
</file>

<file path=customXml/itemProps18.xml><?xml version="1.0" encoding="utf-8"?>
<ds:datastoreItem xmlns:ds="http://schemas.openxmlformats.org/officeDocument/2006/customXml" ds:itemID="{FD2EB2F2-3F16-4CAB-828F-36DA7A5EB7A9}">
  <ds:schemaRefs/>
</ds:datastoreItem>
</file>

<file path=customXml/itemProps19.xml><?xml version="1.0" encoding="utf-8"?>
<ds:datastoreItem xmlns:ds="http://schemas.openxmlformats.org/officeDocument/2006/customXml" ds:itemID="{0B0BE2E4-C200-417F-9D74-449F9570A8AF}">
  <ds:schemaRefs/>
</ds:datastoreItem>
</file>

<file path=customXml/itemProps2.xml><?xml version="1.0" encoding="utf-8"?>
<ds:datastoreItem xmlns:ds="http://schemas.openxmlformats.org/officeDocument/2006/customXml" ds:itemID="{4C26AEAC-19B5-42D1-87BE-B4C9128E69B2}">
  <ds:schemaRefs/>
</ds:datastoreItem>
</file>

<file path=customXml/itemProps20.xml><?xml version="1.0" encoding="utf-8"?>
<ds:datastoreItem xmlns:ds="http://schemas.openxmlformats.org/officeDocument/2006/customXml" ds:itemID="{C7068D3B-CB4A-40F2-87C0-7000378A096A}">
  <ds:schemaRefs/>
</ds:datastoreItem>
</file>

<file path=customXml/itemProps21.xml><?xml version="1.0" encoding="utf-8"?>
<ds:datastoreItem xmlns:ds="http://schemas.openxmlformats.org/officeDocument/2006/customXml" ds:itemID="{EDC3BEE6-D8F9-4AF1-B5E8-F1E76BB6748A}">
  <ds:schemaRefs/>
</ds:datastoreItem>
</file>

<file path=customXml/itemProps22.xml><?xml version="1.0" encoding="utf-8"?>
<ds:datastoreItem xmlns:ds="http://schemas.openxmlformats.org/officeDocument/2006/customXml" ds:itemID="{630A2795-6DB8-4FDE-827E-51392DAA3746}">
  <ds:schemaRefs/>
</ds:datastoreItem>
</file>

<file path=customXml/itemProps3.xml><?xml version="1.0" encoding="utf-8"?>
<ds:datastoreItem xmlns:ds="http://schemas.openxmlformats.org/officeDocument/2006/customXml" ds:itemID="{E2F94240-BCAC-4F79-AF49-A9793C8C8287}">
  <ds:schemaRefs/>
</ds:datastoreItem>
</file>

<file path=customXml/itemProps4.xml><?xml version="1.0" encoding="utf-8"?>
<ds:datastoreItem xmlns:ds="http://schemas.openxmlformats.org/officeDocument/2006/customXml" ds:itemID="{38E7BB66-0558-46AE-8A67-48A944BC093A}">
  <ds:schemaRefs/>
</ds:datastoreItem>
</file>

<file path=customXml/itemProps5.xml><?xml version="1.0" encoding="utf-8"?>
<ds:datastoreItem xmlns:ds="http://schemas.openxmlformats.org/officeDocument/2006/customXml" ds:itemID="{B1744FDC-43A4-4D38-8918-74CB0F7F8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5fd98-241d-4832-b68e-7dee6dafcb05"/>
    <ds:schemaRef ds:uri="08341cfb-a3dd-41ab-8cf1-e027bec54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FD24E48-F7A2-4208-BC6F-56C91E58A02B}">
  <ds:schemaRefs/>
</ds:datastoreItem>
</file>

<file path=customXml/itemProps7.xml><?xml version="1.0" encoding="utf-8"?>
<ds:datastoreItem xmlns:ds="http://schemas.openxmlformats.org/officeDocument/2006/customXml" ds:itemID="{C8FF8539-2F35-489B-AF96-AC916A55EB98}">
  <ds:schemaRefs/>
</ds:datastoreItem>
</file>

<file path=customXml/itemProps8.xml><?xml version="1.0" encoding="utf-8"?>
<ds:datastoreItem xmlns:ds="http://schemas.openxmlformats.org/officeDocument/2006/customXml" ds:itemID="{DE79230A-74C8-4543-AB3E-96F629157035}">
  <ds:schemaRefs/>
</ds:datastoreItem>
</file>

<file path=customXml/itemProps9.xml><?xml version="1.0" encoding="utf-8"?>
<ds:datastoreItem xmlns:ds="http://schemas.openxmlformats.org/officeDocument/2006/customXml" ds:itemID="{CC475992-8341-4AD3-99D0-35C5E8C4B2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19</vt:i4>
      </vt:variant>
    </vt:vector>
  </HeadingPairs>
  <TitlesOfParts>
    <vt:vector size="81" baseType="lpstr">
      <vt:lpstr>Datos Generales</vt:lpstr>
      <vt:lpstr>02-02 Conciliación Banc</vt:lpstr>
      <vt:lpstr> Conc. Bancaria jun-2024 excel</vt:lpstr>
      <vt:lpstr>02-17 Estado de Mov. Bancarios</vt:lpstr>
      <vt:lpstr>02-19 a Arqueo de Caja</vt:lpstr>
      <vt:lpstr>02-19 b Arqueo de cheques</vt:lpstr>
      <vt:lpstr>02-29 Deuda Administrativa</vt:lpstr>
      <vt:lpstr>02-30 Comparativo de Bienes.</vt:lpstr>
      <vt:lpstr>02-31 Bienes p.f descargo</vt:lpstr>
      <vt:lpstr>02-32-Adq. Bienes para Transf..</vt:lpstr>
      <vt:lpstr>INV. ACTIVOS FIJOS</vt:lpstr>
      <vt:lpstr>02-33 a Adq. de Inmuebles</vt:lpstr>
      <vt:lpstr>02-33 b Adq. Muebles e Intangib</vt:lpstr>
      <vt:lpstr>02-37 Obras en Proceso</vt:lpstr>
      <vt:lpstr>02-43 Inv. de Bienes de Consumo</vt:lpstr>
      <vt:lpstr>Form 02-40 Capt. D. corr.</vt:lpstr>
      <vt:lpstr>form. 02-43 Bienes de consumo</vt:lpstr>
      <vt:lpstr>observaciones 02-43</vt:lpstr>
      <vt:lpstr>ASIENTO BIENES DE CONSUMO 33  </vt:lpstr>
      <vt:lpstr>inv. materiales de oficna</vt:lpstr>
      <vt:lpstr>inv.Matriales de Limpieza</vt:lpstr>
      <vt:lpstr>inv.Prendas de Vestit.</vt:lpstr>
      <vt:lpstr>inv Taller piezas</vt:lpstr>
      <vt:lpstr>02-45 Inversiones Financ.</vt:lpstr>
      <vt:lpstr>02-46 Propuestas de Asientos </vt:lpstr>
      <vt:lpstr>asiento num. 1</vt:lpstr>
      <vt:lpstr>asiento num, 3</vt:lpstr>
      <vt:lpstr>asiento num 4</vt:lpstr>
      <vt:lpstr>asiento num 5</vt:lpstr>
      <vt:lpstr>ASIENTO 6 </vt:lpstr>
      <vt:lpstr>ASIENTO NO. 7</vt:lpstr>
      <vt:lpstr>ASIENTO NUM. 8</vt:lpstr>
      <vt:lpstr>ASIENTO NUM 9</vt:lpstr>
      <vt:lpstr>ASIENTO NUM 10</vt:lpstr>
      <vt:lpstr>ASIENTO NUM 11</vt:lpstr>
      <vt:lpstr>ASIENTO 12</vt:lpstr>
      <vt:lpstr>ASIENTO NUM 13</vt:lpstr>
      <vt:lpstr>ASIENTO 14</vt:lpstr>
      <vt:lpstr>ASIENTO 15</vt:lpstr>
      <vt:lpstr>ASIENTO 16</vt:lpstr>
      <vt:lpstr>ASIENTO 17</vt:lpstr>
      <vt:lpstr>ASIENTO 18</vt:lpstr>
      <vt:lpstr>ASIENTO 19</vt:lpstr>
      <vt:lpstr>ASIENTO 20</vt:lpstr>
      <vt:lpstr>ASIENTO 21</vt:lpstr>
      <vt:lpstr>ASIENTO 22</vt:lpstr>
      <vt:lpstr>ASIENTO 23</vt:lpstr>
      <vt:lpstr>ASIENTO 24</vt:lpstr>
      <vt:lpstr>ASIENTO 25</vt:lpstr>
      <vt:lpstr>asiento num 26</vt:lpstr>
      <vt:lpstr>asiento num 27</vt:lpstr>
      <vt:lpstr>ASIENTO NO. 28</vt:lpstr>
      <vt:lpstr>asiento no 29</vt:lpstr>
      <vt:lpstr>ASIENTO NUM 30</vt:lpstr>
      <vt:lpstr>02-48 a Licencias de Software</vt:lpstr>
      <vt:lpstr>02-48 b Pagos Anticip.</vt:lpstr>
      <vt:lpstr>02-48 c Amortización Gastos Pag</vt:lpstr>
      <vt:lpstr>ASIENTO num 2 SEGURO PPA  </vt:lpstr>
      <vt:lpstr>POLIZA SEGUROS RESERVAS</vt:lpstr>
      <vt:lpstr>02-49 a Anticipo Crédito Impos.</vt:lpstr>
      <vt:lpstr>02-49 b Cta. x Cobrar Org.Rec.</vt:lpstr>
      <vt:lpstr>remision comunicacion</vt:lpstr>
      <vt:lpstr>'02-02 Conciliación Banc'!Área_de_impresión</vt:lpstr>
      <vt:lpstr>'02-17 Estado de Mov. Bancarios'!Área_de_impresión</vt:lpstr>
      <vt:lpstr>'02-19 a Arqueo de Caja'!Área_de_impresión</vt:lpstr>
      <vt:lpstr>'02-19 b Arqueo de cheques'!Área_de_impresión</vt:lpstr>
      <vt:lpstr>'02-31 Bienes p.f descargo'!Área_de_impresión</vt:lpstr>
      <vt:lpstr>'02-32-Adq. Bienes para Transf..'!Área_de_impresión</vt:lpstr>
      <vt:lpstr>'02-37 Obras en Proceso'!Área_de_impresión</vt:lpstr>
      <vt:lpstr>'02-43 Inv. de Bienes de Consumo'!Área_de_impresión</vt:lpstr>
      <vt:lpstr>'02-46 Propuestas de Asientos '!Área_de_impresión</vt:lpstr>
      <vt:lpstr>'02-48 b Pagos Anticip.'!Área_de_impresión</vt:lpstr>
      <vt:lpstr>'02-48 c Amortización Gastos Pag'!Área_de_impresión</vt:lpstr>
      <vt:lpstr>'02-49 a Anticipo Crédito Impos.'!Área_de_impresión</vt:lpstr>
      <vt:lpstr>'02-19 a Arqueo de Caja'!Títulos_a_imprimir</vt:lpstr>
      <vt:lpstr>'02-31 Bienes p.f descargo'!Títulos_a_imprimir</vt:lpstr>
      <vt:lpstr>'02-32-Adq. Bienes para Transf..'!Títulos_a_imprimir</vt:lpstr>
      <vt:lpstr>'02-33 a Adq. de Inmuebles'!Títulos_a_imprimir</vt:lpstr>
      <vt:lpstr>'02-37 Obras en Proceso'!Títulos_a_imprimir</vt:lpstr>
      <vt:lpstr>'02-43 Inv. de Bienes de Consumo'!Títulos_a_imprimir</vt:lpstr>
      <vt:lpstr>'02-49 a Anticipo Crédito Impos.'!Títulos_a_imprimir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2024-08-06T17:40:46Z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0x0101006D2069B127EBCE45806559F560934353</vt:lpwstr>
  </property>
</Properties>
</file>